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Thar\Desktop\"/>
    </mc:Choice>
  </mc:AlternateContent>
  <workbookProtection workbookAlgorithmName="SHA-512" workbookHashValue="IOpyQfb7H0Pwb3Vl+cpCbK4swhRIOGMhmW0yMJkbQ5a1AEAcuGzdjIndV1YJBGXfgWjwy6Kjo6rIrIu0tJRhoQ==" workbookSaltValue="GYlwC8z0DGIBWuq/teMicg==" workbookSpinCount="100000" lockStructure="1"/>
  <bookViews>
    <workbookView xWindow="0" yWindow="0" windowWidth="20490" windowHeight="7620" tabRatio="802"/>
  </bookViews>
  <sheets>
    <sheet name="Iteration Mapping Key" sheetId="1" r:id="rId1"/>
    <sheet name="1.0" sheetId="2" r:id="rId2"/>
    <sheet name="2.0" sheetId="3" r:id="rId3"/>
    <sheet name="3.0" sheetId="4" r:id="rId4"/>
    <sheet name="4.0" sheetId="5" r:id="rId5"/>
    <sheet name="5.0" sheetId="6" r:id="rId6"/>
    <sheet name="6.0" sheetId="7" r:id="rId7"/>
    <sheet name="7.0" sheetId="8" r:id="rId8"/>
    <sheet name="8.0" sheetId="9" r:id="rId9"/>
    <sheet name="9.0" sheetId="10" r:id="rId10"/>
    <sheet name="10.0" sheetId="11" r:id="rId11"/>
    <sheet name="11.0" sheetId="12" r:id="rId12"/>
    <sheet name="12.0" sheetId="13" r:id="rId13"/>
    <sheet name="13.0" sheetId="14" r:id="rId14"/>
    <sheet name="14.0" sheetId="15" r:id="rId15"/>
    <sheet name="15.0" sheetId="16" r:id="rId16"/>
    <sheet name="Template" sheetId="17"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5" i="17" l="1"/>
  <c r="F75" i="16"/>
  <c r="F75" i="15"/>
  <c r="F75" i="14"/>
  <c r="F75" i="13"/>
  <c r="F75" i="12"/>
  <c r="F75" i="11"/>
  <c r="F75" i="10"/>
  <c r="F75" i="9"/>
  <c r="F75" i="7"/>
  <c r="F75" i="5"/>
  <c r="F75" i="4"/>
  <c r="F75" i="2"/>
  <c r="D74" i="17" l="1" a="1"/>
  <c r="D74" i="17" s="1"/>
  <c r="D73" i="17"/>
  <c r="I72" i="17" s="1"/>
  <c r="D72" i="17"/>
  <c r="E16" i="17"/>
  <c r="G15" i="17"/>
  <c r="B15" i="17"/>
  <c r="H13" i="17"/>
  <c r="E13" i="17"/>
  <c r="B13" i="17"/>
  <c r="I11" i="17"/>
  <c r="F11" i="17"/>
  <c r="B11" i="17"/>
  <c r="D74" i="16" a="1"/>
  <c r="D74" i="16" s="1"/>
  <c r="D73" i="16"/>
  <c r="I72" i="16" s="1"/>
  <c r="D72" i="16"/>
  <c r="E16" i="16"/>
  <c r="G15" i="16"/>
  <c r="B15" i="16"/>
  <c r="H13" i="16"/>
  <c r="E13" i="16"/>
  <c r="B13" i="16"/>
  <c r="I11" i="16"/>
  <c r="F11" i="16"/>
  <c r="B11" i="16"/>
  <c r="I73" i="17" l="1"/>
  <c r="I74" i="17"/>
  <c r="I73" i="16"/>
  <c r="I74" i="16"/>
  <c r="D74" i="15" a="1"/>
  <c r="D74" i="15" s="1"/>
  <c r="D73" i="15"/>
  <c r="I72" i="15" s="1"/>
  <c r="D72" i="15"/>
  <c r="E16" i="15"/>
  <c r="G15" i="15"/>
  <c r="B15" i="15"/>
  <c r="H13" i="15"/>
  <c r="E13" i="15"/>
  <c r="B13" i="15"/>
  <c r="I11" i="15"/>
  <c r="F11" i="15"/>
  <c r="B11" i="15"/>
  <c r="D74" i="14" a="1"/>
  <c r="D74" i="14" s="1"/>
  <c r="D73" i="14"/>
  <c r="I72" i="14" s="1"/>
  <c r="D72" i="14"/>
  <c r="E16" i="14"/>
  <c r="G15" i="14"/>
  <c r="B15" i="14"/>
  <c r="H13" i="14"/>
  <c r="E13" i="14"/>
  <c r="B13" i="14"/>
  <c r="I11" i="14"/>
  <c r="F11" i="14"/>
  <c r="B11" i="14"/>
  <c r="D74" i="13" a="1"/>
  <c r="D74" i="13" s="1"/>
  <c r="D73" i="13"/>
  <c r="I72" i="13" s="1"/>
  <c r="D72" i="13"/>
  <c r="E16" i="13"/>
  <c r="G15" i="13"/>
  <c r="B15" i="13"/>
  <c r="H13" i="13"/>
  <c r="E13" i="13"/>
  <c r="B13" i="13"/>
  <c r="I11" i="13"/>
  <c r="F11" i="13"/>
  <c r="B11" i="13"/>
  <c r="P7" i="17" l="1"/>
  <c r="M7" i="17"/>
  <c r="P7" i="16"/>
  <c r="M7" i="16"/>
  <c r="I73" i="15"/>
  <c r="I74" i="15"/>
  <c r="I73" i="14"/>
  <c r="I74" i="14"/>
  <c r="I73" i="13"/>
  <c r="I74" i="13"/>
  <c r="E16" i="12"/>
  <c r="E16" i="11"/>
  <c r="E16" i="10"/>
  <c r="E16" i="9"/>
  <c r="E16" i="8"/>
  <c r="E16" i="7"/>
  <c r="E16" i="6"/>
  <c r="E16" i="5"/>
  <c r="E16" i="4"/>
  <c r="E16" i="3"/>
  <c r="E16" i="2"/>
  <c r="M7" i="15" l="1"/>
  <c r="P7" i="15"/>
  <c r="P7" i="14"/>
  <c r="M7" i="14"/>
  <c r="P7" i="13"/>
  <c r="M7" i="13"/>
  <c r="D74" i="12" a="1"/>
  <c r="D74" i="12" s="1"/>
  <c r="D73" i="12"/>
  <c r="I72" i="12" s="1"/>
  <c r="D72" i="12"/>
  <c r="G15" i="12"/>
  <c r="B15" i="12"/>
  <c r="H13" i="12"/>
  <c r="E13" i="12"/>
  <c r="B13" i="12"/>
  <c r="I11" i="12"/>
  <c r="F11" i="12"/>
  <c r="B11" i="12"/>
  <c r="D74" i="11" a="1"/>
  <c r="D74" i="11" s="1"/>
  <c r="D73" i="11"/>
  <c r="D72" i="11"/>
  <c r="G15" i="11"/>
  <c r="B15" i="11"/>
  <c r="H13" i="11"/>
  <c r="E13" i="11"/>
  <c r="B13" i="11"/>
  <c r="I11" i="11"/>
  <c r="F11" i="11"/>
  <c r="B11" i="11"/>
  <c r="D74" i="10" a="1"/>
  <c r="D74" i="10" s="1"/>
  <c r="D73" i="10"/>
  <c r="I72" i="10" s="1"/>
  <c r="D72" i="10"/>
  <c r="G15" i="10"/>
  <c r="B15" i="10"/>
  <c r="H13" i="10"/>
  <c r="E13" i="10"/>
  <c r="B13" i="10"/>
  <c r="I11" i="10"/>
  <c r="F11" i="10"/>
  <c r="B11" i="10"/>
  <c r="D74" i="9" a="1"/>
  <c r="D74" i="9" s="1"/>
  <c r="D73" i="9"/>
  <c r="D72" i="9"/>
  <c r="G15" i="9"/>
  <c r="B15" i="9"/>
  <c r="H13" i="9"/>
  <c r="E13" i="9"/>
  <c r="B13" i="9"/>
  <c r="I11" i="9"/>
  <c r="F11" i="9"/>
  <c r="B11" i="9"/>
  <c r="D74" i="8" a="1"/>
  <c r="D74" i="8" s="1"/>
  <c r="F75" i="8" s="1"/>
  <c r="D73" i="8"/>
  <c r="I72" i="8" s="1"/>
  <c r="D72" i="8"/>
  <c r="G15" i="8"/>
  <c r="B15" i="8"/>
  <c r="H13" i="8"/>
  <c r="E13" i="8"/>
  <c r="B13" i="8"/>
  <c r="I11" i="8"/>
  <c r="F11" i="8"/>
  <c r="B11" i="8"/>
  <c r="D74" i="7" a="1"/>
  <c r="D74" i="7" s="1"/>
  <c r="D73" i="7"/>
  <c r="D72" i="7"/>
  <c r="I72" i="7" s="1"/>
  <c r="G15" i="7"/>
  <c r="B15" i="7"/>
  <c r="H13" i="7"/>
  <c r="E13" i="7"/>
  <c r="B13" i="7"/>
  <c r="I11" i="7"/>
  <c r="F11" i="7"/>
  <c r="B11" i="7"/>
  <c r="D74" i="6" a="1"/>
  <c r="D74" i="6" s="1"/>
  <c r="F75" i="6" s="1"/>
  <c r="D73" i="6"/>
  <c r="D72" i="6"/>
  <c r="G15" i="6"/>
  <c r="B15" i="6"/>
  <c r="H13" i="6"/>
  <c r="E13" i="6"/>
  <c r="B13" i="6"/>
  <c r="I11" i="6"/>
  <c r="F11" i="6"/>
  <c r="B11" i="6"/>
  <c r="D74" i="5" a="1"/>
  <c r="D74" i="5" s="1"/>
  <c r="D73" i="5"/>
  <c r="I72" i="5" s="1"/>
  <c r="D72" i="5"/>
  <c r="G15" i="5"/>
  <c r="B15" i="5"/>
  <c r="H13" i="5"/>
  <c r="E13" i="5"/>
  <c r="B13" i="5"/>
  <c r="I11" i="5"/>
  <c r="F11" i="5"/>
  <c r="B11" i="5"/>
  <c r="D74" i="4" a="1"/>
  <c r="D74" i="4" s="1"/>
  <c r="D73" i="4"/>
  <c r="D72" i="4"/>
  <c r="G15" i="4"/>
  <c r="B15" i="4"/>
  <c r="H13" i="4"/>
  <c r="E13" i="4"/>
  <c r="B13" i="4"/>
  <c r="I11" i="4"/>
  <c r="F11" i="4"/>
  <c r="B11" i="4"/>
  <c r="D74" i="3" a="1"/>
  <c r="D74" i="3" s="1"/>
  <c r="F75" i="3" s="1"/>
  <c r="D73" i="3"/>
  <c r="D72" i="3"/>
  <c r="G15" i="3"/>
  <c r="B15" i="3"/>
  <c r="H13" i="3"/>
  <c r="E13" i="3"/>
  <c r="B13" i="3"/>
  <c r="I11" i="3"/>
  <c r="F11" i="3"/>
  <c r="B11" i="3"/>
  <c r="B13" i="2"/>
  <c r="B15" i="2"/>
  <c r="H13" i="2"/>
  <c r="E13" i="2"/>
  <c r="G15" i="2"/>
  <c r="I11" i="2"/>
  <c r="F11" i="2"/>
  <c r="B11" i="2"/>
  <c r="D74" i="2" a="1"/>
  <c r="D74" i="2" s="1"/>
  <c r="D73" i="2"/>
  <c r="D72" i="2"/>
  <c r="D59" i="1"/>
  <c r="I72" i="11" l="1"/>
  <c r="I73" i="11" s="1"/>
  <c r="I72" i="9"/>
  <c r="I73" i="9" s="1"/>
  <c r="I72" i="6"/>
  <c r="I74" i="6" s="1"/>
  <c r="I72" i="4"/>
  <c r="I73" i="4" s="1"/>
  <c r="I72" i="3"/>
  <c r="I73" i="3" s="1"/>
  <c r="I73" i="12"/>
  <c r="I74" i="12"/>
  <c r="I73" i="10"/>
  <c r="I74" i="10"/>
  <c r="I73" i="8"/>
  <c r="I74" i="8"/>
  <c r="I73" i="7"/>
  <c r="I74" i="7"/>
  <c r="I73" i="5"/>
  <c r="I74" i="5"/>
  <c r="I72" i="2"/>
  <c r="I73" i="2" s="1"/>
  <c r="I74" i="3" l="1"/>
  <c r="I74" i="11"/>
  <c r="I74" i="9"/>
  <c r="I73" i="6"/>
  <c r="M7" i="6" s="1"/>
  <c r="I74" i="4"/>
  <c r="I74" i="2"/>
  <c r="P7" i="12"/>
  <c r="M7" i="12"/>
  <c r="P7" i="11"/>
  <c r="M7" i="11"/>
  <c r="P7" i="10"/>
  <c r="M7" i="10"/>
  <c r="P7" i="9"/>
  <c r="M7" i="9"/>
  <c r="P7" i="8"/>
  <c r="M7" i="8"/>
  <c r="P7" i="7"/>
  <c r="M7" i="7"/>
  <c r="P7" i="5"/>
  <c r="M7" i="5"/>
  <c r="P7" i="4"/>
  <c r="M7" i="4"/>
  <c r="P7" i="3"/>
  <c r="M7" i="3"/>
  <c r="P7" i="2"/>
  <c r="M7" i="2"/>
  <c r="P7" i="6" l="1"/>
  <c r="D30" i="1"/>
  <c r="O26" i="1"/>
  <c r="D52" i="1"/>
  <c r="H24" i="1"/>
  <c r="D47" i="1"/>
  <c r="D41" i="1"/>
  <c r="J53" i="1"/>
  <c r="F49" i="1"/>
  <c r="C49" i="1"/>
  <c r="N39" i="1"/>
  <c r="H41" i="1"/>
  <c r="E34" i="1"/>
  <c r="L40" i="1"/>
  <c r="D33" i="1"/>
  <c r="L42" i="1"/>
  <c r="L43" i="1"/>
  <c r="I55" i="1"/>
  <c r="N30" i="1"/>
  <c r="F46" i="1"/>
  <c r="L30" i="1"/>
  <c r="H29" i="1"/>
  <c r="I27" i="1"/>
  <c r="F51" i="1"/>
  <c r="E25" i="1"/>
  <c r="D37" i="1"/>
  <c r="D48" i="1"/>
  <c r="E35" i="1"/>
  <c r="K33" i="1"/>
  <c r="G23" i="1"/>
  <c r="O50" i="1"/>
  <c r="H35" i="1"/>
  <c r="I49" i="1"/>
  <c r="N49" i="1"/>
  <c r="C29" i="1"/>
  <c r="O23" i="1"/>
  <c r="E51" i="1"/>
  <c r="J29" i="1"/>
  <c r="G25" i="1"/>
  <c r="G34" i="1"/>
  <c r="D39" i="1"/>
  <c r="C42" i="1"/>
  <c r="G50" i="1"/>
  <c r="G28" i="1"/>
  <c r="G35" i="1"/>
  <c r="D43" i="1"/>
  <c r="C53" i="1"/>
  <c r="N50" i="1"/>
  <c r="L32" i="1"/>
  <c r="L27" i="1"/>
  <c r="I36" i="1"/>
  <c r="K26" i="1"/>
  <c r="L37" i="1"/>
  <c r="J26" i="1"/>
  <c r="H54" i="1"/>
  <c r="I39" i="1"/>
  <c r="F31" i="1"/>
  <c r="L24" i="1"/>
  <c r="O35" i="1"/>
  <c r="F32" i="1"/>
  <c r="E41" i="1"/>
  <c r="E40" i="1"/>
  <c r="I51" i="1"/>
  <c r="C33" i="1"/>
  <c r="G52" i="1"/>
  <c r="I47" i="1"/>
  <c r="F25" i="1"/>
  <c r="C50" i="1"/>
  <c r="F42" i="1"/>
  <c r="M53" i="1"/>
  <c r="C55" i="1"/>
  <c r="F54" i="1"/>
  <c r="K48" i="1"/>
  <c r="C39" i="1"/>
  <c r="E44" i="1"/>
  <c r="J38" i="1"/>
  <c r="I53" i="1"/>
  <c r="O55" i="1"/>
  <c r="G47" i="1"/>
  <c r="E29" i="1"/>
  <c r="K25" i="1"/>
  <c r="M30" i="1"/>
  <c r="G41" i="1"/>
  <c r="F26" i="1"/>
  <c r="D44" i="1"/>
  <c r="F47" i="1"/>
  <c r="J55" i="1"/>
  <c r="H23" i="1"/>
  <c r="L45" i="1"/>
  <c r="C25" i="1"/>
  <c r="H38" i="1"/>
  <c r="D31" i="1"/>
  <c r="M46" i="1"/>
  <c r="O25" i="1"/>
  <c r="J28" i="1"/>
  <c r="J27" i="1"/>
  <c r="E28" i="1"/>
  <c r="H55" i="1"/>
  <c r="K49" i="1"/>
  <c r="H48" i="1"/>
  <c r="K28" i="1"/>
  <c r="E36" i="1"/>
  <c r="D46" i="1"/>
  <c r="N52" i="1"/>
  <c r="J52" i="1"/>
  <c r="I29" i="1"/>
  <c r="J49" i="1"/>
  <c r="O30" i="1"/>
  <c r="D26" i="1"/>
  <c r="G46" i="1"/>
  <c r="I38" i="1"/>
  <c r="J23" i="1"/>
  <c r="C26" i="1"/>
  <c r="L26" i="1"/>
  <c r="C54" i="1"/>
  <c r="C30" i="1"/>
  <c r="F30" i="1"/>
  <c r="M31" i="1"/>
  <c r="L44" i="1"/>
  <c r="H50" i="1"/>
  <c r="G48" i="1"/>
  <c r="J48" i="1"/>
  <c r="M40" i="1"/>
  <c r="M25" i="1"/>
  <c r="K44" i="1"/>
  <c r="K39" i="1"/>
  <c r="F44" i="1"/>
  <c r="G36" i="1"/>
  <c r="F36" i="1"/>
  <c r="J40" i="1"/>
  <c r="M41" i="1"/>
  <c r="D32" i="1"/>
  <c r="F39" i="1"/>
  <c r="M32" i="1"/>
  <c r="I28" i="1"/>
  <c r="E23" i="1"/>
  <c r="N54" i="1"/>
  <c r="G42" i="1"/>
  <c r="F35" i="1"/>
  <c r="I24" i="1"/>
  <c r="E53" i="1"/>
  <c r="J47" i="1"/>
  <c r="O48" i="1"/>
  <c r="D40" i="1"/>
  <c r="F29" i="1"/>
  <c r="M45" i="1"/>
  <c r="E48" i="1"/>
  <c r="J30" i="1"/>
  <c r="E42" i="1"/>
  <c r="N36" i="1"/>
  <c r="F24" i="1"/>
  <c r="C40" i="1"/>
  <c r="E54" i="1"/>
  <c r="I26" i="1"/>
  <c r="E43" i="1"/>
  <c r="O29" i="1"/>
  <c r="G29" i="1"/>
  <c r="J24" i="1"/>
  <c r="E26" i="1"/>
  <c r="C46" i="1"/>
  <c r="G39" i="1"/>
  <c r="N44" i="1"/>
  <c r="O42" i="1"/>
  <c r="M49" i="1"/>
  <c r="F45" i="1"/>
  <c r="H42" i="1"/>
  <c r="F53" i="1"/>
  <c r="O40" i="1"/>
  <c r="O38" i="1"/>
  <c r="H39" i="1"/>
  <c r="G53" i="1"/>
  <c r="F23" i="1"/>
  <c r="C23" i="1"/>
  <c r="M55" i="1"/>
  <c r="E55" i="1"/>
  <c r="O36" i="1"/>
  <c r="M27" i="1"/>
  <c r="D50" i="1"/>
  <c r="L23" i="1"/>
  <c r="L34" i="1"/>
  <c r="G27" i="1"/>
  <c r="I52" i="1"/>
  <c r="O52" i="1"/>
  <c r="L25" i="1"/>
  <c r="M38" i="1"/>
  <c r="L33" i="1"/>
  <c r="J46" i="1"/>
  <c r="K30" i="1"/>
  <c r="I48" i="1"/>
  <c r="O37" i="1"/>
  <c r="G49" i="1"/>
  <c r="K53" i="1"/>
  <c r="D34" i="1"/>
  <c r="I46" i="1"/>
  <c r="N31" i="1"/>
  <c r="N45" i="1"/>
  <c r="F37" i="1"/>
  <c r="E46" i="1"/>
  <c r="M42" i="1"/>
  <c r="O53" i="1"/>
  <c r="I34" i="1"/>
  <c r="N26" i="1"/>
  <c r="J37" i="1"/>
  <c r="M35" i="1"/>
  <c r="K43" i="1"/>
  <c r="I43" i="1"/>
  <c r="M28" i="1"/>
  <c r="E49" i="1"/>
  <c r="F48" i="1"/>
  <c r="F27" i="1"/>
  <c r="K52" i="1"/>
  <c r="F40" i="1"/>
  <c r="N24" i="1"/>
  <c r="K24" i="1"/>
  <c r="L35" i="1"/>
  <c r="D54" i="1"/>
  <c r="O54" i="1"/>
  <c r="O46" i="1"/>
  <c r="F43" i="1"/>
  <c r="M26" i="1"/>
  <c r="M44" i="1"/>
  <c r="I32" i="1"/>
  <c r="L39" i="1"/>
  <c r="N34" i="1"/>
  <c r="N47" i="1"/>
  <c r="H47" i="1"/>
  <c r="L31" i="1"/>
  <c r="F52" i="1"/>
  <c r="E24" i="1"/>
  <c r="C24" i="1"/>
  <c r="D35" i="1"/>
  <c r="M39" i="1"/>
  <c r="L55" i="1"/>
  <c r="C37" i="1"/>
  <c r="O24" i="1"/>
  <c r="K27" i="1"/>
  <c r="D38" i="1"/>
  <c r="G31" i="1"/>
  <c r="L46" i="1"/>
  <c r="M48" i="1"/>
  <c r="G45" i="1"/>
  <c r="I25" i="1"/>
  <c r="G26" i="1"/>
  <c r="O41" i="1"/>
  <c r="N35" i="1"/>
  <c r="D55" i="1"/>
  <c r="K23" i="1"/>
  <c r="K45" i="1"/>
  <c r="J54" i="1"/>
  <c r="N25" i="1"/>
  <c r="C27" i="1"/>
  <c r="N55" i="1"/>
  <c r="M52" i="1"/>
  <c r="H37" i="1"/>
  <c r="H26" i="1"/>
  <c r="K42" i="1"/>
  <c r="O31" i="1"/>
  <c r="J34" i="1"/>
  <c r="I37" i="1"/>
  <c r="H49" i="1"/>
  <c r="E30" i="1"/>
  <c r="N38" i="1"/>
  <c r="J31" i="1"/>
  <c r="I54" i="1"/>
  <c r="I41" i="1"/>
  <c r="N42" i="1"/>
  <c r="N43" i="1"/>
  <c r="G40" i="1"/>
  <c r="J35" i="1"/>
  <c r="D23" i="1"/>
  <c r="H33" i="1"/>
  <c r="L48" i="1"/>
  <c r="I31" i="1"/>
  <c r="L38" i="1"/>
  <c r="E31" i="1"/>
  <c r="H36" i="1"/>
  <c r="M23" i="1"/>
  <c r="C36" i="1"/>
  <c r="K51" i="1"/>
  <c r="L53" i="1"/>
  <c r="I30" i="1"/>
  <c r="M54" i="1"/>
  <c r="F28" i="1"/>
  <c r="N27" i="1"/>
  <c r="D36" i="1"/>
  <c r="I40" i="1"/>
  <c r="J43" i="1"/>
  <c r="G30" i="1"/>
  <c r="M24" i="1"/>
  <c r="O34" i="1"/>
  <c r="C44" i="1"/>
  <c r="N37" i="1"/>
  <c r="O39" i="1"/>
  <c r="D24" i="1"/>
  <c r="E27" i="1"/>
  <c r="J42" i="1"/>
  <c r="H34" i="1"/>
  <c r="G38" i="1"/>
  <c r="C41" i="1"/>
  <c r="J50" i="1"/>
  <c r="H52" i="1"/>
  <c r="O32" i="1"/>
  <c r="H40" i="1"/>
  <c r="I23" i="1"/>
  <c r="H28" i="1"/>
  <c r="K29" i="1"/>
  <c r="K32" i="1"/>
  <c r="H45" i="1"/>
  <c r="J45" i="1"/>
  <c r="K40" i="1"/>
  <c r="F33" i="1"/>
  <c r="E38" i="1"/>
  <c r="H25" i="1"/>
  <c r="C38" i="1"/>
  <c r="E47" i="1"/>
  <c r="L29" i="1"/>
  <c r="K35" i="1"/>
  <c r="O27" i="1"/>
  <c r="N32" i="1"/>
  <c r="E32" i="1"/>
  <c r="M29" i="1"/>
  <c r="H51" i="1"/>
  <c r="M47" i="1"/>
  <c r="J39" i="1"/>
  <c r="E45" i="1"/>
  <c r="N53" i="1"/>
  <c r="C43" i="1"/>
  <c r="G24" i="1"/>
  <c r="H32" i="1"/>
  <c r="F55" i="1"/>
  <c r="O51" i="1"/>
  <c r="N23" i="1"/>
  <c r="D53" i="1"/>
  <c r="J32" i="1"/>
  <c r="C47" i="1"/>
  <c r="M50" i="1"/>
  <c r="L50" i="1"/>
  <c r="G33" i="1"/>
  <c r="O47" i="1"/>
  <c r="I44" i="1"/>
  <c r="N51" i="1"/>
  <c r="C52" i="1"/>
  <c r="L52" i="1"/>
  <c r="L36" i="1"/>
  <c r="I45" i="1"/>
  <c r="E37" i="1"/>
  <c r="L41" i="1"/>
  <c r="F34" i="1"/>
  <c r="G43" i="1"/>
  <c r="K55" i="1"/>
  <c r="I35" i="1"/>
  <c r="E52" i="1"/>
  <c r="K31" i="1"/>
  <c r="K38" i="1"/>
  <c r="D27" i="1"/>
  <c r="J33" i="1"/>
  <c r="D28" i="1"/>
  <c r="O44" i="1"/>
  <c r="G51" i="1"/>
  <c r="J44" i="1"/>
  <c r="L49" i="1"/>
  <c r="O45" i="1"/>
  <c r="O49" i="1"/>
  <c r="O33" i="1"/>
  <c r="D45" i="1"/>
  <c r="M43" i="1"/>
  <c r="K36" i="1"/>
  <c r="D42" i="1"/>
  <c r="N48" i="1"/>
  <c r="J25" i="1"/>
  <c r="C32" i="1"/>
  <c r="K46" i="1"/>
  <c r="M36" i="1"/>
  <c r="K37" i="1"/>
  <c r="O43" i="1"/>
  <c r="K34" i="1"/>
  <c r="K41" i="1"/>
  <c r="F41" i="1"/>
  <c r="K47" i="1"/>
  <c r="C28" i="1"/>
  <c r="D29" i="1"/>
  <c r="J36" i="1"/>
  <c r="G37" i="1"/>
  <c r="G54" i="1"/>
  <c r="N29" i="1"/>
  <c r="H43" i="1"/>
  <c r="M37" i="1"/>
  <c r="H46" i="1"/>
  <c r="M34" i="1"/>
  <c r="H53" i="1"/>
  <c r="L47" i="1"/>
  <c r="C31" i="1"/>
  <c r="F38" i="1"/>
  <c r="J51" i="1"/>
  <c r="N33" i="1"/>
  <c r="M51" i="1"/>
  <c r="H44" i="1"/>
  <c r="N40" i="1"/>
  <c r="N46" i="1"/>
  <c r="L54" i="1"/>
  <c r="L51" i="1"/>
  <c r="D51" i="1"/>
  <c r="O28" i="1"/>
  <c r="D25" i="1"/>
  <c r="G44" i="1"/>
  <c r="L28" i="1"/>
  <c r="J41" i="1"/>
  <c r="K50" i="1"/>
  <c r="H27" i="1"/>
  <c r="C35" i="1"/>
  <c r="M33" i="1"/>
  <c r="E39" i="1"/>
  <c r="N41" i="1"/>
  <c r="H31" i="1"/>
  <c r="K54" i="1"/>
  <c r="G32" i="1"/>
  <c r="F50" i="1"/>
  <c r="C48" i="1"/>
  <c r="G55" i="1"/>
  <c r="C51" i="1"/>
  <c r="C45" i="1"/>
  <c r="D49" i="1"/>
  <c r="E50" i="1"/>
  <c r="I42" i="1"/>
  <c r="I33" i="1"/>
  <c r="E33" i="1"/>
  <c r="I50" i="1"/>
  <c r="H30" i="1"/>
  <c r="N28" i="1"/>
  <c r="C34" i="1"/>
  <c r="D66" i="1" l="1"/>
  <c r="D64" i="1"/>
  <c r="D63" i="1"/>
  <c r="D65" i="1"/>
  <c r="D60" i="1"/>
  <c r="D58" i="1" s="1"/>
  <c r="D62" i="1"/>
  <c r="D61" i="1"/>
</calcChain>
</file>

<file path=xl/comments1.xml><?xml version="1.0" encoding="utf-8"?>
<comments xmlns="http://schemas.openxmlformats.org/spreadsheetml/2006/main">
  <authors>
    <author>Mohamed Sharaf</author>
  </authors>
  <commentList>
    <comment ref="G17" authorId="0" shapeId="0">
      <text>
        <r>
          <rPr>
            <b/>
            <sz val="9"/>
            <color indexed="81"/>
            <rFont val="Tahoma"/>
            <charset val="1"/>
          </rPr>
          <t>Mohamed Sharaf:</t>
        </r>
        <r>
          <rPr>
            <sz val="9"/>
            <color indexed="81"/>
            <rFont val="Tahoma"/>
            <charset val="1"/>
          </rPr>
          <t xml:space="preserve">
01117779538</t>
        </r>
      </text>
    </comment>
  </commentList>
</comments>
</file>

<file path=xl/sharedStrings.xml><?xml version="1.0" encoding="utf-8"?>
<sst xmlns="http://schemas.openxmlformats.org/spreadsheetml/2006/main" count="1927" uniqueCount="458">
  <si>
    <t>Iteration Mapping Key</t>
  </si>
  <si>
    <t>Quality Control Department</t>
  </si>
  <si>
    <t>Purpose</t>
  </si>
  <si>
    <t>Through this document, you will be able to see all of the results and the details for all of the testing that has been done so far for the following iteration ID.</t>
  </si>
  <si>
    <t>Project Information</t>
  </si>
  <si>
    <t>Project Name</t>
  </si>
  <si>
    <t>Project ID#</t>
  </si>
  <si>
    <t>Project type</t>
  </si>
  <si>
    <t>Iteration ID#</t>
  </si>
  <si>
    <t>Project Version</t>
  </si>
  <si>
    <t>Project Start Date</t>
  </si>
  <si>
    <t>Project Finish Date</t>
  </si>
  <si>
    <t>1.0</t>
  </si>
  <si>
    <t>Iteration start date</t>
  </si>
  <si>
    <t>Iteration Finish date</t>
  </si>
  <si>
    <t>Product Manager</t>
  </si>
  <si>
    <t>Technical Admin</t>
  </si>
  <si>
    <t>TestName_ProductManager</t>
  </si>
  <si>
    <t>Heba NourEldin</t>
  </si>
  <si>
    <t>Additional Information</t>
  </si>
  <si>
    <t>ProjectInformation_AdditionalInformation</t>
  </si>
  <si>
    <t>Test Cases Report</t>
  </si>
  <si>
    <t>Test CaseID#</t>
  </si>
  <si>
    <t>Test Case name</t>
  </si>
  <si>
    <t>Testing Method</t>
  </si>
  <si>
    <t>Testing Type</t>
  </si>
  <si>
    <t>Test Engineer</t>
  </si>
  <si>
    <t>Machine Type</t>
  </si>
  <si>
    <t>Failed Test Steps</t>
  </si>
  <si>
    <t>Passed Test Steps</t>
  </si>
  <si>
    <t>Test case score</t>
  </si>
  <si>
    <t>Test Case status</t>
  </si>
  <si>
    <t>Defect Type</t>
  </si>
  <si>
    <t>Severity</t>
  </si>
  <si>
    <t>Actual time</t>
  </si>
  <si>
    <t>Actual Cost</t>
  </si>
  <si>
    <t>Iteration Analysis</t>
  </si>
  <si>
    <t>Areas of improvements and corrections</t>
  </si>
  <si>
    <t>Iteration Status</t>
  </si>
  <si>
    <t>Total of test cases</t>
  </si>
  <si>
    <t>Total of Critical Test Cases</t>
  </si>
  <si>
    <t>Total of Passed Test Cases</t>
  </si>
  <si>
    <t>Total of Failed Test Cases</t>
  </si>
  <si>
    <t>Automated Test Cases</t>
  </si>
  <si>
    <t>Manual Test Cases</t>
  </si>
  <si>
    <t>Total Actual time</t>
  </si>
  <si>
    <t>Total Actual cost</t>
  </si>
  <si>
    <t>Masr_Pharmacy_RPOS_AdminTool(WEB-BASED)</t>
  </si>
  <si>
    <t>Test Case</t>
  </si>
  <si>
    <t>Test Case Status</t>
  </si>
  <si>
    <t>Advised Action</t>
  </si>
  <si>
    <t>Through this document, you will be able to see all the details and results for the following test case.</t>
  </si>
  <si>
    <t>Test Information</t>
  </si>
  <si>
    <t>Comments</t>
  </si>
  <si>
    <t>Test Case ID#</t>
  </si>
  <si>
    <t>Manual</t>
  </si>
  <si>
    <t>Mohamed Sharaf</t>
  </si>
  <si>
    <t>Date of execution</t>
  </si>
  <si>
    <t>Unit testing</t>
  </si>
  <si>
    <t>Process</t>
  </si>
  <si>
    <t>Pre-Conditions</t>
  </si>
  <si>
    <t>Post Conditions</t>
  </si>
  <si>
    <t>Needed Credentials</t>
  </si>
  <si>
    <r>
      <t xml:space="preserve">1- Server access "192.168.2.30" </t>
    </r>
    <r>
      <rPr>
        <sz val="12"/>
        <color theme="1"/>
        <rFont val="Casper Bold"/>
      </rPr>
      <t>Username:</t>
    </r>
    <r>
      <rPr>
        <sz val="12"/>
        <color theme="1"/>
        <rFont val="Casper"/>
      </rPr>
      <t xml:space="preserve"> "Administrator" </t>
    </r>
    <r>
      <rPr>
        <sz val="12"/>
        <color theme="1"/>
        <rFont val="Casper Bold"/>
      </rPr>
      <t>Password:</t>
    </r>
    <r>
      <rPr>
        <sz val="12"/>
        <color theme="1"/>
        <rFont val="Casper"/>
      </rPr>
      <t xml:space="preserve"> "Pass@1234"
2- AdminPanel access through the server itself: "http://localhost/RPOS-Admin/" Username &amp; Password are saved on the server.</t>
    </r>
  </si>
  <si>
    <t>Test Case Inputs</t>
  </si>
  <si>
    <t>Test Environment</t>
  </si>
  <si>
    <t>Operating System</t>
  </si>
  <si>
    <t>OS version</t>
  </si>
  <si>
    <t>Framework Version</t>
  </si>
  <si>
    <t>Windows</t>
  </si>
  <si>
    <t>Windows 7</t>
  </si>
  <si>
    <t>.net Framework 4.6</t>
  </si>
  <si>
    <t>RAM Capacity</t>
  </si>
  <si>
    <t>4 GB</t>
  </si>
  <si>
    <t>Hard Drive type</t>
  </si>
  <si>
    <t>HDD</t>
  </si>
  <si>
    <t>Hard Drive Capacity</t>
  </si>
  <si>
    <t>512 GB</t>
  </si>
  <si>
    <t>Processor Type</t>
  </si>
  <si>
    <t>Dual Core</t>
  </si>
  <si>
    <t>Processor Clock Speed</t>
  </si>
  <si>
    <t>Machine type</t>
  </si>
  <si>
    <t>POS</t>
  </si>
  <si>
    <t>Screen size</t>
  </si>
  <si>
    <t>Screen Resolution</t>
  </si>
  <si>
    <t>1080P</t>
  </si>
  <si>
    <t>TestEnvironment_Additional Information</t>
  </si>
  <si>
    <t>Test Steps</t>
  </si>
  <si>
    <t>Step ID#</t>
  </si>
  <si>
    <t>Process / Transaction</t>
  </si>
  <si>
    <t>Detailed Step</t>
  </si>
  <si>
    <t>Expected Result</t>
  </si>
  <si>
    <t>Actual Result</t>
  </si>
  <si>
    <t>Step Status</t>
  </si>
  <si>
    <t>Test Case Detailed Results</t>
  </si>
  <si>
    <t>Total Failed Steps</t>
  </si>
  <si>
    <t>Test Case Score</t>
  </si>
  <si>
    <t>Estimated Test time</t>
  </si>
  <si>
    <t>Total Passed Steps</t>
  </si>
  <si>
    <t>Actual Test time</t>
  </si>
  <si>
    <t>Failure Level</t>
  </si>
  <si>
    <t>Estimated Cost</t>
  </si>
  <si>
    <t>WebBased</t>
  </si>
  <si>
    <t>V2.1</t>
  </si>
  <si>
    <t>1- The software's environment is up and running.
2- The database's server is up and running with test data in the database provided by the DEV team.
3- The Server is running for all the test duration no matter how long it takes.
4- The RPOS Admin tool (Web-Based) is working and sending requests and receiving responses.</t>
  </si>
  <si>
    <t>Testing the login(MainPage) and all of its' functionalities</t>
  </si>
  <si>
    <t>N/A</t>
  </si>
  <si>
    <t>Open_LoginPage</t>
  </si>
  <si>
    <t>Open Internet Explorer and go the URL in needed credentials 2.</t>
  </si>
  <si>
    <t>Application opens the index page which is the login page.</t>
  </si>
  <si>
    <t>As expected.</t>
  </si>
  <si>
    <t>Pass</t>
  </si>
  <si>
    <t>Login_Customers&amp;Administrator</t>
  </si>
  <si>
    <t>Enter test inputs 1 and 2 in the username and password fields.</t>
  </si>
  <si>
    <t>Application logs in as an administrator with inputs 1 and as a customers administrator with inputs 2.</t>
  </si>
  <si>
    <t>Remember_Password</t>
  </si>
  <si>
    <t>Repeat step 2 and check the remember me checkbox for every input trial.</t>
  </si>
  <si>
    <t>Same result from step 2 and saves the users username and passwords.</t>
  </si>
  <si>
    <t>Fail</t>
  </si>
  <si>
    <t>Functional</t>
  </si>
  <si>
    <t>Application can store only one username and one password for that NT user which is not logical for that function.</t>
  </si>
  <si>
    <t>Input boxes should accept only text and numbers with no spaces and disable the pasteing functionality in all of the application.</t>
  </si>
  <si>
    <t>Application processed all of the inputs and generated SQL errors.</t>
  </si>
  <si>
    <t>Security</t>
  </si>
  <si>
    <t>Functional error as well.</t>
  </si>
  <si>
    <t>Repeat step 2 with test inputs 3, 4, 5. (One at a time)</t>
  </si>
  <si>
    <t>Repeat step 2 with test inputs 6.</t>
  </si>
  <si>
    <t>Application processes the inputs and generates a message saying wrong username or password.</t>
  </si>
  <si>
    <t>Repeat step 2 with test inputs 7.</t>
  </si>
  <si>
    <t>Same result from step 5.</t>
  </si>
  <si>
    <t>Form did not recognize any input and generated error messages saying that username and password are required.</t>
  </si>
  <si>
    <t>Repeat step 2 with test inputs 1 and then repeat step 1.</t>
  </si>
  <si>
    <t>Application should redirect the user to the main page for his user type which is stores list in our inputs.</t>
  </si>
  <si>
    <t>Logout_Functionality</t>
  </si>
  <si>
    <t>2.0</t>
  </si>
  <si>
    <t>PC</t>
  </si>
  <si>
    <t>Login_Page</t>
  </si>
  <si>
    <t>Open the webadmin tool, login with the different users credentials and test the logout function.</t>
  </si>
  <si>
    <t>1- Username: testadmin Password: ecs123
2- Username: testcustomers Password: ecs123
3- Username: ecsadmin Password: "SavedOnServer"
4- URL(TestAdmin Authorities): http://localhost/RPOS-Admin/stores-list
5- URL(CustomersAdminAuthorities): http://localhost/RPOS-Admin/upload-data
6- URL(AvailableForBoth): http://localhost/RPOS-Admin/synchronization-list#Forms/1/</t>
  </si>
  <si>
    <t>1- Username: testadmin Password: ecs123
2- Username: testcustomers Password: ecs123
3- Username: testadmin'; SELECT * FROM USERS Password: T
4- Username: testadmin Password:ecs123); SELECT * FROM USERS; --
5- Username: testadmin' or '1' = '1' -- Password: ecs123
6- Username: wrongname Password: wrongpassword
7- Username: 4 spaces "    " Password: 4 spaces "    "
8- URL(Admin_Authorities): http://localhost/RPOS-Admin/stores-list
9- URL(CustomersAdmin_Authorities): http://localhost/RPOS-Admin/upload-data
10- URL(Both_Authorities): http://localhost/RPOS-Admin/synchronization-list#Forms/1/</t>
  </si>
  <si>
    <t>AccessControl_Function</t>
  </si>
  <si>
    <t>Repeat step 2 with test inputs 1 and then repeat step 1 with the URL from inputs 9.</t>
  </si>
  <si>
    <t>Application should show an error message in any form to notify the user that he/she does not have permissions to view this page and redirect the session back to the user's home page.</t>
  </si>
  <si>
    <t>Application opened the page normally.</t>
  </si>
  <si>
    <t>Access Control is not implemented.</t>
  </si>
  <si>
    <t>Repeat step 2 with test inputs 2 and then repeat step 1 with the URL from inputs 8.</t>
  </si>
  <si>
    <t>Same expected result from step 8.</t>
  </si>
  <si>
    <t>Same from step 8.</t>
  </si>
  <si>
    <t>Login_Administrator</t>
  </si>
  <si>
    <t>Call precondition 5 with test inputs 1.</t>
  </si>
  <si>
    <t>Form accepts inputs and opens the admin's home page.</t>
  </si>
  <si>
    <t>Logout</t>
  </si>
  <si>
    <t>Click on the logout link on the left of the panel then open the link in inputs 4.</t>
  </si>
  <si>
    <t>Application logs out and terminates the session. Then show an error message saying that you have to log in first and redirects the user to the log in page.</t>
  </si>
  <si>
    <t>The session was not terminated and the user can still open the page.</t>
  </si>
  <si>
    <t>Repeat step 1 with inputs 2 and then repeat step 2 with the URL from inputs 5.</t>
  </si>
  <si>
    <t>Session was not terminated and the user can still open the page.</t>
  </si>
  <si>
    <t>As expected from step 1 and 2.</t>
  </si>
  <si>
    <t>3.0</t>
  </si>
  <si>
    <t>Forget_Password</t>
  </si>
  <si>
    <t>Test all of the possible scenarios for the forget password function.</t>
  </si>
  <si>
    <t>Open_ForgetPasswordForm</t>
  </si>
  <si>
    <t>Open Internet explorer with the link from needed credentials 2 and click Forget your password? Link and the right side of the page.</t>
  </si>
  <si>
    <t>Application opens the main page then opens the forget password form.</t>
  </si>
  <si>
    <t>Interface_Error</t>
  </si>
  <si>
    <t>The size of the background of the screen is slighly larger than needed which is adding a scroll bar at the left with no need for it.</t>
  </si>
  <si>
    <t>Interface</t>
  </si>
  <si>
    <t>1- Username: testadmin Password: ecs123
2- Username: testcustomers Password: ecs123
3- email: mohamed.sharaf@ecs-co.com
4- email: mtharwat551@outlook.com
5- email: test@email.com
6- email: ecsstore@ecs-co.com
7- email: mohamed.sharaf@ecs-co.com');
8- email: 4 spaces. "    "</t>
  </si>
  <si>
    <t>Butons</t>
  </si>
  <si>
    <t>Click on get a new password button then click on cancel button once, all of that with no inputs in the form.</t>
  </si>
  <si>
    <t>Form generates an error for the first run saying the the email is required. For the second run, the user is redirected to the home page.</t>
  </si>
  <si>
    <t>RequestNewPassword</t>
  </si>
  <si>
    <t>Repeat step 1 and enter test inputs 3, 4. (One at a time)</t>
  </si>
  <si>
    <t>The user's password for the entered email is resetted and sent to the entered email.</t>
  </si>
  <si>
    <t>Repeat step 4 with test inputs 5, 6.</t>
  </si>
  <si>
    <t>An error message saying that the email address does not exist.</t>
  </si>
  <si>
    <t>Repeat step 4 with test inputs 7, 8.</t>
  </si>
  <si>
    <t>An error message saying that the email is invalid in both cases.</t>
  </si>
  <si>
    <t>Form did not recognize the space as an input.</t>
  </si>
  <si>
    <t>Form Design</t>
  </si>
  <si>
    <t>ChangePassword</t>
  </si>
  <si>
    <t>Test all of the possible scenarios of changing the password from the main screen without logging in.</t>
  </si>
  <si>
    <t>1- Username: testadmin password: ecs123 NewPassword: ecs1234 / ecs1234
2- Username: testcustomers Password: ecs1234 NewPassword: ecs1234 / ecs1234
3- Username: testadmin Password: ecs1234 NewPassword: ecs123 / ecs1234
4- Username: testadmin Password: ecs1234 NewPassword: ecs1234 / ecs1234
5- Username: testadmin') Password: ) -- ); NewPassword: ""="" / ""=""</t>
  </si>
  <si>
    <t>OpenChangePasswordForm</t>
  </si>
  <si>
    <t>1- The software's environment is up and running.
2- The database's server is up and running with test data in the database provided by the DEV team.
3- The Server is running for all the test duration no matter how long it takes.
4- The RPOS Admin tool (Web-Based) is working and sending requests and receiving responses.
5- Cookies are enabled.</t>
  </si>
  <si>
    <t>1- The software's environment is up and running.
2- The database's server is up and running with test data in the database provided by the DEV team.
3- The Server is running for all the test duration no matter how long it takes.
4- The RPOS Admin tool (Web-Based) is working and sending requests and receiving responses.
5- The Login function is working and opening a session for the entered credentials.
6- Cookies are enabled.</t>
  </si>
  <si>
    <t>Open internet explorer and go to the link from needed credentials 2. Then click change your password link.</t>
  </si>
  <si>
    <t>Application open the change password form and the input boxes are all cleared with 2 buttons; 1 to submit the request and one to cancel operation and go back to the main login screen.</t>
  </si>
  <si>
    <t>ChangePassword_Request</t>
  </si>
  <si>
    <t>Enter test inputs 1 and click change password.</t>
  </si>
  <si>
    <t>Application shows a message saying that the password has changed and show a login button to redirect the user to the login form.</t>
  </si>
  <si>
    <t>repeat step 2 with test inputs 2.</t>
  </si>
  <si>
    <t>InterfaceError</t>
  </si>
  <si>
    <t>Application shows a message saying that the username or password is incorrect and clear all the fields except for the username.</t>
  </si>
  <si>
    <t>It can be avoided by increasing the hight of the form container itself.</t>
  </si>
  <si>
    <t>Repeat step 2 with test inputs 3.</t>
  </si>
  <si>
    <t>Application shows a message saying that the new passwords do not match.</t>
  </si>
  <si>
    <t>Repeat step 2 with test inputs 4.</t>
  </si>
  <si>
    <t>Application shows an error message saying that the new password can not be the same as the old password.</t>
  </si>
  <si>
    <t>Application executed the request normally.</t>
  </si>
  <si>
    <t>Repeat step 2 with test inputs 5.</t>
  </si>
  <si>
    <t>Application generates a message saying that the username or the password is incorrect.</t>
  </si>
  <si>
    <t>Inputs in the username can be letters only or numbers only and the passwords has to have a defined policy.</t>
  </si>
  <si>
    <t>1- Load on the server should be reduced as long as there is a chance so that, if the user entered the new password similar to the old password, an error message should be displayed saying that the new password cannot be the same as the old one.
2- Inputs in the username should be letters only or numbers only it cannot be both of them.
3- The password has to have a defined policy and not to be open like it is in this version.</t>
  </si>
  <si>
    <t>ResetTestInputs</t>
  </si>
  <si>
    <t>Reset the passwords for the reproducing.</t>
  </si>
  <si>
    <t>4.0</t>
  </si>
  <si>
    <t>5.0</t>
  </si>
  <si>
    <t>Customerslist_Functionality</t>
  </si>
  <si>
    <t>1- No input control on the username and password as the user can enter anything with no restrictions.
2- The validation process should be in the frontend through a Java script code added to all of the forms and in the PHP code as well just in case the user disabled the scripting in the browser.
3- SQL injection is avoided through those three simple steps, Frontend validation, backend validation and verification and the last step is removing all of the SQL statements from the codeand transform them into stored procedures.
4- The MD5 functionality is easily hackable as it has no concatenation so the input boxes do not recognize the spaces as a text input but as a character added to the code itself.
5- The remember me checkbox should be removed from the admin tool as all of the browsers now has session controller and they can offer the user to store his/her password on their own and it will also make the passwords vulnerable if the the user is saving his passwords on different machines with no windows NT user control from the windows system administrators.
6- There should be access control and classes restrictions on all of the admin tool contents.
7- The user ecsadmin that is implemented to the code itself violates the customer privacy if the customer did not sign on a written approval that he has no concerns regarding that user and he/she has to know that this user has full access to his product. (Backdoor)
8- The login function uses cookies and the connection method is HTTP not HTTPS. Some companies has a very restricted internet access to HTTPS connection types only and it is less secure in case of attack to use cookies and HTTP together.
9- If the cookies accepting is disabled from the browser, this function will not work under any curcumstances.
10- The login form does not execute the login submission after pressing enter and I have to click with the mouse on the login button which leaves a bad effect on the UX of the tool.</t>
  </si>
  <si>
    <t>Test all of the possible scenarios for all of the available actions on the customers list page.</t>
  </si>
  <si>
    <t>Open the URL from Needed Credentials 2 and submit inputs 1.</t>
  </si>
  <si>
    <t>Application logs in as a customers admin.</t>
  </si>
  <si>
    <t>Customers_Adding</t>
  </si>
  <si>
    <t>Click on the add sign on the top right side of the page and submit inputs 5.</t>
  </si>
  <si>
    <t>Customer is added normally.</t>
  </si>
  <si>
    <t>Request submited normally.</t>
  </si>
  <si>
    <t>Application rejects inputs because of the invalid inputs in the fields.</t>
  </si>
  <si>
    <t>SQL injection vulnurablity.</t>
  </si>
  <si>
    <t>Export_CustomersData</t>
  </si>
  <si>
    <t>Click on the export sign on the top right side of the page.</t>
  </si>
  <si>
    <t>Page sends the download request to the server then the browser receives the file downloadable as a response. A pop up for saving location shows up. The file is saved to the choosen location named as a customerslist with the date of downloading.</t>
  </si>
  <si>
    <t>Delete_Customers</t>
  </si>
  <si>
    <t>Check the checkbox beside any record for any customer. Click on the delete sign at the top right side of the page and confirm the process.</t>
  </si>
  <si>
    <t>Pop up message appears to confirm the deleting request then deletes the customer's record.</t>
  </si>
  <si>
    <t>Search_Customers</t>
  </si>
  <si>
    <t>Choose the 3 types of records(One by one). Enter test inputs 6, 7, 8 in the search input box.</t>
  </si>
  <si>
    <t>Retrieves the matches based on the selected types and the available choice based on the right input and generates error messages in case of invalid inputs.</t>
  </si>
  <si>
    <t>No matching retrieval in the customers list area as it has to be choosen from a drop down menu and also the maximum number for retrieved customers in the drop down menu is 10.</t>
  </si>
  <si>
    <t>Errors because of the invalid inputs in the code, name, address and there is also no phone number in egypt starts with 123 as an area code. The discount value cannot be more than 100%.</t>
  </si>
  <si>
    <t>Edit_Customer</t>
  </si>
  <si>
    <t>Click on the edit icon beside any available record and enter test inputs 4,3.</t>
  </si>
  <si>
    <t>Same defects in steps 3, 4.</t>
  </si>
  <si>
    <t>Approve_Customers</t>
  </si>
  <si>
    <t>Click on any available customer in the list and click on the edit/approve icon. Then click on edit button without changing anything.</t>
  </si>
  <si>
    <t>Customer approved message appears.</t>
  </si>
  <si>
    <t>Logical Flow</t>
  </si>
  <si>
    <t>There should be a separate buttons for the edit and the approve operation.</t>
  </si>
  <si>
    <t>DoctorsList_Functionality</t>
  </si>
  <si>
    <t>Test all of the possible scearios for the doctor's list page.</t>
  </si>
  <si>
    <t>Login_CustomersAdmin</t>
  </si>
  <si>
    <t>Open the URL from needed credentials 2 and enter test inputs 1.</t>
  </si>
  <si>
    <t>The size of the page container is slightly larger than needed which adds a horizontal and vertical scroll bars.</t>
  </si>
  <si>
    <t>Application opens the customers admin home page.</t>
  </si>
  <si>
    <t>Add_Doctor</t>
  </si>
  <si>
    <t>Navigate to doctors list and click on the plus sign at the top right side of the page. Then enter test inputs 3, 5.</t>
  </si>
  <si>
    <t>Logical inputs conroller rejects inputs 3 and submits 5 normally. The code should be only numbers, Name is only text with a limit of 32 characters excluding spaces, Address is text, numbers and /. Phone number should start with area code and then the number itself.</t>
  </si>
  <si>
    <t>Form submitted both inputs.</t>
  </si>
  <si>
    <t>Repeaet step 2 with test inputs 4.</t>
  </si>
  <si>
    <t>Application rejects the submission request as it violates the logical inputs validation and the security.</t>
  </si>
  <si>
    <t>Form exposed the doctors table name which is Doctors_Local_Details and generated SQL syntax error.</t>
  </si>
  <si>
    <t>No matching retrieval in the customers list area as it has to be choosen from a drop down menu and also the maximum number for retrieved doctors in the drop down menu is 10.</t>
  </si>
  <si>
    <t>SQL_Injection</t>
  </si>
  <si>
    <t>Edit_DoctorsDetails</t>
  </si>
  <si>
    <t>1- Username: testcustomers Password: ecs123
2- Username: testadmin Password: ecs123
3- 123test, 123456, AnyChoice, 5test, test123, 123test12!@#$%^&amp;*&amp;()_-=+/, 1234567891
4- '") --, '");  --, AnyChoice, 5test'), test123, address, 1234567891
5- 111111, Name, AnyChoice, 5, Notes, Address, 1234567891
6- searchtest
7- '"); --
8- customer</t>
  </si>
  <si>
    <t>Click on the edit sign beside any doctors record and then enter test inputs 3, 4, 5.</t>
  </si>
  <si>
    <t>Same defects from step 2, 3 as it is the same form.</t>
  </si>
  <si>
    <t>Delete_Doctor</t>
  </si>
  <si>
    <t>Mark on the checkbox beside any doctor's record and then click on the delete sign at the top right side of the page.</t>
  </si>
  <si>
    <t>Pop up message appears to confirm the process with 2 choices, 1 to confirm the deleting and the other is to cancel the operation. After clicking delete, the record is deleted.</t>
  </si>
  <si>
    <t>6.0</t>
  </si>
  <si>
    <t>Synchronization</t>
  </si>
  <si>
    <t>Test all of the possible scenarios for the synchronization page.</t>
  </si>
  <si>
    <t>Login_ecsadmin</t>
  </si>
  <si>
    <t>Sync_AllStores</t>
  </si>
  <si>
    <t>Navigate to the synchronization page and check the checkbox at the stores table header. Then click the sinchronization sign at the top right side of the page. Check all the syncing options and submit the request.</t>
  </si>
  <si>
    <t>Synchronization function is completed in case of changes presence and already syncronized message appears in case of no changes.</t>
  </si>
  <si>
    <t>Repeat step 2 and add the checks on the reset check boxes.</t>
  </si>
  <si>
    <t>Same expected result from step 2 and the reset operation is executed.</t>
  </si>
  <si>
    <t>Runtime error as the process freezed and took so long.</t>
  </si>
  <si>
    <t>Sync_Store</t>
  </si>
  <si>
    <t>Repeat step 2 and 3 but with one store at a time.</t>
  </si>
  <si>
    <t>Same expected results for step 2, 3.</t>
  </si>
  <si>
    <t>Same runtime error from step 3.</t>
  </si>
  <si>
    <t>7.0</t>
  </si>
  <si>
    <t>8.0</t>
  </si>
  <si>
    <t>Test all of the possible scenarios for the reports generating process.</t>
  </si>
  <si>
    <t>UploadData</t>
  </si>
  <si>
    <t>Test all of the possible scenarios for the upload data process.</t>
  </si>
  <si>
    <t>ReportsPage</t>
  </si>
  <si>
    <t>Open the link from needed credentials 2 and submit test inputs 1.</t>
  </si>
  <si>
    <t>Page opens the Customers admin main page.</t>
  </si>
  <si>
    <t>1- Username: testcustomers Password: ecs123
2- Username: testadmin Password: ecs123
3- 20170201 - 20170215
4- 20170201 - 20170101
5- !@#$% - 20170101
6- '"); Select * from table Delivery_Invoices; --</t>
  </si>
  <si>
    <t>Insert_DateIntervals</t>
  </si>
  <si>
    <t>Enter test inputs 3 and choose store A003. Then execute the extraction process.</t>
  </si>
  <si>
    <t>Inputs rejected as the start date cannot be after end date.</t>
  </si>
  <si>
    <t>Inputs accepted normally and the count is 0.</t>
  </si>
  <si>
    <t>Repeat step 2 with test inputs 5 by pasting and typing them.</t>
  </si>
  <si>
    <t>The typing and the pasting is rejected or an invalid input message is shown as the dates are only numbers and not any other input type.</t>
  </si>
  <si>
    <t>Count of delivery orders in that time frame is shown and a completed is written on the extraction report. The sheet is extracted and a download sign for the sheet is shown beside the execute sign at the top right side of the page. The sheet is named with the report name and the date of execution.</t>
  </si>
  <si>
    <t>Inputs are accepted normally and the count is shown as 0 with completed as extraction status.</t>
  </si>
  <si>
    <t>Repeat step 2 with test inputs 6 by pasting and typing.</t>
  </si>
  <si>
    <t>Inputs are rejected.</t>
  </si>
  <si>
    <t>Inputs are accepted normally and SQL syntax error is generated on the status.</t>
  </si>
  <si>
    <t>Retrieve_AllDeliveryInvoices</t>
  </si>
  <si>
    <t>Select all stores from the checkbox beside the table header and manually for each store.</t>
  </si>
  <si>
    <t>Report extracted for all the stores arranged by stores alphapetically and the dates for each store.</t>
  </si>
  <si>
    <t>SW_Bug</t>
  </si>
  <si>
    <t>SQL serror generated on all the stores except A003 which executed normally.</t>
  </si>
  <si>
    <t>Retrieve_TotalDeliveryInvoicesCount</t>
  </si>
  <si>
    <t>Navigate to total delivery invoices report table and repeat step 6.</t>
  </si>
  <si>
    <t>Same expected result for step 6 but since the the creation date of each store.</t>
  </si>
  <si>
    <t>Same result for step 6.</t>
  </si>
  <si>
    <t>The page container size is slightly large which adds scroll bars on the X and Y axises.</t>
  </si>
  <si>
    <t>The admin tool accepts the credentials and opens the admin user.</t>
  </si>
  <si>
    <t>1- Username: testcustomers Password: ecs123
2- Username: testadmin Password: ecs123</t>
  </si>
  <si>
    <t>Credentials accepted and opens the main page for the customers admin.</t>
  </si>
  <si>
    <t>Upload_DeliveryCustomersData</t>
  </si>
  <si>
    <t>1- Username: testcustomer Password: ecs123
2- Username: testadmin Password: ecs123
3- Valid excel file extension and formation that matches the DB table.
4- Invalid file extension.
5- '"); Select * from table Delivery_Invoices; --</t>
  </si>
  <si>
    <t>Navigate to the upload data page and enter test inputs 3, 4 after selecting delivery customers for a document type.</t>
  </si>
  <si>
    <t>The inputs 3 are accepted but rejected with 4.</t>
  </si>
  <si>
    <t>9.0</t>
  </si>
  <si>
    <t>Repeat step 2 and insert test inputs 5 by writing and pasting them.</t>
  </si>
  <si>
    <t>Inputs rejected.</t>
  </si>
  <si>
    <t>SettingsMenu</t>
  </si>
  <si>
    <t>Test all of the possible scenarios for all of the contents in the settingsd menu.</t>
  </si>
  <si>
    <t>Login_UsersAdmin</t>
  </si>
  <si>
    <t>Credentails accepted and opened on the admin's main page.</t>
  </si>
  <si>
    <t>Add_Store</t>
  </si>
  <si>
    <t>Navigate to the stores table from the navigation menu on the right. Click on the add sign at the top right side of the page. Enter test inputs 3</t>
  </si>
  <si>
    <t>Inputs accepted and the store is added normally.</t>
  </si>
  <si>
    <t>Repeat step 2 with test inputs 3 and the store ID is 1234567</t>
  </si>
  <si>
    <t>Input rejected as the store ID cannot be more than 4 characters.</t>
  </si>
  <si>
    <t>SQL error as the DB limitation is 4 integers only so it takes the first 4 which is similar to another store from the previous step.</t>
  </si>
  <si>
    <t>Repeat step 2 with test inputs 4, 5.</t>
  </si>
  <si>
    <t>Inputs are rejected as they donnot meet the logical criteria for each input.</t>
  </si>
  <si>
    <t>SQL error.</t>
  </si>
  <si>
    <t>Delete_Store</t>
  </si>
  <si>
    <t>mark the checkbox on the store from step 2 and click delete.</t>
  </si>
  <si>
    <t>Repeat step 2 with test inputs 3 and 192.168.1.1 and external.</t>
  </si>
  <si>
    <t>Inputs are accepted normally.</t>
  </si>
  <si>
    <t>No Logical control on the inputs.</t>
  </si>
  <si>
    <t>A pop up message to confirm the operation and then deletes the store after clicking delete button.</t>
  </si>
  <si>
    <t>There are no assigned users nor mac addresses on the store.</t>
  </si>
  <si>
    <t>Inputs rejected as any IP starts with 192.168 is an internal IP and vice versa.</t>
  </si>
  <si>
    <t>Edit_Store</t>
  </si>
  <si>
    <t>The error message color for the delivery cost as required is not matching with the other error messages. They are all in red except this one in black. The scroll bar error as well from the previous case.</t>
  </si>
  <si>
    <t>10.0</t>
  </si>
  <si>
    <t>Click on the edit sign beside the newly created store and enter test inputs 3, 4, 5.</t>
  </si>
  <si>
    <t>Same defects from steps 3, 4, 5 are the same as it is the same form design.</t>
  </si>
  <si>
    <t>Add_MacAddress</t>
  </si>
  <si>
    <t>Navigate to the mac addresses and click on the add asign at the top right side of the page and insert test inputs 6, 7, 8.</t>
  </si>
  <si>
    <t>1- The unique variables cannot be entered by the users as it is very dangerous to the database design and contents.</t>
  </si>
  <si>
    <t>6 is accepted for the first try. Rejected for the second one as the NCR machines cannot be a server.
7 is rejected as the mac address is the unique address for the table.
8 is rejected for invalid input.</t>
  </si>
  <si>
    <t>As expected but the NCR is having the option to be a server normally</t>
  </si>
  <si>
    <t>Edit_MacAddress</t>
  </si>
  <si>
    <t>Click on the edit sign beside the newly created mac address and enter test inputs 6, 7, 8.</t>
  </si>
  <si>
    <t>As expected from step 9.</t>
  </si>
  <si>
    <t>Same results from step 9.</t>
  </si>
  <si>
    <t>Delete_MacAddress</t>
  </si>
  <si>
    <t>Mark on the newly created mac address and click the delete sign at the top right side of the page.</t>
  </si>
  <si>
    <t>A pop up message to confirm the operation and then deletes the record after clicking delete button.</t>
  </si>
  <si>
    <t>Add_User</t>
  </si>
  <si>
    <t>Add_RPOSUser</t>
  </si>
  <si>
    <t>The NCR machines cannot work as a server for the store. (Logical control error.)</t>
  </si>
  <si>
    <t>Search_Bar</t>
  </si>
  <si>
    <t>For each available search bar, enter test inputs 9 and submit the request.</t>
  </si>
  <si>
    <t>Criteria matching is retrieved in a drop down menu from the bar itself and no records message should be displayed in case of not finding any matches.</t>
  </si>
  <si>
    <t>The search is only matching based on the primary key of the stores and the mac addresses. That should be written to guide the users and tell them that they have to use the store ID or the Mac address.</t>
  </si>
  <si>
    <t>1- Username: testadmin Password: ecs123
2- Username: testcustomers Password: ecs123
3- 1234 / 1234567, 8.8.8.8, StoreName, فرع, Cost: 5000, Cairo, Internal, Check (Is Touristic)
4- 1234567891011121314151617181920, 8.8.8.8, '"); --, '"); --, 5000, Cairo, Internal, Check (Is touristic)
5- '"); Select * from table Delivery_Invoices; --, 8.8.8.8, '");, '");, 500000000, Cairo, Internal, Check (Is touristic)
6- NewMacAddress, PC, Is server / NewMacAddress, NCR, Is Server
7- AlreadyExistedMacAddress, PC, Is server
8- '");, PC, Is server
9- testsearch / Man / 58 / ""); Select * from usr -- ; --
10- 1234, 1234Name, M
11- 1234567891011121314151617181920, testnaaaaaaaaaaaaaaaaaaaaaaaaaaaaaaaaaaaaaaaaaaaaaaaaame, M
12- 1234, '"); Select * from USR -- ; --</t>
  </si>
  <si>
    <t>Navigate to the users page from settings menu. Click on the add sign at the top right side of the page and enter test inputs 10, 11, 12.</t>
  </si>
  <si>
    <t>10 is accepted normally. Form accepts only the first 4 digits in the number. Accepts only letters with maximum of 32 characters in the name. 12 is rejected.</t>
  </si>
  <si>
    <t>All accepted normally with no limit control on the inputs in the name. However, the database accepts only the first 30 characters. SQL error from inputs 12.</t>
  </si>
  <si>
    <t>The NCR machines cannot work as a server for the store. The Old Values should be placed in the cells in case I donot want to change everything.</t>
  </si>
  <si>
    <t>The old values should be placed in the cells in case the user doesnot want to change everything.</t>
  </si>
  <si>
    <t>SQL error from inputs 12 and logical control doesnot match the database input criteria.</t>
  </si>
  <si>
    <t>Delete_User</t>
  </si>
  <si>
    <t>Mark on any available user and click on the delete sign at the top right side of the page.</t>
  </si>
  <si>
    <t>Pop up message to confirm the operation. The record is deleted after clicking delete button.</t>
  </si>
  <si>
    <t>Edit_User</t>
  </si>
  <si>
    <t>Same result from step 7, 10.</t>
  </si>
  <si>
    <t>Click on the edit sign beside any available record.</t>
  </si>
  <si>
    <t>Edit_Shortcuts</t>
  </si>
  <si>
    <t>Click on edit sign beside any available record and choose a not used hot key and then choose an already used one.</t>
  </si>
  <si>
    <t>Edit pop up form appears to let the user choose from the available key by a drop down menu and no text inputs and doesnot accept an already used shortcut.</t>
  </si>
  <si>
    <t>As expected but the already used one is normally accepted.</t>
  </si>
  <si>
    <t>CustomizationMenu</t>
  </si>
  <si>
    <t>Test all of the possible scenarios for the customization settings menu.</t>
  </si>
  <si>
    <t>1- Username: testadmin Password: ecs123
2- Username: testadmin Password: ecs123
3- 1234567891011121314151617181920, !@#$%^&amp;*()_-=+, Test, /|</t>
  </si>
  <si>
    <t>Login_Admin</t>
  </si>
  <si>
    <t>Open URL from needed credentials 2 and enter test inputs 1.</t>
  </si>
  <si>
    <t>Credentials accepted and opened administrator main page.</t>
  </si>
  <si>
    <t>Edit_CustomizationSettings</t>
  </si>
  <si>
    <t>Navigate to the customization settings from the left side of the page and enter test inputs 3 separated once and as a bulk once in all of the input boxes.</t>
  </si>
  <si>
    <t>All of the inputs are controlled with logical input validation and limitation on the maximum number of characters in the input.</t>
  </si>
  <si>
    <t>No logical control on some of the boxes and no limitation on all of them.</t>
  </si>
  <si>
    <t>Customization_Integers</t>
  </si>
  <si>
    <t>Navigate to the customization Integers from the left side of the page and enter test inputs 3 separated once and as a bulk once in all of the input boxes.</t>
  </si>
  <si>
    <t>All of the inputs are only integers and should be equal to or lower than 1000.</t>
  </si>
  <si>
    <t>No limitation on the inputs as I can enter 30 digit.</t>
  </si>
  <si>
    <t>Customization_Booleans</t>
  </si>
  <si>
    <t>Navigate to the customization booleans from the left side of the page and click on the same value and change it 2 times.</t>
  </si>
  <si>
    <t>value changed from 0 to 1 and from 2 to 0 again.</t>
  </si>
  <si>
    <t>11.0</t>
  </si>
  <si>
    <t>AssignmentsPage</t>
  </si>
  <si>
    <t>Test all of the possible scenarios for the assignments page.</t>
  </si>
  <si>
    <t>Credentials accepted and the main page for the administrator is opened.</t>
  </si>
  <si>
    <t>AssignMacAddress</t>
  </si>
  <si>
    <t>Navigate to the assign mac address page from the left side of the screen. Click on the add sign at the top right side of the page.</t>
  </si>
  <si>
    <t>Pop up message appears with the store selection and after selecting the targeted store, the available mac addresses are displayed. Choose any avilable one and submit the information so that the mac address is now assigned to the store.</t>
  </si>
  <si>
    <t>AssignUser</t>
  </si>
  <si>
    <t>1- Username: testadmin Password: ecs123
2- Username: testcustomers Password: ecs123
3- testsearch / Man / 58 / ""); Select * from usr -- ; --
4- testpassword12#
5- testpassword111111111111111111111111111111111111111111111111111111111111111111111111111111111111111111111111111111111
6- '"); Select * from table Delivery_Invoices; --
7- 4 spaces</t>
  </si>
  <si>
    <t>Navigate to the assign users page from the left side of the screen. Click on the add sign and choose available store then available user. Enter test inputs 4, 5, 6, 7.</t>
  </si>
  <si>
    <t>Maximum input is 10 which matches the RPOS itself. No marks are accpeted as the RPOS only accepts this one /. The SQL input is rejected. The password is not encrypted in the DB which is another privacy problem. Spaces are treated as normall characters.</t>
  </si>
  <si>
    <t>Spaces are not recognized as it says password is required after inputs 7. Non of the expected happened. Syntax error after inputs 6.</t>
  </si>
  <si>
    <t>12.0</t>
  </si>
  <si>
    <t>Mark any avilable mac address and click delete then confirm in the pop up message by clicking delete button.</t>
  </si>
  <si>
    <t>Mac address deleted.</t>
  </si>
  <si>
    <t>The mac address is deleted normally.</t>
  </si>
  <si>
    <t>Mark any available user and click delete then confirm in the pop up message by clicking the delete button.</t>
  </si>
  <si>
    <t>User deleted.</t>
  </si>
  <si>
    <t>The deleting operation is executed after refreshing the page.</t>
  </si>
  <si>
    <t>Same defects from step 3.</t>
  </si>
  <si>
    <t>Test all possible scenarios for the delivery users page.</t>
  </si>
  <si>
    <t>1- Username: testadmin Password: ecs123
2- Username: tescustomers Password; ecs123
3- testsearch / Man / 58 / ""); Select * from usr -- ; --
4- RPOS2, testdelivery, test, test, ecs123, a@co.xy
5- RPOS2, testdelivery12#, test#1, test#1, ecs123, a@co.xy
6- '"); Select * from USR; --</t>
  </si>
  <si>
    <t>Open URL from needed credentials 2 and enter test inputs 1. Then navigate to StoreUsers page.</t>
  </si>
  <si>
    <t>Credentials accepted and the targeted page is open.</t>
  </si>
  <si>
    <t>13.0</t>
  </si>
  <si>
    <t>Click on add sign at the top right side of the page and enter test inputs 4, 5, 6</t>
  </si>
  <si>
    <t>Same Defects from step 2.</t>
  </si>
  <si>
    <t>4 accepted and 5 is rejected for the logical control validation and 6 is rejected for invalid inputs.</t>
  </si>
  <si>
    <t>4, 5 are accepted and 6 generated a SQL syntax error.</t>
  </si>
  <si>
    <t>Click on edit mark beside any record and enter test inputs 4, 5, 6.</t>
  </si>
  <si>
    <t>Mark any available record and click on the delete sign at the top right side of the page.</t>
  </si>
  <si>
    <t>Confirmation pop up message shows up and deletes the record after clicking delete button.</t>
  </si>
  <si>
    <t>StoreUsers(DeliveryReq)Page &amp; AdminUsers</t>
  </si>
  <si>
    <t>Admin users forms and tables has the same results on step 2, 3, 4.</t>
  </si>
  <si>
    <t>Admin_User(Add, Edit and delete.)</t>
  </si>
  <si>
    <t>Integration testing</t>
  </si>
  <si>
    <t>1- Username: testadmin Password: ecs123
2- Username: testcustomers Password: ecs123</t>
  </si>
  <si>
    <t>InternalIntegration</t>
  </si>
  <si>
    <t>Test all of the possible integration scenarios for all users in the admin tool.</t>
  </si>
  <si>
    <t>AssignMacAddresses</t>
  </si>
  <si>
    <t>Add a store, add a mac address as a server and then assign the added mac address to the added store.</t>
  </si>
  <si>
    <t>Mac address is assigned to the added store normally.</t>
  </si>
  <si>
    <t>AssignUsers</t>
  </si>
  <si>
    <t>Add a store, add a user of any type and then assign the added user to the added store.</t>
  </si>
  <si>
    <t>User can login normally from any mac address assigned to the user's store.</t>
  </si>
  <si>
    <t>Synchronization&amp;Changes</t>
  </si>
  <si>
    <t>Synchronize all of the RPOS affectables without changing anything and then synchronize after making a change.</t>
  </si>
  <si>
    <t>The function reads the change status and if there are no changes it says already synchronized.</t>
  </si>
  <si>
    <t>HardwareIntegration</t>
  </si>
  <si>
    <t>Test all of the related scenarios to the hardware integration with the tool.</t>
  </si>
  <si>
    <t>MacAddresses</t>
  </si>
  <si>
    <t xml:space="preserve">The admin tool uses the mac address in order to authorize access. </t>
  </si>
  <si>
    <t>URL opens normally in all cases.</t>
  </si>
  <si>
    <t>Open the URL from needed credentials 2, shut down the browser's session and reopen the URL, restart the database server and open the URL and then restart the PC and then reopen the URL again.</t>
  </si>
  <si>
    <t>Did not work as expected with the DB server restart and the PC restart.</t>
  </si>
  <si>
    <t>14.0</t>
  </si>
  <si>
    <t>15.0</t>
  </si>
  <si>
    <t>The function should store all of the usernames and passwords that were used with this NT user.</t>
  </si>
  <si>
    <t>The Link should be Forgot your password? Not forget your password.</t>
  </si>
  <si>
    <t>The error is displayed at the lowest part of the form itself which adds a scroll bar to the right side of the form for no reason which is considered an interface error. The error message of confirm password is required overlaps the form itself.</t>
  </si>
  <si>
    <t>Clicking on the add button while having errors disables the button which makes the form not usable and I have to close it and reopen it again.</t>
  </si>
  <si>
    <t>There are no synchronization options in the form after selecting a store and clicking the sync button.</t>
  </si>
  <si>
    <t>Both of them are rejected with cannot access path exception.</t>
  </si>
  <si>
    <t>It takes a lot of time to process and then generates a misleading error"Please delete all assigned users and MAC address from admin and sync them with selected stores first.</t>
  </si>
  <si>
    <t>Error message saying An error occurred while deleting, please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</si>
</sst>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409]d\-mmm\-yyyy;@"/>
    <numFmt numFmtId="166" formatCode="_([$EGP]\ * #,##0.00_);_([$EGP]\ * \(#,##0.00\);_([$EGP]\ * &quot;-&quot;??_);_(@_)"/>
    <numFmt numFmtId="167" formatCode="[$EGP]\ #,##0.00"/>
  </numFmts>
  <fonts count="14">
    <font>
      <sz val="11"/>
      <color theme="1"/>
      <name val="Calibri"/>
      <family val="2"/>
      <scheme val="minor"/>
    </font>
    <font>
      <sz val="11"/>
      <color theme="1"/>
      <name val="Calibri"/>
      <family val="2"/>
      <scheme val="minor"/>
    </font>
    <font>
      <sz val="12"/>
      <color theme="1"/>
      <name val="Casper"/>
    </font>
    <font>
      <sz val="20"/>
      <color theme="0"/>
      <name val="Casper bold"/>
    </font>
    <font>
      <sz val="12"/>
      <color theme="1"/>
      <name val="Casper Bold"/>
    </font>
    <font>
      <sz val="12"/>
      <color theme="0"/>
      <name val="Casper Bold"/>
    </font>
    <font>
      <sz val="12"/>
      <color theme="1"/>
      <name val="Calibri"/>
      <family val="2"/>
      <scheme val="minor"/>
    </font>
    <font>
      <sz val="12"/>
      <name val="Casper Bold"/>
    </font>
    <font>
      <sz val="12"/>
      <name val="Casper"/>
    </font>
    <font>
      <b/>
      <sz val="9"/>
      <color indexed="81"/>
      <name val="Tahoma"/>
      <charset val="1"/>
    </font>
    <font>
      <sz val="9"/>
      <color indexed="81"/>
      <name val="Tahoma"/>
      <charset val="1"/>
    </font>
    <font>
      <sz val="11"/>
      <color theme="1"/>
      <name val="Casp"/>
    </font>
    <font>
      <sz val="16"/>
      <color theme="1"/>
      <name val="Casper"/>
    </font>
    <font>
      <sz val="11"/>
      <color theme="1"/>
      <name val="Casper"/>
    </font>
  </fonts>
  <fills count="9">
    <fill>
      <patternFill patternType="none"/>
    </fill>
    <fill>
      <patternFill patternType="gray125"/>
    </fill>
    <fill>
      <patternFill patternType="solid">
        <fgColor theme="0"/>
        <bgColor indexed="64"/>
      </patternFill>
    </fill>
    <fill>
      <patternFill patternType="solid">
        <fgColor rgb="FF053371"/>
        <bgColor indexed="64"/>
      </patternFill>
    </fill>
    <fill>
      <patternFill patternType="solid">
        <fgColor them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0.249977111117893"/>
        <bgColor indexed="64"/>
      </patternFill>
    </fill>
  </fills>
  <borders count="57">
    <border>
      <left/>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37">
    <xf numFmtId="0" fontId="0" fillId="0" borderId="0" xfId="0"/>
    <xf numFmtId="0" fontId="2" fillId="2" borderId="0" xfId="0" applyFont="1" applyFill="1" applyAlignment="1" applyProtection="1">
      <alignment horizontal="left" vertical="center"/>
      <protection hidden="1"/>
    </xf>
    <xf numFmtId="0" fontId="0" fillId="0" borderId="0" xfId="0" applyProtection="1">
      <protection hidden="1"/>
    </xf>
    <xf numFmtId="0" fontId="0" fillId="2" borderId="1" xfId="0" applyFill="1" applyBorder="1" applyProtection="1">
      <protection hidden="1"/>
    </xf>
    <xf numFmtId="0" fontId="0" fillId="2" borderId="0" xfId="0" applyFill="1" applyBorder="1" applyProtection="1">
      <protection hidden="1"/>
    </xf>
    <xf numFmtId="0" fontId="0" fillId="2" borderId="1" xfId="0" applyFill="1" applyBorder="1" applyAlignment="1" applyProtection="1">
      <protection hidden="1"/>
    </xf>
    <xf numFmtId="0" fontId="0" fillId="2" borderId="0" xfId="0" applyFill="1" applyBorder="1" applyAlignment="1" applyProtection="1">
      <protection hidden="1"/>
    </xf>
    <xf numFmtId="0" fontId="5" fillId="3" borderId="2" xfId="0" applyFont="1" applyFill="1" applyBorder="1" applyAlignment="1" applyProtection="1">
      <alignment horizontal="center" vertical="center"/>
      <protection hidden="1"/>
    </xf>
    <xf numFmtId="0" fontId="0" fillId="2" borderId="0" xfId="0" applyFill="1" applyProtection="1">
      <protection hidden="1"/>
    </xf>
    <xf numFmtId="0" fontId="7" fillId="2" borderId="22" xfId="0" applyFont="1" applyFill="1" applyBorder="1" applyAlignment="1" applyProtection="1">
      <alignment horizontal="center" vertical="center" wrapText="1"/>
      <protection hidden="1"/>
    </xf>
    <xf numFmtId="0" fontId="7" fillId="2" borderId="23" xfId="0" applyFont="1" applyFill="1" applyBorder="1" applyAlignment="1" applyProtection="1">
      <alignment horizontal="center" vertical="center" wrapText="1"/>
      <protection hidden="1"/>
    </xf>
    <xf numFmtId="0" fontId="7" fillId="2" borderId="24" xfId="0" applyFont="1" applyFill="1" applyBorder="1" applyAlignment="1" applyProtection="1">
      <alignment horizontal="center" vertical="center" wrapText="1"/>
      <protection hidden="1"/>
    </xf>
    <xf numFmtId="49" fontId="8" fillId="2" borderId="22" xfId="0" applyNumberFormat="1" applyFont="1" applyFill="1" applyBorder="1" applyAlignment="1" applyProtection="1">
      <alignment horizontal="left" vertical="center" wrapText="1"/>
      <protection hidden="1"/>
    </xf>
    <xf numFmtId="0" fontId="8" fillId="2" borderId="10" xfId="0" applyFont="1" applyFill="1" applyBorder="1" applyAlignment="1" applyProtection="1">
      <alignment horizontal="left" vertical="center" wrapText="1"/>
      <protection hidden="1"/>
    </xf>
    <xf numFmtId="0" fontId="8" fillId="2" borderId="10" xfId="0" applyNumberFormat="1" applyFont="1" applyFill="1" applyBorder="1" applyAlignment="1" applyProtection="1">
      <alignment horizontal="left" vertical="center" wrapText="1"/>
      <protection hidden="1"/>
    </xf>
    <xf numFmtId="9" fontId="8" fillId="2" borderId="10" xfId="1" applyFont="1" applyFill="1" applyBorder="1" applyAlignment="1" applyProtection="1">
      <alignment horizontal="left" vertical="center" wrapText="1"/>
      <protection hidden="1"/>
    </xf>
    <xf numFmtId="0" fontId="8" fillId="2" borderId="12" xfId="0" applyFont="1" applyFill="1" applyBorder="1" applyAlignment="1" applyProtection="1">
      <alignment horizontal="left" vertical="center" wrapText="1"/>
      <protection hidden="1"/>
    </xf>
    <xf numFmtId="0" fontId="8" fillId="2" borderId="23" xfId="0" applyNumberFormat="1" applyFont="1" applyFill="1" applyBorder="1" applyAlignment="1" applyProtection="1">
      <alignment horizontal="left" vertical="center" wrapText="1"/>
      <protection hidden="1"/>
    </xf>
    <xf numFmtId="46" fontId="8" fillId="2" borderId="10" xfId="0" applyNumberFormat="1" applyFont="1" applyFill="1" applyBorder="1" applyAlignment="1" applyProtection="1">
      <alignment horizontal="left" vertical="center" wrapText="1"/>
      <protection hidden="1"/>
    </xf>
    <xf numFmtId="166" fontId="8" fillId="2" borderId="12" xfId="0" applyNumberFormat="1" applyFont="1" applyFill="1" applyBorder="1" applyAlignment="1" applyProtection="1">
      <alignment horizontal="left" vertical="center" wrapText="1"/>
      <protection hidden="1"/>
    </xf>
    <xf numFmtId="0" fontId="8" fillId="2" borderId="25" xfId="0" applyFont="1" applyFill="1" applyBorder="1" applyAlignment="1" applyProtection="1">
      <alignment horizontal="left" vertical="center" wrapText="1"/>
      <protection hidden="1"/>
    </xf>
    <xf numFmtId="0" fontId="8" fillId="2" borderId="25" xfId="0" applyNumberFormat="1" applyFont="1" applyFill="1" applyBorder="1" applyAlignment="1" applyProtection="1">
      <alignment horizontal="left" vertical="center" wrapText="1"/>
      <protection hidden="1"/>
    </xf>
    <xf numFmtId="9" fontId="8" fillId="2" borderId="25" xfId="1" applyFont="1" applyFill="1" applyBorder="1" applyAlignment="1" applyProtection="1">
      <alignment horizontal="left" vertical="center" wrapText="1"/>
      <protection hidden="1"/>
    </xf>
    <xf numFmtId="0" fontId="8" fillId="2" borderId="26" xfId="0" applyFont="1" applyFill="1" applyBorder="1" applyAlignment="1" applyProtection="1">
      <alignment horizontal="left" vertical="center" wrapText="1"/>
      <protection hidden="1"/>
    </xf>
    <xf numFmtId="49" fontId="8" fillId="2" borderId="27" xfId="0" applyNumberFormat="1" applyFont="1" applyFill="1" applyBorder="1" applyAlignment="1" applyProtection="1">
      <alignment horizontal="left" vertical="center" wrapText="1"/>
      <protection hidden="1"/>
    </xf>
    <xf numFmtId="0" fontId="8" fillId="2" borderId="26" xfId="0" applyNumberFormat="1" applyFont="1" applyFill="1" applyBorder="1" applyAlignment="1" applyProtection="1">
      <alignment horizontal="left" vertical="center" wrapText="1"/>
      <protection hidden="1"/>
    </xf>
    <xf numFmtId="46" fontId="8" fillId="2" borderId="25" xfId="0" applyNumberFormat="1" applyFont="1" applyFill="1" applyBorder="1" applyAlignment="1" applyProtection="1">
      <alignment horizontal="left" vertical="center" wrapText="1"/>
      <protection hidden="1"/>
    </xf>
    <xf numFmtId="166" fontId="8" fillId="2" borderId="26" xfId="0" applyNumberFormat="1" applyFont="1" applyFill="1" applyBorder="1" applyAlignment="1" applyProtection="1">
      <alignment horizontal="left" vertical="center" wrapText="1"/>
      <protection hidden="1"/>
    </xf>
    <xf numFmtId="0" fontId="2" fillId="2" borderId="0" xfId="0" applyFont="1" applyFill="1" applyBorder="1" applyAlignment="1" applyProtection="1">
      <alignment horizontal="left" vertical="center"/>
      <protection hidden="1"/>
    </xf>
    <xf numFmtId="0" fontId="2" fillId="2" borderId="0" xfId="0" applyFont="1" applyFill="1" applyBorder="1" applyAlignment="1" applyProtection="1">
      <alignment vertical="center"/>
      <protection hidden="1"/>
    </xf>
    <xf numFmtId="0" fontId="0" fillId="2" borderId="0" xfId="0" applyFill="1"/>
    <xf numFmtId="0" fontId="0" fillId="2" borderId="1" xfId="0" applyFill="1" applyBorder="1"/>
    <xf numFmtId="0" fontId="0" fillId="2" borderId="0" xfId="0" applyFill="1" applyBorder="1"/>
    <xf numFmtId="0" fontId="0" fillId="2" borderId="1" xfId="0" applyFill="1" applyBorder="1" applyAlignment="1"/>
    <xf numFmtId="0" fontId="0" fillId="2" borderId="0" xfId="0" applyFill="1" applyBorder="1" applyAlignment="1"/>
    <xf numFmtId="0" fontId="11" fillId="2" borderId="0" xfId="0" applyFont="1" applyFill="1" applyBorder="1"/>
    <xf numFmtId="0" fontId="6" fillId="2" borderId="0" xfId="0" applyFont="1" applyFill="1" applyBorder="1"/>
    <xf numFmtId="0" fontId="5" fillId="3" borderId="38" xfId="0" applyFont="1" applyFill="1" applyBorder="1" applyAlignment="1">
      <alignment horizontal="center" vertical="center"/>
    </xf>
    <xf numFmtId="0" fontId="4" fillId="2" borderId="0" xfId="0" applyFont="1" applyFill="1" applyBorder="1" applyAlignment="1">
      <alignment vertical="center"/>
    </xf>
    <xf numFmtId="0" fontId="12" fillId="2" borderId="0" xfId="0" applyFont="1" applyFill="1" applyBorder="1" applyAlignment="1">
      <alignment vertical="center"/>
    </xf>
    <xf numFmtId="0" fontId="13" fillId="2" borderId="0" xfId="0" applyFont="1" applyFill="1" applyBorder="1"/>
    <xf numFmtId="0" fontId="2" fillId="2" borderId="0" xfId="0" applyFont="1" applyFill="1" applyBorder="1"/>
    <xf numFmtId="0" fontId="6" fillId="0" borderId="0" xfId="0" applyFont="1"/>
    <xf numFmtId="0" fontId="4" fillId="2" borderId="0" xfId="0" applyFont="1" applyFill="1" applyBorder="1" applyAlignment="1">
      <alignment vertical="center" wrapText="1"/>
    </xf>
    <xf numFmtId="0" fontId="2" fillId="2" borderId="10" xfId="0" applyFont="1" applyFill="1" applyBorder="1" applyAlignment="1">
      <alignment horizontal="center" vertical="center"/>
    </xf>
    <xf numFmtId="0" fontId="2" fillId="2" borderId="11" xfId="0" applyFont="1" applyFill="1" applyBorder="1"/>
    <xf numFmtId="164" fontId="2" fillId="2" borderId="13" xfId="0" applyNumberFormat="1" applyFont="1" applyFill="1" applyBorder="1" applyAlignment="1">
      <alignment horizontal="center" vertical="center"/>
    </xf>
    <xf numFmtId="164" fontId="2" fillId="2" borderId="11" xfId="0" applyNumberFormat="1" applyFont="1" applyFill="1" applyBorder="1"/>
    <xf numFmtId="0" fontId="4" fillId="4" borderId="9"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2"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2" fillId="2" borderId="9" xfId="0" applyFont="1" applyFill="1" applyBorder="1" applyAlignment="1">
      <alignment horizontal="right" vertical="center"/>
    </xf>
    <xf numFmtId="0" fontId="2" fillId="2" borderId="12" xfId="0" applyFont="1" applyFill="1" applyBorder="1" applyAlignment="1">
      <alignment horizontal="left" vertical="center" wrapText="1"/>
    </xf>
    <xf numFmtId="0" fontId="2" fillId="2" borderId="12" xfId="0" applyFont="1" applyFill="1" applyBorder="1" applyAlignment="1">
      <alignment horizontal="center" vertical="center" wrapText="1"/>
    </xf>
    <xf numFmtId="0" fontId="2" fillId="2" borderId="11" xfId="0" applyFont="1" applyFill="1" applyBorder="1" applyAlignment="1">
      <alignment horizontal="left" vertical="top" wrapText="1"/>
    </xf>
    <xf numFmtId="0" fontId="2" fillId="2" borderId="11" xfId="0" applyFont="1" applyFill="1" applyBorder="1" applyAlignment="1">
      <alignment horizontal="left" vertical="center" wrapText="1"/>
    </xf>
    <xf numFmtId="0" fontId="4" fillId="4" borderId="10" xfId="0" applyFont="1" applyFill="1" applyBorder="1"/>
    <xf numFmtId="46" fontId="2" fillId="2" borderId="11" xfId="0" applyNumberFormat="1" applyFont="1" applyFill="1" applyBorder="1"/>
    <xf numFmtId="167" fontId="2" fillId="2" borderId="11" xfId="0" applyNumberFormat="1" applyFont="1" applyFill="1" applyBorder="1"/>
    <xf numFmtId="0" fontId="2" fillId="2" borderId="16" xfId="0" applyFont="1" applyFill="1" applyBorder="1"/>
    <xf numFmtId="0" fontId="2" fillId="2" borderId="34" xfId="0" applyFont="1" applyFill="1" applyBorder="1"/>
    <xf numFmtId="0" fontId="2" fillId="2" borderId="56" xfId="0" applyFont="1" applyFill="1" applyBorder="1"/>
    <xf numFmtId="0" fontId="4" fillId="4" borderId="56" xfId="0" applyFont="1" applyFill="1" applyBorder="1"/>
    <xf numFmtId="167" fontId="2" fillId="2" borderId="18" xfId="0" applyNumberFormat="1" applyFont="1" applyFill="1" applyBorder="1"/>
    <xf numFmtId="49" fontId="4" fillId="2" borderId="0" xfId="0" applyNumberFormat="1" applyFont="1" applyFill="1" applyBorder="1" applyAlignment="1">
      <alignmen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2" fillId="2" borderId="12"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left"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3" fillId="3" borderId="0" xfId="0" applyFont="1" applyFill="1" applyAlignment="1" applyProtection="1">
      <alignment horizontal="center" vertical="center" wrapText="1"/>
      <protection hidden="1"/>
    </xf>
    <xf numFmtId="0" fontId="3" fillId="3" borderId="0" xfId="0" applyFont="1" applyFill="1" applyAlignment="1" applyProtection="1">
      <alignment horizontal="right" vertical="center" wrapText="1"/>
      <protection hidden="1"/>
    </xf>
    <xf numFmtId="0" fontId="4" fillId="2" borderId="0" xfId="0" applyFont="1" applyFill="1" applyAlignment="1" applyProtection="1">
      <alignment horizontal="center" vertical="center"/>
      <protection hidden="1"/>
    </xf>
    <xf numFmtId="0" fontId="2" fillId="2" borderId="3" xfId="0" applyFont="1" applyFill="1" applyBorder="1" applyAlignment="1" applyProtection="1">
      <alignment horizontal="left" vertical="top" wrapText="1"/>
      <protection hidden="1"/>
    </xf>
    <xf numFmtId="0" fontId="2" fillId="2" borderId="4" xfId="0" applyFont="1" applyFill="1" applyBorder="1" applyAlignment="1" applyProtection="1">
      <alignment horizontal="left" vertical="top"/>
      <protection hidden="1"/>
    </xf>
    <xf numFmtId="0" fontId="2" fillId="2" borderId="5" xfId="0" applyFont="1" applyFill="1" applyBorder="1" applyAlignment="1" applyProtection="1">
      <alignment horizontal="left" vertical="top"/>
      <protection hidden="1"/>
    </xf>
    <xf numFmtId="0" fontId="5" fillId="3" borderId="6" xfId="0" applyFont="1" applyFill="1" applyBorder="1" applyAlignment="1" applyProtection="1">
      <alignment horizontal="center"/>
      <protection hidden="1"/>
    </xf>
    <xf numFmtId="0" fontId="5" fillId="3" borderId="7" xfId="0" applyFont="1" applyFill="1" applyBorder="1" applyAlignment="1" applyProtection="1">
      <alignment horizontal="center"/>
      <protection hidden="1"/>
    </xf>
    <xf numFmtId="0" fontId="5" fillId="3" borderId="8" xfId="0" applyFont="1" applyFill="1" applyBorder="1" applyAlignment="1" applyProtection="1">
      <alignment horizontal="center"/>
      <protection hidden="1"/>
    </xf>
    <xf numFmtId="0" fontId="2" fillId="2" borderId="9" xfId="0" applyFont="1" applyFill="1" applyBorder="1" applyAlignment="1" applyProtection="1">
      <alignment horizontal="left" vertical="center"/>
      <protection hidden="1"/>
    </xf>
    <xf numFmtId="0" fontId="2" fillId="2" borderId="10" xfId="0" applyFont="1" applyFill="1" applyBorder="1" applyAlignment="1" applyProtection="1">
      <alignment horizontal="left" vertical="center"/>
      <protection hidden="1"/>
    </xf>
    <xf numFmtId="164" fontId="2" fillId="2" borderId="10" xfId="0" applyNumberFormat="1" applyFont="1" applyFill="1" applyBorder="1" applyAlignment="1" applyProtection="1">
      <alignment horizontal="left"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4" fillId="4" borderId="9" xfId="0" applyFont="1" applyFill="1" applyBorder="1" applyAlignment="1" applyProtection="1">
      <alignment horizontal="left" vertical="center"/>
      <protection hidden="1"/>
    </xf>
    <xf numFmtId="0" fontId="4" fillId="4" borderId="10" xfId="0" applyFont="1" applyFill="1" applyBorder="1" applyAlignment="1" applyProtection="1">
      <alignment horizontal="left" vertical="center"/>
      <protection hidden="1"/>
    </xf>
    <xf numFmtId="0" fontId="4" fillId="4" borderId="10" xfId="0" applyFont="1" applyFill="1" applyBorder="1" applyAlignment="1" applyProtection="1">
      <alignment horizontal="center" vertical="center"/>
      <protection hidden="1"/>
    </xf>
    <xf numFmtId="0" fontId="4" fillId="4" borderId="11" xfId="0" applyFont="1" applyFill="1" applyBorder="1" applyAlignment="1" applyProtection="1">
      <alignment horizontal="center" vertical="center"/>
      <protection hidden="1"/>
    </xf>
    <xf numFmtId="0" fontId="4" fillId="4" borderId="10" xfId="0" applyFont="1" applyFill="1" applyBorder="1" applyAlignment="1" applyProtection="1">
      <alignment horizontal="center"/>
      <protection hidden="1"/>
    </xf>
    <xf numFmtId="0" fontId="4" fillId="4" borderId="12" xfId="0" applyFont="1" applyFill="1" applyBorder="1" applyAlignment="1" applyProtection="1">
      <alignment horizontal="center" vertical="center"/>
      <protection hidden="1"/>
    </xf>
    <xf numFmtId="0" fontId="4" fillId="4" borderId="13" xfId="0" applyFont="1" applyFill="1" applyBorder="1" applyAlignment="1" applyProtection="1">
      <alignment horizontal="center" vertical="center"/>
      <protection hidden="1"/>
    </xf>
    <xf numFmtId="0" fontId="4" fillId="4" borderId="14" xfId="0" applyFont="1" applyFill="1" applyBorder="1" applyAlignment="1" applyProtection="1">
      <alignment horizontal="center" vertical="center"/>
      <protection hidden="1"/>
    </xf>
    <xf numFmtId="0" fontId="4" fillId="4" borderId="15" xfId="0" applyFont="1" applyFill="1" applyBorder="1" applyAlignment="1" applyProtection="1">
      <alignment horizontal="center" vertical="center"/>
      <protection hidden="1"/>
    </xf>
    <xf numFmtId="49" fontId="6" fillId="2" borderId="9" xfId="0" applyNumberFormat="1" applyFont="1" applyFill="1" applyBorder="1" applyAlignment="1" applyProtection="1">
      <alignment horizontal="center"/>
      <protection hidden="1"/>
    </xf>
    <xf numFmtId="49" fontId="6" fillId="2" borderId="10" xfId="0" applyNumberFormat="1" applyFont="1" applyFill="1" applyBorder="1" applyAlignment="1" applyProtection="1">
      <alignment horizontal="center"/>
      <protection hidden="1"/>
    </xf>
    <xf numFmtId="0" fontId="4" fillId="0" borderId="12" xfId="0" applyFont="1" applyBorder="1" applyAlignment="1" applyProtection="1">
      <alignment horizontal="center"/>
      <protection hidden="1"/>
    </xf>
    <xf numFmtId="0" fontId="4" fillId="0" borderId="14" xfId="0" applyFont="1" applyBorder="1" applyAlignment="1" applyProtection="1">
      <alignment horizontal="center"/>
      <protection hidden="1"/>
    </xf>
    <xf numFmtId="0" fontId="4" fillId="0" borderId="13" xfId="0" applyFont="1" applyBorder="1" applyAlignment="1" applyProtection="1">
      <alignment horizontal="center"/>
      <protection hidden="1"/>
    </xf>
    <xf numFmtId="165" fontId="6" fillId="2" borderId="12" xfId="0" applyNumberFormat="1" applyFont="1" applyFill="1" applyBorder="1" applyAlignment="1" applyProtection="1">
      <alignment horizontal="center"/>
      <protection hidden="1"/>
    </xf>
    <xf numFmtId="165" fontId="6" fillId="2" borderId="13" xfId="0" applyNumberFormat="1" applyFont="1" applyFill="1" applyBorder="1" applyAlignment="1" applyProtection="1">
      <alignment horizontal="center"/>
      <protection hidden="1"/>
    </xf>
    <xf numFmtId="165" fontId="6" fillId="2" borderId="14" xfId="0" applyNumberFormat="1" applyFont="1" applyFill="1" applyBorder="1" applyAlignment="1" applyProtection="1">
      <alignment horizontal="center"/>
      <protection hidden="1"/>
    </xf>
    <xf numFmtId="165" fontId="6" fillId="2" borderId="15" xfId="0" applyNumberFormat="1" applyFont="1" applyFill="1" applyBorder="1" applyAlignment="1" applyProtection="1">
      <alignment horizontal="center"/>
      <protection hidden="1"/>
    </xf>
    <xf numFmtId="0" fontId="4" fillId="4" borderId="9" xfId="0" applyFont="1" applyFill="1" applyBorder="1" applyAlignment="1" applyProtection="1">
      <alignment horizontal="center"/>
      <protection hidden="1"/>
    </xf>
    <xf numFmtId="165" fontId="4" fillId="4" borderId="10" xfId="0" applyNumberFormat="1" applyFont="1" applyFill="1" applyBorder="1" applyAlignment="1" applyProtection="1">
      <alignment horizontal="center"/>
      <protection hidden="1"/>
    </xf>
    <xf numFmtId="165" fontId="4" fillId="4" borderId="11" xfId="0" applyNumberFormat="1" applyFont="1" applyFill="1" applyBorder="1" applyAlignment="1" applyProtection="1">
      <alignment horizontal="center"/>
      <protection hidden="1"/>
    </xf>
    <xf numFmtId="165" fontId="2" fillId="2" borderId="9" xfId="0" applyNumberFormat="1" applyFont="1" applyFill="1" applyBorder="1" applyAlignment="1" applyProtection="1">
      <alignment horizontal="center"/>
      <protection hidden="1"/>
    </xf>
    <xf numFmtId="165" fontId="2" fillId="2" borderId="10" xfId="0" applyNumberFormat="1" applyFont="1" applyFill="1" applyBorder="1" applyAlignment="1" applyProtection="1">
      <alignment horizontal="center"/>
      <protection hidden="1"/>
    </xf>
    <xf numFmtId="165" fontId="2" fillId="2" borderId="11" xfId="0" applyNumberFormat="1" applyFont="1" applyFill="1" applyBorder="1" applyAlignment="1" applyProtection="1">
      <alignment horizontal="center"/>
      <protection hidden="1"/>
    </xf>
    <xf numFmtId="0" fontId="2" fillId="2" borderId="9" xfId="0" applyFont="1" applyFill="1" applyBorder="1" applyAlignment="1" applyProtection="1">
      <alignment horizontal="center"/>
      <protection hidden="1"/>
    </xf>
    <xf numFmtId="0" fontId="2" fillId="2" borderId="10" xfId="0" applyFont="1" applyFill="1" applyBorder="1" applyAlignment="1" applyProtection="1">
      <alignment horizontal="center"/>
      <protection hidden="1"/>
    </xf>
    <xf numFmtId="0" fontId="4" fillId="6" borderId="10" xfId="0" applyFont="1" applyFill="1" applyBorder="1" applyAlignment="1" applyProtection="1">
      <alignment horizontal="left" vertical="center"/>
      <protection hidden="1"/>
    </xf>
    <xf numFmtId="0" fontId="2" fillId="0" borderId="10" xfId="0" applyFont="1" applyBorder="1" applyAlignment="1" applyProtection="1">
      <alignment horizontal="center" vertical="center"/>
      <protection hidden="1"/>
    </xf>
    <xf numFmtId="0" fontId="2" fillId="2" borderId="28" xfId="0" applyFont="1" applyFill="1" applyBorder="1" applyAlignment="1" applyProtection="1">
      <alignment horizontal="left" vertical="top"/>
      <protection hidden="1"/>
    </xf>
    <xf numFmtId="0" fontId="2" fillId="2" borderId="0" xfId="0" applyFont="1" applyFill="1" applyBorder="1" applyAlignment="1" applyProtection="1">
      <alignment horizontal="left" vertical="top"/>
      <protection hidden="1"/>
    </xf>
    <xf numFmtId="0" fontId="2" fillId="2" borderId="29" xfId="0" applyFont="1" applyFill="1" applyBorder="1" applyAlignment="1" applyProtection="1">
      <alignment horizontal="left" vertical="top"/>
      <protection hidden="1"/>
    </xf>
    <xf numFmtId="0" fontId="2" fillId="2" borderId="30" xfId="0" applyFont="1" applyFill="1" applyBorder="1" applyAlignment="1" applyProtection="1">
      <alignment horizontal="left" vertical="top"/>
      <protection hidden="1"/>
    </xf>
    <xf numFmtId="0" fontId="2" fillId="2" borderId="31" xfId="0" applyFont="1" applyFill="1" applyBorder="1" applyAlignment="1" applyProtection="1">
      <alignment horizontal="left" vertical="top"/>
      <protection hidden="1"/>
    </xf>
    <xf numFmtId="0" fontId="2" fillId="2" borderId="32" xfId="0" applyFont="1" applyFill="1" applyBorder="1" applyAlignment="1" applyProtection="1">
      <alignment horizontal="left" vertical="top"/>
      <protection hidden="1"/>
    </xf>
    <xf numFmtId="0" fontId="4" fillId="6" borderId="12" xfId="0" applyFont="1" applyFill="1" applyBorder="1" applyAlignment="1" applyProtection="1">
      <alignment horizontal="left" vertical="center"/>
      <protection hidden="1"/>
    </xf>
    <xf numFmtId="0" fontId="4" fillId="6" borderId="13" xfId="0" applyFont="1" applyFill="1" applyBorder="1" applyAlignment="1" applyProtection="1">
      <alignment horizontal="left" vertical="center"/>
      <protection hidden="1"/>
    </xf>
    <xf numFmtId="0" fontId="2" fillId="0" borderId="12" xfId="0" applyFont="1" applyBorder="1" applyAlignment="1" applyProtection="1">
      <alignment horizontal="center" vertical="center"/>
      <protection hidden="1"/>
    </xf>
    <xf numFmtId="0" fontId="2" fillId="0" borderId="13" xfId="0" applyFont="1" applyBorder="1" applyAlignment="1" applyProtection="1">
      <alignment horizontal="center" vertical="center"/>
      <protection hidden="1"/>
    </xf>
    <xf numFmtId="0" fontId="4" fillId="4" borderId="9" xfId="0" applyFont="1" applyFill="1" applyBorder="1" applyAlignment="1" applyProtection="1">
      <alignment horizontal="center" vertical="center"/>
      <protection hidden="1"/>
    </xf>
    <xf numFmtId="0" fontId="4" fillId="4" borderId="16" xfId="0" applyFont="1" applyFill="1" applyBorder="1" applyAlignment="1" applyProtection="1">
      <alignment horizontal="center" vertical="center"/>
      <protection hidden="1"/>
    </xf>
    <xf numFmtId="0" fontId="4" fillId="4" borderId="17" xfId="0" applyFont="1" applyFill="1" applyBorder="1" applyAlignment="1" applyProtection="1">
      <alignment horizontal="center" vertical="center"/>
      <protection hidden="1"/>
    </xf>
    <xf numFmtId="0" fontId="4" fillId="5" borderId="10" xfId="0" applyFont="1" applyFill="1" applyBorder="1" applyAlignment="1" applyProtection="1">
      <alignment horizontal="center" vertical="center" wrapText="1"/>
      <protection hidden="1"/>
    </xf>
    <xf numFmtId="0" fontId="4" fillId="5" borderId="11" xfId="0" applyFont="1" applyFill="1" applyBorder="1" applyAlignment="1" applyProtection="1">
      <alignment horizontal="center" vertical="center" wrapText="1"/>
      <protection hidden="1"/>
    </xf>
    <xf numFmtId="0" fontId="4" fillId="5" borderId="17" xfId="0" applyFont="1" applyFill="1" applyBorder="1" applyAlignment="1" applyProtection="1">
      <alignment horizontal="center" vertical="center" wrapText="1"/>
      <protection hidden="1"/>
    </xf>
    <xf numFmtId="0" fontId="4" fillId="5" borderId="18" xfId="0" applyFont="1" applyFill="1" applyBorder="1" applyAlignment="1" applyProtection="1">
      <alignment horizontal="center" vertical="center" wrapText="1"/>
      <protection hidden="1"/>
    </xf>
    <xf numFmtId="0" fontId="5" fillId="3" borderId="19" xfId="0" applyFont="1" applyFill="1" applyBorder="1" applyAlignment="1" applyProtection="1">
      <alignment horizontal="center" vertical="center"/>
      <protection hidden="1"/>
    </xf>
    <xf numFmtId="0" fontId="5" fillId="3" borderId="20" xfId="0" applyFont="1" applyFill="1" applyBorder="1" applyAlignment="1" applyProtection="1">
      <alignment horizontal="center" vertical="center"/>
      <protection hidden="1"/>
    </xf>
    <xf numFmtId="0" fontId="5" fillId="3" borderId="21" xfId="0" applyFont="1" applyFill="1" applyBorder="1" applyAlignment="1" applyProtection="1">
      <alignment horizontal="center" vertical="center"/>
      <protection hidden="1"/>
    </xf>
    <xf numFmtId="0" fontId="5" fillId="3" borderId="12" xfId="0" applyFont="1" applyFill="1" applyBorder="1" applyAlignment="1" applyProtection="1">
      <alignment horizontal="center" vertical="center"/>
      <protection hidden="1"/>
    </xf>
    <xf numFmtId="0" fontId="5" fillId="3" borderId="14" xfId="0" applyFont="1" applyFill="1" applyBorder="1" applyAlignment="1" applyProtection="1">
      <alignment horizontal="center" vertical="center"/>
      <protection hidden="1"/>
    </xf>
    <xf numFmtId="0" fontId="5" fillId="3" borderId="13" xfId="0" applyFont="1" applyFill="1" applyBorder="1" applyAlignment="1" applyProtection="1">
      <alignment horizontal="center" vertical="center"/>
      <protection hidden="1"/>
    </xf>
    <xf numFmtId="0" fontId="4" fillId="6" borderId="12" xfId="0" applyFont="1" applyFill="1" applyBorder="1" applyAlignment="1" applyProtection="1">
      <alignment horizontal="left" vertical="center" wrapText="1"/>
      <protection hidden="1"/>
    </xf>
    <xf numFmtId="0" fontId="4" fillId="6" borderId="13" xfId="0" applyFont="1" applyFill="1" applyBorder="1" applyAlignment="1" applyProtection="1">
      <alignment horizontal="left" vertical="center" wrapText="1"/>
      <protection hidden="1"/>
    </xf>
    <xf numFmtId="0" fontId="2" fillId="2" borderId="10" xfId="0" applyFont="1" applyFill="1" applyBorder="1" applyAlignment="1" applyProtection="1">
      <alignment horizontal="center" vertical="center" wrapText="1"/>
      <protection hidden="1"/>
    </xf>
    <xf numFmtId="0" fontId="4" fillId="6" borderId="10" xfId="0" applyFont="1" applyFill="1" applyBorder="1" applyAlignment="1" applyProtection="1">
      <alignment horizontal="left" vertical="center" wrapText="1"/>
      <protection hidden="1"/>
    </xf>
    <xf numFmtId="167" fontId="2" fillId="2" borderId="10" xfId="0" applyNumberFormat="1" applyFont="1" applyFill="1" applyBorder="1" applyAlignment="1" applyProtection="1">
      <alignment horizontal="center" vertical="center"/>
      <protection hidden="1"/>
    </xf>
    <xf numFmtId="46" fontId="2" fillId="2" borderId="10" xfId="0" applyNumberFormat="1" applyFont="1" applyFill="1" applyBorder="1" applyAlignment="1" applyProtection="1">
      <alignment horizontal="center" vertical="center"/>
      <protection hidden="1"/>
    </xf>
    <xf numFmtId="0" fontId="4" fillId="6" borderId="35" xfId="0" applyFont="1" applyFill="1" applyBorder="1" applyAlignment="1">
      <alignment horizontal="center"/>
    </xf>
    <xf numFmtId="0" fontId="4" fillId="6" borderId="36" xfId="0" applyFont="1" applyFill="1" applyBorder="1" applyAlignment="1">
      <alignment horizontal="center"/>
    </xf>
    <xf numFmtId="0" fontId="4" fillId="6" borderId="37" xfId="0" applyFont="1" applyFill="1" applyBorder="1" applyAlignment="1">
      <alignment horizont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2" fillId="2" borderId="39" xfId="0" applyFont="1" applyFill="1" applyBorder="1" applyAlignment="1">
      <alignment horizontal="center" vertical="center"/>
    </xf>
    <xf numFmtId="0" fontId="2" fillId="2" borderId="40" xfId="0" applyFont="1" applyFill="1" applyBorder="1" applyAlignment="1">
      <alignment horizontal="center" vertical="center"/>
    </xf>
    <xf numFmtId="0" fontId="2" fillId="2" borderId="39"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5" fillId="3" borderId="21" xfId="0" applyFont="1" applyFill="1" applyBorder="1" applyAlignment="1">
      <alignment horizontal="center"/>
    </xf>
    <xf numFmtId="0" fontId="4" fillId="4" borderId="42" xfId="0" applyFont="1" applyFill="1" applyBorder="1" applyAlignment="1">
      <alignment horizontal="left" vertical="center"/>
    </xf>
    <xf numFmtId="0" fontId="4" fillId="4" borderId="14" xfId="0" applyFont="1" applyFill="1" applyBorder="1" applyAlignment="1">
      <alignment horizontal="left" vertical="center"/>
    </xf>
    <xf numFmtId="0" fontId="4" fillId="4" borderId="13" xfId="0" applyFont="1" applyFill="1" applyBorder="1" applyAlignment="1">
      <alignment horizontal="left" vertical="center"/>
    </xf>
    <xf numFmtId="0" fontId="4" fillId="4" borderId="12" xfId="0" applyFont="1" applyFill="1" applyBorder="1" applyAlignment="1">
      <alignment horizontal="left" vertical="center"/>
    </xf>
    <xf numFmtId="0" fontId="4" fillId="4" borderId="15" xfId="0" applyFont="1" applyFill="1" applyBorder="1" applyAlignment="1">
      <alignment horizontal="left" vertical="center"/>
    </xf>
    <xf numFmtId="0" fontId="2" fillId="2" borderId="42" xfId="0" applyFont="1" applyFill="1" applyBorder="1" applyAlignment="1">
      <alignment horizontal="left" vertical="center"/>
    </xf>
    <xf numFmtId="0" fontId="2" fillId="2" borderId="14" xfId="0" applyFont="1" applyFill="1" applyBorder="1" applyAlignment="1">
      <alignment horizontal="left" vertical="center"/>
    </xf>
    <xf numFmtId="0" fontId="2" fillId="2" borderId="13" xfId="0" applyFont="1" applyFill="1" applyBorder="1" applyAlignment="1">
      <alignment horizontal="left" vertical="center"/>
    </xf>
    <xf numFmtId="164" fontId="2" fillId="2" borderId="12" xfId="0" applyNumberFormat="1" applyFont="1" applyFill="1" applyBorder="1" applyAlignment="1">
      <alignment horizontal="left" vertical="center"/>
    </xf>
    <xf numFmtId="164" fontId="2" fillId="2" borderId="14" xfId="0" applyNumberFormat="1" applyFont="1" applyFill="1" applyBorder="1" applyAlignment="1">
      <alignment horizontal="left" vertical="center"/>
    </xf>
    <xf numFmtId="164" fontId="2" fillId="2" borderId="13" xfId="0" applyNumberFormat="1" applyFont="1" applyFill="1" applyBorder="1" applyAlignment="1">
      <alignment horizontal="left" vertical="center"/>
    </xf>
    <xf numFmtId="0" fontId="2" fillId="2" borderId="12" xfId="0" applyFont="1" applyFill="1" applyBorder="1" applyAlignment="1">
      <alignment horizontal="left" vertical="center"/>
    </xf>
    <xf numFmtId="0" fontId="2" fillId="2" borderId="15" xfId="0" applyFont="1" applyFill="1" applyBorder="1" applyAlignment="1">
      <alignment horizontal="left" vertical="center"/>
    </xf>
    <xf numFmtId="0" fontId="3" fillId="3" borderId="0" xfId="0" applyFont="1" applyFill="1" applyAlignment="1">
      <alignment horizontal="center" vertical="center"/>
    </xf>
    <xf numFmtId="0" fontId="3" fillId="3" borderId="0" xfId="0" applyFont="1" applyFill="1" applyAlignment="1">
      <alignment horizontal="right" vertical="center" wrapText="1"/>
    </xf>
    <xf numFmtId="0" fontId="2" fillId="2" borderId="42"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5" xfId="0" applyFont="1" applyFill="1" applyBorder="1" applyAlignment="1">
      <alignment horizontal="center" vertical="center"/>
    </xf>
    <xf numFmtId="0" fontId="4" fillId="4" borderId="43" xfId="0" applyFont="1" applyFill="1" applyBorder="1" applyAlignment="1">
      <alignment horizontal="center" vertical="center"/>
    </xf>
    <xf numFmtId="0" fontId="4" fillId="4" borderId="44"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31" xfId="0" applyFont="1" applyFill="1" applyBorder="1" applyAlignment="1">
      <alignment horizontal="center" vertical="center"/>
    </xf>
    <xf numFmtId="0" fontId="4" fillId="5" borderId="26" xfId="0" applyFont="1" applyFill="1" applyBorder="1" applyAlignment="1">
      <alignment horizontal="center" vertical="center" wrapText="1"/>
    </xf>
    <xf numFmtId="0" fontId="4" fillId="5" borderId="44" xfId="0" applyFont="1" applyFill="1" applyBorder="1" applyAlignment="1">
      <alignment horizontal="center" vertical="center" wrapText="1"/>
    </xf>
    <xf numFmtId="0" fontId="4" fillId="5" borderId="45" xfId="0" applyFont="1" applyFill="1" applyBorder="1" applyAlignment="1">
      <alignment horizontal="center" vertical="center" wrapText="1"/>
    </xf>
    <xf numFmtId="0" fontId="4" fillId="5" borderId="46"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32" xfId="0" applyFont="1" applyFill="1" applyBorder="1" applyAlignment="1">
      <alignment horizontal="center" vertical="center" wrapText="1"/>
    </xf>
    <xf numFmtId="49" fontId="6" fillId="2" borderId="42" xfId="0" applyNumberFormat="1" applyFont="1" applyFill="1" applyBorder="1" applyAlignment="1">
      <alignment horizontal="center" vertical="center" wrapText="1"/>
    </xf>
    <xf numFmtId="0" fontId="6" fillId="2" borderId="14" xfId="0" applyNumberFormat="1" applyFont="1" applyFill="1" applyBorder="1" applyAlignment="1">
      <alignment horizontal="center" vertical="center" wrapText="1"/>
    </xf>
    <xf numFmtId="0" fontId="6" fillId="2" borderId="13" xfId="0" applyNumberFormat="1" applyFont="1" applyFill="1" applyBorder="1" applyAlignment="1">
      <alignment horizontal="center" vertical="center" wrapText="1"/>
    </xf>
    <xf numFmtId="165" fontId="6" fillId="2" borderId="12" xfId="0" applyNumberFormat="1" applyFont="1" applyFill="1" applyBorder="1" applyAlignment="1">
      <alignment horizontal="center" vertical="center"/>
    </xf>
    <xf numFmtId="165" fontId="6" fillId="2" borderId="14" xfId="0" applyNumberFormat="1" applyFont="1" applyFill="1" applyBorder="1" applyAlignment="1">
      <alignment horizontal="center" vertical="center"/>
    </xf>
    <xf numFmtId="165" fontId="6" fillId="2" borderId="13" xfId="0" applyNumberFormat="1" applyFont="1" applyFill="1" applyBorder="1" applyAlignment="1">
      <alignment horizontal="center" vertical="center"/>
    </xf>
    <xf numFmtId="165" fontId="6" fillId="2" borderId="15" xfId="0" applyNumberFormat="1" applyFont="1" applyFill="1" applyBorder="1" applyAlignment="1">
      <alignment horizontal="center" vertical="center"/>
    </xf>
    <xf numFmtId="0" fontId="5" fillId="3" borderId="47" xfId="0" applyFont="1" applyFill="1" applyBorder="1" applyAlignment="1">
      <alignment horizontal="center"/>
    </xf>
    <xf numFmtId="0" fontId="5" fillId="3" borderId="48" xfId="0" applyFont="1" applyFill="1" applyBorder="1" applyAlignment="1">
      <alignment horizontal="center"/>
    </xf>
    <xf numFmtId="0" fontId="5" fillId="3" borderId="49" xfId="0" applyFont="1" applyFill="1" applyBorder="1" applyAlignment="1">
      <alignment horizontal="center"/>
    </xf>
    <xf numFmtId="0" fontId="4" fillId="7" borderId="38"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4" borderId="6" xfId="0" applyFont="1" applyFill="1" applyBorder="1" applyAlignment="1">
      <alignment horizontal="left" vertical="center"/>
    </xf>
    <xf numFmtId="0" fontId="4" fillId="4" borderId="7" xfId="0" applyFont="1" applyFill="1" applyBorder="1" applyAlignment="1">
      <alignment horizontal="left" vertical="center"/>
    </xf>
    <xf numFmtId="0" fontId="2" fillId="2" borderId="7" xfId="0" applyFont="1" applyFill="1" applyBorder="1" applyAlignment="1">
      <alignment horizontal="center"/>
    </xf>
    <xf numFmtId="164" fontId="2" fillId="2" borderId="7" xfId="0" applyNumberFormat="1" applyFont="1" applyFill="1" applyBorder="1" applyAlignment="1">
      <alignment horizontal="center" vertical="center"/>
    </xf>
    <xf numFmtId="164" fontId="2" fillId="2" borderId="8" xfId="0" applyNumberFormat="1" applyFont="1" applyFill="1" applyBorder="1" applyAlignment="1">
      <alignment horizontal="center" vertical="center"/>
    </xf>
    <xf numFmtId="0" fontId="13" fillId="2" borderId="19" xfId="0" applyFont="1" applyFill="1" applyBorder="1" applyAlignment="1">
      <alignment horizontal="left" vertical="top" wrapText="1"/>
    </xf>
    <xf numFmtId="0" fontId="13" fillId="2" borderId="20" xfId="0" applyFont="1" applyFill="1" applyBorder="1" applyAlignment="1">
      <alignment horizontal="left" vertical="top" wrapText="1"/>
    </xf>
    <xf numFmtId="0" fontId="13" fillId="2" borderId="21" xfId="0" applyFont="1" applyFill="1" applyBorder="1" applyAlignment="1">
      <alignment horizontal="left" vertical="top" wrapText="1"/>
    </xf>
    <xf numFmtId="0" fontId="13" fillId="2" borderId="28" xfId="0" applyFont="1" applyFill="1" applyBorder="1" applyAlignment="1">
      <alignment horizontal="left" vertical="top" wrapText="1"/>
    </xf>
    <xf numFmtId="0" fontId="13" fillId="2" borderId="0" xfId="0" applyFont="1" applyFill="1" applyBorder="1" applyAlignment="1">
      <alignment horizontal="left" vertical="top" wrapText="1"/>
    </xf>
    <xf numFmtId="0" fontId="13" fillId="2" borderId="29" xfId="0" applyFont="1" applyFill="1" applyBorder="1" applyAlignment="1">
      <alignment horizontal="left" vertical="top" wrapText="1"/>
    </xf>
    <xf numFmtId="0" fontId="13" fillId="2" borderId="30" xfId="0" applyFont="1" applyFill="1" applyBorder="1" applyAlignment="1">
      <alignment horizontal="left" vertical="top" wrapText="1"/>
    </xf>
    <xf numFmtId="0" fontId="13" fillId="2" borderId="31" xfId="0" applyFont="1" applyFill="1" applyBorder="1" applyAlignment="1">
      <alignment horizontal="left" vertical="top" wrapText="1"/>
    </xf>
    <xf numFmtId="0" fontId="13" fillId="2" borderId="32" xfId="0" applyFont="1" applyFill="1" applyBorder="1" applyAlignment="1">
      <alignment horizontal="left" vertical="top" wrapText="1"/>
    </xf>
    <xf numFmtId="0" fontId="4" fillId="4" borderId="9" xfId="0" applyFont="1" applyFill="1" applyBorder="1" applyAlignment="1">
      <alignment horizontal="left" vertical="center"/>
    </xf>
    <xf numFmtId="0" fontId="4" fillId="4" borderId="10" xfId="0" applyFont="1" applyFill="1" applyBorder="1" applyAlignment="1">
      <alignment horizontal="left" vertical="center"/>
    </xf>
    <xf numFmtId="49" fontId="2" fillId="2" borderId="12" xfId="0" applyNumberFormat="1" applyFont="1" applyFill="1" applyBorder="1" applyAlignment="1">
      <alignment horizontal="center" vertical="center"/>
    </xf>
    <xf numFmtId="49" fontId="2" fillId="2" borderId="14" xfId="0" applyNumberFormat="1" applyFont="1" applyFill="1" applyBorder="1" applyAlignment="1">
      <alignment horizontal="center" vertical="center"/>
    </xf>
    <xf numFmtId="49" fontId="2" fillId="2" borderId="13" xfId="0" applyNumberFormat="1" applyFont="1" applyFill="1" applyBorder="1" applyAlignment="1">
      <alignment horizontal="center" vertical="center"/>
    </xf>
    <xf numFmtId="0" fontId="4" fillId="4" borderId="43" xfId="0" applyFont="1" applyFill="1" applyBorder="1" applyAlignment="1">
      <alignment horizontal="left" vertical="center"/>
    </xf>
    <xf numFmtId="0" fontId="4" fillId="4" borderId="27" xfId="0" applyFont="1" applyFill="1" applyBorder="1" applyAlignment="1">
      <alignment horizontal="left" vertical="center"/>
    </xf>
    <xf numFmtId="0" fontId="4" fillId="4" borderId="28" xfId="0" applyFont="1" applyFill="1" applyBorder="1" applyAlignment="1">
      <alignment horizontal="left" vertical="center"/>
    </xf>
    <xf numFmtId="0" fontId="4" fillId="4" borderId="50" xfId="0" applyFont="1" applyFill="1" applyBorder="1" applyAlignment="1">
      <alignment horizontal="left" vertical="center"/>
    </xf>
    <xf numFmtId="0" fontId="4" fillId="4" borderId="51" xfId="0" applyFont="1" applyFill="1" applyBorder="1" applyAlignment="1">
      <alignment horizontal="left" vertical="center"/>
    </xf>
    <xf numFmtId="0" fontId="4" fillId="4" borderId="22" xfId="0" applyFont="1" applyFill="1" applyBorder="1" applyAlignment="1">
      <alignment horizontal="left" vertical="center"/>
    </xf>
    <xf numFmtId="0" fontId="2" fillId="2" borderId="26" xfId="0" applyFont="1" applyFill="1" applyBorder="1" applyAlignment="1">
      <alignment horizontal="left" vertical="top" wrapText="1"/>
    </xf>
    <xf numFmtId="0" fontId="2" fillId="2" borderId="44" xfId="0" applyFont="1" applyFill="1" applyBorder="1" applyAlignment="1">
      <alignment horizontal="left" vertical="top" wrapText="1"/>
    </xf>
    <xf numFmtId="0" fontId="2" fillId="2" borderId="45"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52" xfId="0" applyFont="1" applyFill="1" applyBorder="1" applyAlignment="1">
      <alignment horizontal="left" vertical="top" wrapText="1"/>
    </xf>
    <xf numFmtId="0" fontId="2" fillId="2" borderId="53" xfId="0" applyFont="1" applyFill="1" applyBorder="1" applyAlignment="1">
      <alignment horizontal="left" vertical="top" wrapText="1"/>
    </xf>
    <xf numFmtId="0" fontId="2" fillId="2" borderId="26"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2" fillId="2" borderId="4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29"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2" fillId="2" borderId="52" xfId="0" applyFont="1" applyFill="1" applyBorder="1" applyAlignment="1">
      <alignment horizontal="left" vertical="center" wrapText="1"/>
    </xf>
    <xf numFmtId="0" fontId="2" fillId="2" borderId="53" xfId="0" applyFont="1" applyFill="1" applyBorder="1" applyAlignment="1">
      <alignment horizontal="left" vertical="center" wrapText="1"/>
    </xf>
    <xf numFmtId="0" fontId="4" fillId="4" borderId="27" xfId="0" applyFont="1" applyFill="1" applyBorder="1" applyAlignment="1">
      <alignment horizontal="center" vertical="center"/>
    </xf>
    <xf numFmtId="0" fontId="4" fillId="4" borderId="51" xfId="0" applyFont="1" applyFill="1" applyBorder="1" applyAlignment="1">
      <alignment horizontal="center" vertical="center"/>
    </xf>
    <xf numFmtId="0" fontId="4" fillId="4" borderId="22" xfId="0" applyFont="1" applyFill="1" applyBorder="1" applyAlignment="1">
      <alignment horizontal="center" vertical="center"/>
    </xf>
    <xf numFmtId="49" fontId="2" fillId="2" borderId="10" xfId="0" applyNumberFormat="1" applyFont="1" applyFill="1" applyBorder="1" applyAlignment="1">
      <alignment horizontal="center"/>
    </xf>
    <xf numFmtId="49" fontId="2" fillId="2" borderId="11" xfId="0" applyNumberFormat="1" applyFont="1" applyFill="1" applyBorder="1" applyAlignment="1">
      <alignment horizontal="center"/>
    </xf>
    <xf numFmtId="0" fontId="4" fillId="4" borderId="42"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2" xfId="0" applyNumberFormat="1" applyFont="1" applyFill="1" applyBorder="1" applyAlignment="1">
      <alignment horizontal="center"/>
    </xf>
    <xf numFmtId="0" fontId="4" fillId="4" borderId="14" xfId="0" applyNumberFormat="1" applyFont="1" applyFill="1" applyBorder="1" applyAlignment="1">
      <alignment horizontal="center"/>
    </xf>
    <xf numFmtId="0" fontId="4" fillId="4" borderId="15" xfId="0" applyNumberFormat="1" applyFont="1" applyFill="1" applyBorder="1" applyAlignment="1">
      <alignment horizontal="center"/>
    </xf>
    <xf numFmtId="165" fontId="2" fillId="2" borderId="42" xfId="0" applyNumberFormat="1" applyFont="1" applyFill="1" applyBorder="1" applyAlignment="1">
      <alignment horizontal="center" vertical="center"/>
    </xf>
    <xf numFmtId="165" fontId="2" fillId="2" borderId="14" xfId="0" applyNumberFormat="1" applyFont="1" applyFill="1" applyBorder="1" applyAlignment="1">
      <alignment horizontal="center" vertical="center"/>
    </xf>
    <xf numFmtId="165" fontId="2" fillId="2" borderId="13" xfId="0" applyNumberFormat="1" applyFont="1" applyFill="1" applyBorder="1" applyAlignment="1">
      <alignment horizontal="center" vertical="center"/>
    </xf>
    <xf numFmtId="0" fontId="2" fillId="2" borderId="12" xfId="0" applyNumberFormat="1" applyFont="1" applyFill="1" applyBorder="1" applyAlignment="1">
      <alignment horizontal="center"/>
    </xf>
    <xf numFmtId="0" fontId="2" fillId="2" borderId="14" xfId="0" applyNumberFormat="1" applyFont="1" applyFill="1" applyBorder="1" applyAlignment="1">
      <alignment horizontal="center"/>
    </xf>
    <xf numFmtId="0" fontId="2" fillId="2" borderId="15" xfId="0" applyNumberFormat="1" applyFont="1" applyFill="1" applyBorder="1" applyAlignment="1">
      <alignment horizontal="center"/>
    </xf>
    <xf numFmtId="165" fontId="4" fillId="4" borderId="42" xfId="0" applyNumberFormat="1" applyFont="1" applyFill="1" applyBorder="1" applyAlignment="1">
      <alignment horizontal="center" vertical="center"/>
    </xf>
    <xf numFmtId="165" fontId="4" fillId="4" borderId="13" xfId="0" applyNumberFormat="1" applyFont="1" applyFill="1" applyBorder="1" applyAlignment="1">
      <alignment horizontal="center" vertical="center"/>
    </xf>
    <xf numFmtId="165" fontId="2" fillId="2" borderId="12" xfId="0" applyNumberFormat="1" applyFont="1" applyFill="1" applyBorder="1" applyAlignment="1">
      <alignment horizontal="left" vertical="top" wrapText="1"/>
    </xf>
    <xf numFmtId="165" fontId="2" fillId="2" borderId="14" xfId="0" applyNumberFormat="1" applyFont="1" applyFill="1" applyBorder="1" applyAlignment="1">
      <alignment horizontal="left" vertical="top" wrapText="1"/>
    </xf>
    <xf numFmtId="165" fontId="2" fillId="2" borderId="15" xfId="0" applyNumberFormat="1" applyFont="1" applyFill="1" applyBorder="1" applyAlignment="1">
      <alignment horizontal="left" vertical="top" wrapText="1"/>
    </xf>
    <xf numFmtId="0" fontId="2" fillId="2" borderId="42" xfId="0" applyFont="1" applyFill="1" applyBorder="1" applyAlignment="1">
      <alignment horizontal="center"/>
    </xf>
    <xf numFmtId="0" fontId="2" fillId="2" borderId="14" xfId="0" applyFont="1" applyFill="1" applyBorder="1" applyAlignment="1">
      <alignment horizontal="center"/>
    </xf>
    <xf numFmtId="0" fontId="2" fillId="2" borderId="13" xfId="0" applyFont="1" applyFill="1" applyBorder="1" applyAlignment="1">
      <alignment horizontal="center"/>
    </xf>
    <xf numFmtId="0" fontId="2" fillId="2" borderId="12" xfId="0" applyFont="1" applyFill="1" applyBorder="1" applyAlignment="1">
      <alignment horizontal="center"/>
    </xf>
    <xf numFmtId="0" fontId="2" fillId="2" borderId="15" xfId="0" applyFont="1" applyFill="1" applyBorder="1" applyAlignment="1">
      <alignment horizontal="center"/>
    </xf>
    <xf numFmtId="0" fontId="4" fillId="4" borderId="12" xfId="0" applyFont="1" applyFill="1" applyBorder="1" applyAlignment="1">
      <alignment horizontal="left" vertical="center" wrapText="1"/>
    </xf>
    <xf numFmtId="0" fontId="4" fillId="4" borderId="13" xfId="0" applyFont="1" applyFill="1" applyBorder="1" applyAlignment="1">
      <alignment horizontal="left" vertical="center" wrapText="1"/>
    </xf>
    <xf numFmtId="0" fontId="4" fillId="4" borderId="43" xfId="0" applyFont="1" applyFill="1" applyBorder="1" applyAlignment="1">
      <alignment horizontal="left" vertical="center" wrapText="1"/>
    </xf>
    <xf numFmtId="0" fontId="4" fillId="4" borderId="27" xfId="0" applyFont="1" applyFill="1" applyBorder="1" applyAlignment="1">
      <alignment horizontal="left" vertical="center" wrapText="1"/>
    </xf>
    <xf numFmtId="0" fontId="4" fillId="4" borderId="30" xfId="0" applyFont="1" applyFill="1" applyBorder="1" applyAlignment="1">
      <alignment horizontal="left" vertical="center" wrapText="1"/>
    </xf>
    <xf numFmtId="0" fontId="4" fillId="4" borderId="54" xfId="0" applyFont="1" applyFill="1" applyBorder="1" applyAlignment="1">
      <alignment horizontal="left" vertical="center" wrapText="1"/>
    </xf>
    <xf numFmtId="0" fontId="4" fillId="8" borderId="26" xfId="0" applyFont="1" applyFill="1" applyBorder="1" applyAlignment="1">
      <alignment horizontal="center" vertical="center" wrapText="1"/>
    </xf>
    <xf numFmtId="0" fontId="4" fillId="8" borderId="44" xfId="0" applyFont="1" applyFill="1" applyBorder="1" applyAlignment="1">
      <alignment horizontal="center" vertical="center" wrapText="1"/>
    </xf>
    <xf numFmtId="0" fontId="4" fillId="8" borderId="45" xfId="0" applyFont="1" applyFill="1" applyBorder="1" applyAlignment="1">
      <alignment horizontal="center" vertical="center" wrapText="1"/>
    </xf>
    <xf numFmtId="0" fontId="4" fillId="8" borderId="46" xfId="0" applyFont="1" applyFill="1" applyBorder="1" applyAlignment="1">
      <alignment horizontal="center" vertical="center" wrapText="1"/>
    </xf>
    <xf numFmtId="0" fontId="4" fillId="8" borderId="31" xfId="0" applyFont="1" applyFill="1" applyBorder="1" applyAlignment="1">
      <alignment horizontal="center" vertical="center" wrapText="1"/>
    </xf>
    <xf numFmtId="0" fontId="4" fillId="8" borderId="32" xfId="0" applyFont="1" applyFill="1" applyBorder="1" applyAlignment="1">
      <alignment horizontal="center" vertical="center" wrapText="1"/>
    </xf>
    <xf numFmtId="0" fontId="5" fillId="3" borderId="35" xfId="0" applyFont="1" applyFill="1" applyBorder="1" applyAlignment="1">
      <alignment horizontal="center" vertical="center"/>
    </xf>
    <xf numFmtId="0" fontId="5" fillId="3" borderId="37" xfId="0" applyFont="1" applyFill="1" applyBorder="1" applyAlignment="1">
      <alignment horizontal="center" vertical="center"/>
    </xf>
    <xf numFmtId="0" fontId="5" fillId="3" borderId="36" xfId="0" applyFont="1" applyFill="1" applyBorder="1" applyAlignment="1">
      <alignment horizontal="center" vertical="center"/>
    </xf>
    <xf numFmtId="0" fontId="4" fillId="4" borderId="28" xfId="0" applyFont="1" applyFill="1" applyBorder="1" applyAlignment="1">
      <alignment horizontal="left" vertical="center" wrapText="1"/>
    </xf>
    <xf numFmtId="0" fontId="4" fillId="4" borderId="50" xfId="0" applyFont="1" applyFill="1" applyBorder="1" applyAlignment="1">
      <alignment horizontal="left" vertical="center" wrapText="1"/>
    </xf>
    <xf numFmtId="0" fontId="4" fillId="8" borderId="26" xfId="0" applyFont="1" applyFill="1" applyBorder="1" applyAlignment="1">
      <alignment horizontal="center" vertical="center"/>
    </xf>
    <xf numFmtId="0" fontId="4" fillId="8" borderId="44" xfId="0" applyFont="1" applyFill="1" applyBorder="1" applyAlignment="1">
      <alignment horizontal="center" vertical="center"/>
    </xf>
    <xf numFmtId="0" fontId="4" fillId="8" borderId="45"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29" xfId="0" applyFont="1" applyFill="1" applyBorder="1" applyAlignment="1">
      <alignment horizontal="center" vertical="center"/>
    </xf>
    <xf numFmtId="0" fontId="4" fillId="8" borderId="46" xfId="0" applyFont="1" applyFill="1" applyBorder="1" applyAlignment="1">
      <alignment horizontal="center" vertical="center"/>
    </xf>
    <xf numFmtId="0" fontId="4" fillId="8" borderId="31" xfId="0" applyFont="1" applyFill="1" applyBorder="1" applyAlignment="1">
      <alignment horizontal="center" vertical="center"/>
    </xf>
    <xf numFmtId="0" fontId="4" fillId="8" borderId="32" xfId="0" applyFont="1" applyFill="1" applyBorder="1" applyAlignment="1">
      <alignment horizontal="center" vertical="center"/>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4" borderId="12" xfId="0" applyFont="1" applyFill="1" applyBorder="1" applyAlignment="1">
      <alignment horizontal="center"/>
    </xf>
    <xf numFmtId="0" fontId="4" fillId="4" borderId="14" xfId="0" applyFont="1" applyFill="1" applyBorder="1" applyAlignment="1">
      <alignment horizontal="center"/>
    </xf>
    <xf numFmtId="0" fontId="4" fillId="4" borderId="13" xfId="0" applyFont="1" applyFill="1" applyBorder="1" applyAlignment="1">
      <alignment horizontal="center"/>
    </xf>
    <xf numFmtId="164" fontId="2" fillId="2" borderId="12" xfId="0" applyNumberFormat="1" applyFont="1" applyFill="1" applyBorder="1" applyAlignment="1">
      <alignment horizontal="center"/>
    </xf>
    <xf numFmtId="164" fontId="2" fillId="2" borderId="14" xfId="0" applyNumberFormat="1" applyFont="1" applyFill="1" applyBorder="1" applyAlignment="1">
      <alignment horizontal="center"/>
    </xf>
    <xf numFmtId="164" fontId="2" fillId="2" borderId="15" xfId="0" applyNumberFormat="1" applyFont="1" applyFill="1" applyBorder="1" applyAlignment="1">
      <alignment horizontal="center"/>
    </xf>
    <xf numFmtId="0" fontId="2" fillId="2" borderId="12"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4" fillId="4" borderId="43" xfId="0" applyFont="1" applyFill="1" applyBorder="1" applyAlignment="1">
      <alignment horizontal="center"/>
    </xf>
    <xf numFmtId="0" fontId="4" fillId="4" borderId="27" xfId="0" applyFont="1" applyFill="1" applyBorder="1" applyAlignment="1">
      <alignment horizontal="center"/>
    </xf>
    <xf numFmtId="0" fontId="2" fillId="2" borderId="26" xfId="0" applyNumberFormat="1" applyFont="1" applyFill="1" applyBorder="1" applyAlignment="1">
      <alignment horizontal="center" vertical="center"/>
    </xf>
    <xf numFmtId="0" fontId="2" fillId="2" borderId="27" xfId="0" applyNumberFormat="1" applyFont="1" applyFill="1" applyBorder="1" applyAlignment="1">
      <alignment horizontal="center" vertical="center"/>
    </xf>
    <xf numFmtId="0" fontId="2" fillId="2" borderId="10"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26" xfId="0" applyFont="1" applyFill="1" applyBorder="1" applyAlignment="1">
      <alignment horizontal="center" vertical="center"/>
    </xf>
    <xf numFmtId="0" fontId="4" fillId="4" borderId="17" xfId="0" applyFont="1" applyFill="1" applyBorder="1" applyAlignment="1">
      <alignment horizontal="center"/>
    </xf>
    <xf numFmtId="0" fontId="2" fillId="2" borderId="17" xfId="0" applyFont="1" applyFill="1" applyBorder="1" applyAlignment="1">
      <alignment horizontal="center"/>
    </xf>
    <xf numFmtId="0" fontId="2" fillId="2" borderId="34" xfId="0" applyFont="1" applyFill="1" applyBorder="1" applyAlignment="1">
      <alignment horizont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4" fillId="4" borderId="35" xfId="0" applyFont="1" applyFill="1" applyBorder="1" applyAlignment="1">
      <alignment horizontal="center"/>
    </xf>
    <xf numFmtId="0" fontId="4" fillId="4" borderId="55" xfId="0" applyFont="1" applyFill="1" applyBorder="1" applyAlignment="1">
      <alignment horizontal="center"/>
    </xf>
    <xf numFmtId="0" fontId="2" fillId="2" borderId="33" xfId="0" applyFont="1" applyFill="1" applyBorder="1" applyAlignment="1">
      <alignment horizontal="center" vertical="center"/>
    </xf>
    <xf numFmtId="0" fontId="2" fillId="2" borderId="55" xfId="0" applyFont="1" applyFill="1" applyBorder="1" applyAlignment="1">
      <alignment horizontal="center" vertical="center"/>
    </xf>
    <xf numFmtId="0" fontId="4" fillId="4" borderId="33" xfId="0" applyFont="1" applyFill="1" applyBorder="1" applyAlignment="1">
      <alignment horizontal="left" vertical="center"/>
    </xf>
    <xf numFmtId="0" fontId="4" fillId="4" borderId="37" xfId="0" applyFont="1" applyFill="1" applyBorder="1" applyAlignment="1">
      <alignment horizontal="left" vertical="center"/>
    </xf>
    <xf numFmtId="0" fontId="4" fillId="4" borderId="55" xfId="0" applyFont="1" applyFill="1" applyBorder="1" applyAlignment="1">
      <alignment horizontal="left" vertical="center"/>
    </xf>
    <xf numFmtId="9" fontId="2" fillId="2" borderId="10" xfId="1" applyFont="1" applyFill="1" applyBorder="1" applyAlignment="1">
      <alignment horizontal="center" vertical="center"/>
    </xf>
    <xf numFmtId="9" fontId="2" fillId="2" borderId="12" xfId="1" applyFont="1" applyFill="1" applyBorder="1" applyAlignment="1">
      <alignment horizontal="center" vertical="center"/>
    </xf>
    <xf numFmtId="0" fontId="4" fillId="4" borderId="26" xfId="0" applyFont="1" applyFill="1" applyBorder="1" applyAlignment="1">
      <alignment horizontal="left" vertical="center"/>
    </xf>
    <xf numFmtId="0" fontId="4" fillId="4" borderId="44" xfId="0" applyFont="1" applyFill="1" applyBorder="1" applyAlignment="1">
      <alignment horizontal="left" vertical="center"/>
    </xf>
  </cellXfs>
  <cellStyles count="2">
    <cellStyle name="Normal" xfId="0" builtinId="0"/>
    <cellStyle name="Percent" xfId="1" builtinId="5"/>
  </cellStyles>
  <dxfs count="37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166" formatCode="_([$EGP]\ * #,##0.00_);_([$EGP]\ * \(#,##0.00\);_([$EGP]\ * &quot;-&quot;??_);_(@_)"/>
      <fill>
        <patternFill patternType="solid">
          <fgColor indexed="64"/>
          <bgColor theme="0"/>
        </patternFill>
      </fill>
      <alignment horizontal="left" vertical="center" textRotation="0" wrapText="1" indent="0" justifyLastLine="0" shrinkToFit="0" readingOrder="0"/>
      <protection locked="1" hidden="1"/>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31" formatCode="[h]:mm:ss"/>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13" formatCode="0%"/>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30" formatCode="@"/>
      <fill>
        <patternFill patternType="solid">
          <fgColor indexed="64"/>
          <bgColor theme="0"/>
        </patternFill>
      </fill>
      <alignment horizontal="left" vertical="center" textRotation="0" wrapText="1" indent="0" justifyLastLine="0" shrinkToFit="0" readingOrder="0"/>
      <protection locked="1" hidden="1"/>
    </dxf>
    <dxf>
      <border outline="0">
        <top style="thin">
          <color indexed="64"/>
        </top>
      </border>
    </dxf>
    <dxf>
      <font>
        <strike val="0"/>
        <outline val="0"/>
        <shadow val="0"/>
        <u val="none"/>
        <vertAlign val="baseline"/>
        <sz val="12"/>
        <color auto="1"/>
      </font>
      <alignment horizontal="left" vertical="center" textRotation="0" wrapText="1" indent="0" justifyLastLine="0" shrinkToFit="0" readingOrder="0"/>
      <protection locked="1" hidden="1"/>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protection locked="1" hidden="1"/>
    </dxf>
    <dxf>
      <border outline="0">
        <bottom style="thin">
          <color indexed="64"/>
        </bottom>
      </border>
    </dxf>
    <dxf>
      <font>
        <b val="0"/>
        <i val="0"/>
        <strike val="0"/>
        <condense val="0"/>
        <extend val="0"/>
        <outline val="0"/>
        <shadow val="0"/>
        <u val="none"/>
        <vertAlign val="baseline"/>
        <sz val="12"/>
        <color auto="1"/>
        <name val="Casper Bold"/>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ill>
        <patternFill>
          <bgColor rgb="FFFF0000"/>
        </patternFill>
      </fill>
    </dxf>
    <dxf>
      <fill>
        <patternFill>
          <bgColor theme="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69"/>
      <tableStyleElement type="headerRow" dxfId="36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3" displayName="Table3" ref="B22:O55" headerRowDxfId="359" dataDxfId="357" totalsRowDxfId="355" headerRowBorderDxfId="358" tableBorderDxfId="356" totalsRowBorderDxfId="354">
  <tableColumns count="14">
    <tableColumn id="1" name="Test CaseID#" totalsRowLabel="Total" dataDxfId="353" totalsRowDxfId="352"/>
    <tableColumn id="2" name="Test Case name" dataDxfId="351" totalsRowDxfId="350">
      <calculatedColumnFormula>IFERROR(INDIRECT("'"&amp;B23&amp;"'!D20"), "")</calculatedColumnFormula>
    </tableColumn>
    <tableColumn id="3" name="Testing Method" dataDxfId="349" totalsRowDxfId="348">
      <calculatedColumnFormula>IFERROR(INDIRECT("'"&amp;B23&amp;"'!D21"), "")</calculatedColumnFormula>
    </tableColumn>
    <tableColumn id="4" name="Testing Type" dataDxfId="347" totalsRowDxfId="346">
      <calculatedColumnFormula>IFERROR(INDIRECT("'"&amp;B23&amp;"'!G23"), "")</calculatedColumnFormula>
    </tableColumn>
    <tableColumn id="5" name="Test Engineer" dataDxfId="345" totalsRowDxfId="344">
      <calculatedColumnFormula>IFERROR(INDIRECT("'"&amp;B23&amp;"'!J21"), "")</calculatedColumnFormula>
    </tableColumn>
    <tableColumn id="6" name="Machine Type" dataDxfId="343" totalsRowDxfId="342">
      <calculatedColumnFormula>IFERROR(INDIRECT("'"&amp;B23&amp;"'!D43"), "")</calculatedColumnFormula>
    </tableColumn>
    <tableColumn id="7" name="Failed Test Steps" dataDxfId="341" totalsRowDxfId="340">
      <calculatedColumnFormula>IFERROR(INDIRECT("'"&amp;B23&amp;"'!D72"), "")</calculatedColumnFormula>
    </tableColumn>
    <tableColumn id="8" name="Passed Test Steps" dataDxfId="339" totalsRowDxfId="338">
      <calculatedColumnFormula>IFERROR(INDIRECT("'"&amp;B23&amp;"'!D73"), "")</calculatedColumnFormula>
    </tableColumn>
    <tableColumn id="9" name="Test case score" dataDxfId="337" totalsRowDxfId="336" dataCellStyle="Percent">
      <calculatedColumnFormula>IFERROR(INDIRECT("'"&amp;B23&amp;"'!I72"), "")</calculatedColumnFormula>
    </tableColumn>
    <tableColumn id="10" name="Test Case status" totalsRowFunction="count" dataDxfId="335" totalsRowDxfId="334">
      <calculatedColumnFormula>IFERROR(INDIRECT("'"&amp;B23&amp;"'!I73"), "")</calculatedColumnFormula>
    </tableColumn>
    <tableColumn id="12" name="Defect Type" dataDxfId="333" totalsRowDxfId="332">
      <calculatedColumnFormula>IFERROR(INDIRECT("'"&amp;B23&amp;"'!D74"), "")</calculatedColumnFormula>
    </tableColumn>
    <tableColumn id="11" name="Severity" dataDxfId="331" totalsRowDxfId="330">
      <calculatedColumnFormula>IFERROR(INDIRECT("'"&amp;B23&amp;"'!F75"), "")</calculatedColumnFormula>
    </tableColumn>
    <tableColumn id="13" name="Actual time" dataDxfId="329" totalsRowDxfId="328">
      <calculatedColumnFormula>IFERROR(INDIRECT("'"&amp;B23&amp;"'!M73"), "")</calculatedColumnFormula>
    </tableColumn>
    <tableColumn id="14" name="Actual Cost" dataDxfId="327" totalsRowDxfId="326">
      <calculatedColumnFormula>IFERROR(INDIRECT("'"&amp;B23&amp;"'!M75"),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01"/>
  <sheetViews>
    <sheetView tabSelected="1" zoomScale="70" zoomScaleNormal="70" workbookViewId="0">
      <selection activeCell="H27" sqref="H27"/>
    </sheetView>
  </sheetViews>
  <sheetFormatPr defaultRowHeight="15" outlineLevelRow="1"/>
  <cols>
    <col min="1" max="1" width="2.5703125" style="2" customWidth="1"/>
    <col min="2" max="2" width="15.28515625" style="2" customWidth="1"/>
    <col min="3" max="3" width="16.5703125" style="2" customWidth="1"/>
    <col min="4" max="4" width="14.5703125" style="2" customWidth="1"/>
    <col min="5" max="5" width="15.7109375" style="2" customWidth="1"/>
    <col min="6" max="6" width="12.7109375" style="2" customWidth="1"/>
    <col min="7" max="7" width="12.28515625" style="2" customWidth="1"/>
    <col min="8" max="8" width="14.7109375" style="2" customWidth="1"/>
    <col min="9" max="9" width="15" style="2" customWidth="1"/>
    <col min="10" max="10" width="12.28515625" style="2" customWidth="1"/>
    <col min="11" max="11" width="13.42578125" style="2" customWidth="1"/>
    <col min="12" max="12" width="16.28515625" style="2" customWidth="1"/>
    <col min="13" max="13" width="13.85546875" style="2" customWidth="1"/>
    <col min="14" max="14" width="16.140625" style="2" customWidth="1"/>
    <col min="15" max="15" width="15" style="2" customWidth="1"/>
    <col min="16" max="16384" width="9.140625" style="2"/>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3"/>
      <c r="C2" s="4"/>
      <c r="D2" s="76" t="s">
        <v>0</v>
      </c>
      <c r="E2" s="76"/>
      <c r="F2" s="76"/>
      <c r="G2" s="76"/>
      <c r="H2" s="77" t="s">
        <v>1</v>
      </c>
      <c r="I2" s="77"/>
      <c r="J2" s="77"/>
      <c r="K2" s="77"/>
      <c r="L2" s="77"/>
      <c r="M2" s="1"/>
      <c r="N2" s="1"/>
      <c r="O2" s="1"/>
      <c r="P2" s="1"/>
      <c r="Q2" s="1"/>
      <c r="R2" s="1"/>
      <c r="S2" s="1"/>
      <c r="T2" s="1"/>
      <c r="U2" s="1"/>
      <c r="V2" s="1"/>
      <c r="W2" s="1"/>
      <c r="X2" s="1"/>
      <c r="Y2" s="1"/>
      <c r="Z2" s="1"/>
    </row>
    <row r="3" spans="1:26" ht="15.75" customHeight="1">
      <c r="A3" s="1"/>
      <c r="B3" s="5"/>
      <c r="C3" s="6"/>
      <c r="D3" s="76"/>
      <c r="E3" s="76"/>
      <c r="F3" s="76"/>
      <c r="G3" s="76"/>
      <c r="H3" s="77"/>
      <c r="I3" s="77"/>
      <c r="J3" s="77"/>
      <c r="K3" s="77"/>
      <c r="L3" s="77"/>
      <c r="M3" s="1"/>
      <c r="N3" s="1"/>
      <c r="O3" s="1"/>
      <c r="P3" s="1"/>
      <c r="Q3" s="1"/>
      <c r="R3" s="1"/>
      <c r="S3" s="1"/>
      <c r="T3" s="1"/>
      <c r="U3" s="1"/>
      <c r="V3" s="1"/>
      <c r="W3" s="1"/>
      <c r="X3" s="1"/>
      <c r="Y3" s="1"/>
      <c r="Z3" s="1"/>
    </row>
    <row r="4" spans="1:26" ht="15.75" customHeight="1">
      <c r="A4" s="1"/>
      <c r="B4" s="5"/>
      <c r="C4" s="6"/>
      <c r="D4" s="76"/>
      <c r="E4" s="76"/>
      <c r="F4" s="76"/>
      <c r="G4" s="76"/>
      <c r="H4" s="77"/>
      <c r="I4" s="77"/>
      <c r="J4" s="77"/>
      <c r="K4" s="77"/>
      <c r="L4" s="77"/>
      <c r="M4" s="1"/>
      <c r="N4" s="1"/>
      <c r="O4" s="1"/>
      <c r="P4" s="1"/>
      <c r="Q4" s="1"/>
      <c r="R4" s="1"/>
      <c r="S4" s="1"/>
      <c r="T4" s="1"/>
      <c r="U4" s="1"/>
      <c r="V4" s="1"/>
      <c r="W4" s="1"/>
      <c r="X4" s="1"/>
      <c r="Y4" s="1"/>
      <c r="Z4" s="1"/>
    </row>
    <row r="5" spans="1:26" ht="15.75" customHeight="1">
      <c r="A5" s="1"/>
      <c r="B5" s="5"/>
      <c r="C5" s="6"/>
      <c r="D5" s="76"/>
      <c r="E5" s="76"/>
      <c r="F5" s="76"/>
      <c r="G5" s="76"/>
      <c r="H5" s="77"/>
      <c r="I5" s="77"/>
      <c r="J5" s="77"/>
      <c r="K5" s="77"/>
      <c r="L5" s="77"/>
      <c r="M5" s="1"/>
      <c r="N5" s="1"/>
      <c r="O5" s="1"/>
      <c r="P5" s="1"/>
      <c r="Q5" s="1"/>
      <c r="R5" s="1"/>
      <c r="S5" s="1"/>
      <c r="T5" s="1"/>
      <c r="U5" s="1"/>
      <c r="V5" s="1"/>
      <c r="W5" s="1"/>
      <c r="X5" s="1"/>
      <c r="Y5" s="1"/>
      <c r="Z5" s="1"/>
    </row>
    <row r="6" spans="1:26" ht="16.5" thickBot="1">
      <c r="A6" s="1"/>
      <c r="B6" s="1"/>
      <c r="C6" s="1"/>
      <c r="D6" s="1"/>
      <c r="E6" s="1"/>
      <c r="F6" s="1"/>
      <c r="G6" s="1"/>
      <c r="H6" s="1"/>
      <c r="I6" s="1"/>
      <c r="J6" s="1"/>
      <c r="K6" s="1"/>
      <c r="L6" s="1"/>
      <c r="M6" s="1"/>
      <c r="N6" s="78"/>
      <c r="O6" s="78"/>
      <c r="P6" s="1"/>
      <c r="Q6" s="1"/>
      <c r="R6" s="1"/>
      <c r="S6" s="1"/>
      <c r="T6" s="1"/>
      <c r="U6" s="1"/>
      <c r="V6" s="1"/>
      <c r="W6" s="1"/>
      <c r="X6" s="1"/>
      <c r="Y6" s="1"/>
      <c r="Z6" s="1"/>
    </row>
    <row r="7" spans="1:26" ht="37.5" customHeight="1" thickBot="1">
      <c r="A7" s="1"/>
      <c r="B7" s="7" t="s">
        <v>2</v>
      </c>
      <c r="C7" s="79" t="s">
        <v>3</v>
      </c>
      <c r="D7" s="80"/>
      <c r="E7" s="80"/>
      <c r="F7" s="80"/>
      <c r="G7" s="80"/>
      <c r="H7" s="80"/>
      <c r="I7" s="80"/>
      <c r="J7" s="80"/>
      <c r="K7" s="80"/>
      <c r="L7" s="81"/>
      <c r="M7" s="1"/>
      <c r="N7" s="8"/>
      <c r="O7" s="8"/>
      <c r="P7" s="8"/>
      <c r="Q7" s="8"/>
      <c r="R7" s="1"/>
      <c r="S7" s="1"/>
      <c r="T7" s="1"/>
      <c r="U7" s="1"/>
      <c r="V7" s="1"/>
      <c r="W7" s="1"/>
      <c r="X7" s="1"/>
      <c r="Y7" s="1"/>
      <c r="Z7" s="1"/>
    </row>
    <row r="8" spans="1:26" ht="16.5" thickBot="1">
      <c r="A8" s="1"/>
      <c r="B8" s="1"/>
      <c r="C8" s="1"/>
      <c r="D8" s="1"/>
      <c r="E8" s="1"/>
      <c r="F8" s="1"/>
      <c r="G8" s="1"/>
      <c r="H8" s="1"/>
      <c r="I8" s="1"/>
      <c r="J8" s="1"/>
      <c r="K8" s="1"/>
      <c r="L8" s="1"/>
      <c r="M8" s="1"/>
      <c r="N8" s="8"/>
      <c r="O8" s="8"/>
      <c r="P8" s="8"/>
      <c r="Q8" s="8"/>
      <c r="R8" s="1"/>
      <c r="S8" s="1"/>
      <c r="T8" s="1"/>
      <c r="U8" s="1"/>
      <c r="V8" s="1"/>
      <c r="W8" s="1"/>
      <c r="X8" s="1"/>
      <c r="Y8" s="1"/>
      <c r="Z8" s="1"/>
    </row>
    <row r="9" spans="1:26" ht="15.75">
      <c r="A9" s="1"/>
      <c r="B9" s="82" t="s">
        <v>4</v>
      </c>
      <c r="C9" s="83"/>
      <c r="D9" s="83"/>
      <c r="E9" s="83"/>
      <c r="F9" s="83"/>
      <c r="G9" s="83"/>
      <c r="H9" s="83"/>
      <c r="I9" s="83"/>
      <c r="J9" s="83"/>
      <c r="K9" s="83"/>
      <c r="L9" s="84"/>
      <c r="M9" s="1"/>
      <c r="N9" s="8"/>
      <c r="O9" s="8"/>
      <c r="P9" s="8"/>
      <c r="Q9" s="8"/>
      <c r="R9" s="1"/>
      <c r="S9" s="1"/>
      <c r="T9" s="1"/>
      <c r="U9" s="1"/>
      <c r="V9" s="1"/>
      <c r="W9" s="1"/>
      <c r="X9" s="1"/>
      <c r="Y9" s="1"/>
      <c r="Z9" s="1"/>
    </row>
    <row r="10" spans="1:26" ht="15.75" outlineLevel="1">
      <c r="A10" s="1"/>
      <c r="B10" s="90" t="s">
        <v>5</v>
      </c>
      <c r="C10" s="91"/>
      <c r="D10" s="91"/>
      <c r="E10" s="91"/>
      <c r="F10" s="91" t="s">
        <v>6</v>
      </c>
      <c r="G10" s="91"/>
      <c r="H10" s="91"/>
      <c r="I10" s="92" t="s">
        <v>7</v>
      </c>
      <c r="J10" s="92"/>
      <c r="K10" s="92"/>
      <c r="L10" s="93"/>
      <c r="M10" s="1"/>
      <c r="N10" s="8"/>
      <c r="O10" s="8"/>
      <c r="P10" s="8"/>
      <c r="Q10" s="8"/>
      <c r="R10" s="1"/>
      <c r="S10" s="1"/>
      <c r="T10" s="1"/>
      <c r="U10" s="1"/>
      <c r="V10" s="1"/>
      <c r="W10" s="1"/>
      <c r="X10" s="1"/>
      <c r="Y10" s="1"/>
      <c r="Z10" s="1"/>
    </row>
    <row r="11" spans="1:26" ht="15.75" outlineLevel="1">
      <c r="A11" s="1"/>
      <c r="B11" s="85" t="s">
        <v>47</v>
      </c>
      <c r="C11" s="86"/>
      <c r="D11" s="86"/>
      <c r="E11" s="86"/>
      <c r="F11" s="87">
        <v>2.1</v>
      </c>
      <c r="G11" s="87"/>
      <c r="H11" s="87"/>
      <c r="I11" s="88" t="s">
        <v>102</v>
      </c>
      <c r="J11" s="88"/>
      <c r="K11" s="88"/>
      <c r="L11" s="89"/>
      <c r="M11" s="1"/>
      <c r="N11" s="8"/>
      <c r="O11" s="8"/>
      <c r="P11" s="8"/>
      <c r="Q11" s="8"/>
      <c r="R11" s="1"/>
      <c r="S11" s="1"/>
      <c r="T11" s="1"/>
      <c r="U11" s="1"/>
      <c r="V11" s="1"/>
      <c r="W11" s="1"/>
      <c r="X11" s="1"/>
      <c r="Y11" s="1"/>
      <c r="Z11" s="1"/>
    </row>
    <row r="12" spans="1:26" ht="15.75" outlineLevel="1">
      <c r="A12" s="1"/>
      <c r="B12" s="90" t="s">
        <v>8</v>
      </c>
      <c r="C12" s="91"/>
      <c r="D12" s="91"/>
      <c r="E12" s="94" t="s">
        <v>9</v>
      </c>
      <c r="F12" s="94"/>
      <c r="G12" s="94"/>
      <c r="H12" s="95" t="s">
        <v>10</v>
      </c>
      <c r="I12" s="96"/>
      <c r="J12" s="95" t="s">
        <v>11</v>
      </c>
      <c r="K12" s="97"/>
      <c r="L12" s="98"/>
      <c r="M12" s="1"/>
      <c r="N12" s="8"/>
      <c r="O12" s="8"/>
      <c r="P12" s="8"/>
      <c r="Q12" s="8"/>
      <c r="R12" s="1"/>
      <c r="S12" s="1"/>
      <c r="T12" s="1"/>
      <c r="U12" s="1"/>
      <c r="V12" s="1"/>
      <c r="W12" s="1"/>
      <c r="X12" s="1"/>
      <c r="Y12" s="1"/>
      <c r="Z12" s="1"/>
    </row>
    <row r="13" spans="1:26" ht="15.75" outlineLevel="1">
      <c r="A13" s="1"/>
      <c r="B13" s="99" t="s">
        <v>12</v>
      </c>
      <c r="C13" s="100"/>
      <c r="D13" s="100"/>
      <c r="E13" s="101" t="s">
        <v>103</v>
      </c>
      <c r="F13" s="102"/>
      <c r="G13" s="103"/>
      <c r="H13" s="104">
        <v>42705</v>
      </c>
      <c r="I13" s="105"/>
      <c r="J13" s="104">
        <v>43070</v>
      </c>
      <c r="K13" s="106"/>
      <c r="L13" s="107"/>
      <c r="M13" s="1"/>
      <c r="N13" s="1"/>
      <c r="O13" s="1"/>
      <c r="P13" s="1"/>
      <c r="Q13" s="1"/>
      <c r="R13" s="1"/>
      <c r="S13" s="1"/>
      <c r="T13" s="1"/>
      <c r="U13" s="1"/>
      <c r="V13" s="1"/>
      <c r="W13" s="1"/>
      <c r="X13" s="1"/>
      <c r="Y13" s="1"/>
      <c r="Z13" s="1"/>
    </row>
    <row r="14" spans="1:26" ht="15.75" outlineLevel="1">
      <c r="A14" s="1"/>
      <c r="B14" s="108" t="s">
        <v>13</v>
      </c>
      <c r="C14" s="94"/>
      <c r="D14" s="94"/>
      <c r="E14" s="94"/>
      <c r="F14" s="94"/>
      <c r="G14" s="109" t="s">
        <v>14</v>
      </c>
      <c r="H14" s="109"/>
      <c r="I14" s="109"/>
      <c r="J14" s="109"/>
      <c r="K14" s="109"/>
      <c r="L14" s="110"/>
      <c r="M14" s="1"/>
      <c r="N14" s="1"/>
      <c r="O14" s="1"/>
      <c r="P14" s="1"/>
      <c r="Q14" s="1"/>
      <c r="R14" s="1"/>
      <c r="S14" s="1"/>
      <c r="T14" s="1"/>
      <c r="U14" s="1"/>
      <c r="V14" s="1"/>
      <c r="W14" s="1"/>
      <c r="X14" s="1"/>
      <c r="Y14" s="1"/>
      <c r="Z14" s="1"/>
    </row>
    <row r="15" spans="1:26" ht="15.75" outlineLevel="1">
      <c r="A15" s="1"/>
      <c r="B15" s="111">
        <v>42705</v>
      </c>
      <c r="C15" s="112"/>
      <c r="D15" s="112"/>
      <c r="E15" s="112"/>
      <c r="F15" s="112"/>
      <c r="G15" s="112">
        <v>42768</v>
      </c>
      <c r="H15" s="112"/>
      <c r="I15" s="112"/>
      <c r="J15" s="112"/>
      <c r="K15" s="112"/>
      <c r="L15" s="113"/>
      <c r="M15" s="1"/>
      <c r="N15" s="1"/>
      <c r="O15" s="1"/>
      <c r="P15" s="1"/>
      <c r="Q15" s="1"/>
      <c r="R15" s="1"/>
      <c r="S15" s="1"/>
      <c r="T15" s="1"/>
      <c r="U15" s="1"/>
      <c r="V15" s="1"/>
      <c r="W15" s="1"/>
      <c r="X15" s="1"/>
      <c r="Y15" s="1"/>
      <c r="Z15" s="1"/>
    </row>
    <row r="16" spans="1:26" ht="15.75" outlineLevel="1">
      <c r="A16" s="1"/>
      <c r="B16" s="90" t="s">
        <v>15</v>
      </c>
      <c r="C16" s="91"/>
      <c r="D16" s="91"/>
      <c r="E16" s="91"/>
      <c r="F16" s="91"/>
      <c r="G16" s="92" t="s">
        <v>16</v>
      </c>
      <c r="H16" s="92"/>
      <c r="I16" s="92"/>
      <c r="J16" s="92"/>
      <c r="K16" s="92"/>
      <c r="L16" s="93"/>
      <c r="M16" s="1"/>
      <c r="N16" s="1"/>
      <c r="O16" s="1"/>
      <c r="P16" s="1"/>
      <c r="Q16" s="1"/>
      <c r="R16" s="1"/>
      <c r="S16" s="1"/>
      <c r="T16" s="1"/>
      <c r="U16" s="1"/>
      <c r="V16" s="1"/>
      <c r="W16" s="1"/>
      <c r="X16" s="1"/>
      <c r="Y16" s="1"/>
      <c r="Z16" s="1"/>
    </row>
    <row r="17" spans="1:26" ht="15.75" outlineLevel="1">
      <c r="A17" s="1"/>
      <c r="B17" s="114" t="s">
        <v>17</v>
      </c>
      <c r="C17" s="115"/>
      <c r="D17" s="115"/>
      <c r="E17" s="115"/>
      <c r="F17" s="115"/>
      <c r="G17" s="88" t="s">
        <v>18</v>
      </c>
      <c r="H17" s="88"/>
      <c r="I17" s="88"/>
      <c r="J17" s="88"/>
      <c r="K17" s="88"/>
      <c r="L17" s="89"/>
      <c r="M17" s="1"/>
      <c r="N17" s="1"/>
      <c r="O17" s="1"/>
      <c r="P17" s="1"/>
      <c r="Q17" s="1"/>
      <c r="R17" s="1"/>
      <c r="S17" s="1"/>
      <c r="T17" s="1"/>
      <c r="U17" s="1"/>
      <c r="V17" s="1"/>
      <c r="W17" s="1"/>
      <c r="X17" s="1"/>
      <c r="Y17" s="1"/>
      <c r="Z17" s="1"/>
    </row>
    <row r="18" spans="1:26" ht="15.75" outlineLevel="1">
      <c r="A18" s="1"/>
      <c r="B18" s="128" t="s">
        <v>19</v>
      </c>
      <c r="C18" s="92"/>
      <c r="D18" s="92"/>
      <c r="E18" s="131" t="s">
        <v>20</v>
      </c>
      <c r="F18" s="131"/>
      <c r="G18" s="131"/>
      <c r="H18" s="131"/>
      <c r="I18" s="131"/>
      <c r="J18" s="131"/>
      <c r="K18" s="131"/>
      <c r="L18" s="132"/>
      <c r="M18" s="1"/>
      <c r="N18" s="1"/>
      <c r="O18" s="1"/>
      <c r="P18" s="1"/>
      <c r="Q18" s="1"/>
      <c r="R18" s="1"/>
      <c r="S18" s="1"/>
      <c r="T18" s="1"/>
      <c r="U18" s="1"/>
      <c r="V18" s="1"/>
      <c r="W18" s="1"/>
      <c r="X18" s="1"/>
      <c r="Y18" s="1"/>
      <c r="Z18" s="1"/>
    </row>
    <row r="19" spans="1:26" ht="16.5" outlineLevel="1" thickBot="1">
      <c r="A19" s="1"/>
      <c r="B19" s="129"/>
      <c r="C19" s="130"/>
      <c r="D19" s="130"/>
      <c r="E19" s="133"/>
      <c r="F19" s="133"/>
      <c r="G19" s="133"/>
      <c r="H19" s="133"/>
      <c r="I19" s="133"/>
      <c r="J19" s="133"/>
      <c r="K19" s="133"/>
      <c r="L19" s="134"/>
      <c r="M19" s="1"/>
      <c r="N19" s="1"/>
      <c r="O19" s="1"/>
      <c r="P19" s="1"/>
      <c r="Q19" s="1"/>
      <c r="R19" s="1"/>
      <c r="S19" s="1"/>
      <c r="T19" s="1"/>
      <c r="U19" s="1"/>
      <c r="V19" s="1"/>
      <c r="W19" s="1"/>
      <c r="X19" s="1"/>
      <c r="Y19" s="1"/>
      <c r="Z19" s="1"/>
    </row>
    <row r="20" spans="1:26" ht="16.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 r="A21" s="1"/>
      <c r="B21" s="135" t="s">
        <v>21</v>
      </c>
      <c r="C21" s="136"/>
      <c r="D21" s="136"/>
      <c r="E21" s="136"/>
      <c r="F21" s="136"/>
      <c r="G21" s="136"/>
      <c r="H21" s="136"/>
      <c r="I21" s="136"/>
      <c r="J21" s="136"/>
      <c r="K21" s="136"/>
      <c r="L21" s="136"/>
      <c r="M21" s="136"/>
      <c r="N21" s="136"/>
      <c r="O21" s="137"/>
      <c r="P21" s="1"/>
      <c r="Q21" s="1"/>
      <c r="R21" s="1"/>
      <c r="S21" s="1"/>
      <c r="T21" s="1"/>
      <c r="U21" s="1"/>
      <c r="V21" s="1"/>
      <c r="W21" s="1"/>
      <c r="X21" s="1"/>
      <c r="Y21" s="1"/>
      <c r="Z21" s="1"/>
    </row>
    <row r="22" spans="1:26" ht="47.25" customHeight="1" outlineLevel="1">
      <c r="A22" s="1"/>
      <c r="B22" s="9" t="s">
        <v>22</v>
      </c>
      <c r="C22" s="10" t="s">
        <v>23</v>
      </c>
      <c r="D22" s="10" t="s">
        <v>24</v>
      </c>
      <c r="E22" s="10" t="s">
        <v>25</v>
      </c>
      <c r="F22" s="10" t="s">
        <v>26</v>
      </c>
      <c r="G22" s="10" t="s">
        <v>27</v>
      </c>
      <c r="H22" s="10" t="s">
        <v>28</v>
      </c>
      <c r="I22" s="10" t="s">
        <v>29</v>
      </c>
      <c r="J22" s="10" t="s">
        <v>30</v>
      </c>
      <c r="K22" s="11" t="s">
        <v>31</v>
      </c>
      <c r="L22" s="10" t="s">
        <v>32</v>
      </c>
      <c r="M22" s="10" t="s">
        <v>33</v>
      </c>
      <c r="N22" s="10" t="s">
        <v>34</v>
      </c>
      <c r="O22" s="11" t="s">
        <v>35</v>
      </c>
      <c r="P22" s="1"/>
      <c r="Q22" s="1"/>
      <c r="R22" s="1"/>
      <c r="S22" s="1"/>
      <c r="T22" s="1"/>
      <c r="U22" s="1"/>
      <c r="V22" s="1"/>
      <c r="W22" s="1"/>
      <c r="X22" s="1"/>
      <c r="Y22" s="1"/>
      <c r="Z22" s="1"/>
    </row>
    <row r="23" spans="1:26" ht="36.75" customHeight="1" outlineLevel="1">
      <c r="A23" s="1"/>
      <c r="B23" s="12" t="s">
        <v>12</v>
      </c>
      <c r="C23" s="13" t="str">
        <f t="shared" ref="C23:C55" ca="1" si="0">IFERROR(INDIRECT("'"&amp;B23&amp;"'!D20"), "")</f>
        <v>Login_Page</v>
      </c>
      <c r="D23" s="14" t="str">
        <f t="shared" ref="D23:D55" ca="1" si="1">IFERROR(INDIRECT("'"&amp;B23&amp;"'!D21"), "")</f>
        <v>Manual</v>
      </c>
      <c r="E23" s="13" t="str">
        <f t="shared" ref="E23:E55" ca="1" si="2">IFERROR(INDIRECT("'"&amp;B23&amp;"'!G23"), "")</f>
        <v>Unit testing</v>
      </c>
      <c r="F23" s="13" t="str">
        <f t="shared" ref="F23:F55" ca="1" si="3">IFERROR(INDIRECT("'"&amp;B23&amp;"'!J21"), "")</f>
        <v>Mohamed Sharaf</v>
      </c>
      <c r="G23" s="13" t="str">
        <f t="shared" ref="G23:G55" ca="1" si="4">IFERROR(INDIRECT("'"&amp;B23&amp;"'!D43"), "")</f>
        <v>PC</v>
      </c>
      <c r="H23" s="13">
        <f t="shared" ref="H23:H55" ca="1" si="5">IFERROR(INDIRECT("'"&amp;B23&amp;"'!D72"), "")</f>
        <v>6</v>
      </c>
      <c r="I23" s="13">
        <f t="shared" ref="I23:I55" ca="1" si="6">IFERROR(INDIRECT("'"&amp;B23&amp;"'!D73"), "")</f>
        <v>4</v>
      </c>
      <c r="J23" s="15">
        <f t="shared" ref="J23:J55" ca="1" si="7">IFERROR(INDIRECT("'"&amp;B23&amp;"'!I72"), "")</f>
        <v>0.4</v>
      </c>
      <c r="K23" s="16" t="str">
        <f t="shared" ref="K23:K55" ca="1" si="8">IFERROR(INDIRECT("'"&amp;B23&amp;"'!I73"), "")</f>
        <v>Fail</v>
      </c>
      <c r="L23" s="17" t="str">
        <f t="shared" ref="L23:L55" ca="1" si="9">IFERROR(INDIRECT("'"&amp;B23&amp;"'!D74"), "")</f>
        <v>Security</v>
      </c>
      <c r="M23" s="17" t="str">
        <f t="shared" ref="M23:M55" ca="1" si="10">IFERROR(INDIRECT("'"&amp;B23&amp;"'!F75"), "")</f>
        <v>Critical</v>
      </c>
      <c r="N23" s="18">
        <f t="shared" ref="N23:N55" ca="1" si="11">IFERROR(INDIRECT("'"&amp;B23&amp;"'!M73"), "")</f>
        <v>0.20833333333333334</v>
      </c>
      <c r="O23" s="19">
        <f t="shared" ref="O23:O55" ca="1" si="12">IFERROR(INDIRECT("'"&amp;B23&amp;"'!M75"), "")</f>
        <v>0</v>
      </c>
      <c r="P23" s="1"/>
      <c r="Q23" s="1"/>
      <c r="R23" s="1"/>
      <c r="S23" s="1"/>
      <c r="T23" s="1"/>
      <c r="U23" s="1"/>
      <c r="V23" s="1"/>
      <c r="W23" s="1"/>
      <c r="X23" s="1"/>
      <c r="Y23" s="1"/>
      <c r="Z23" s="1"/>
    </row>
    <row r="24" spans="1:26" ht="36.75" customHeight="1" outlineLevel="1">
      <c r="A24" s="1"/>
      <c r="B24" s="12" t="s">
        <v>134</v>
      </c>
      <c r="C24" s="13" t="str">
        <f t="shared" ca="1" si="0"/>
        <v>Logout_Functionality</v>
      </c>
      <c r="D24" s="14" t="str">
        <f t="shared" ca="1" si="1"/>
        <v>Manual</v>
      </c>
      <c r="E24" s="13" t="str">
        <f t="shared" ca="1" si="2"/>
        <v>Unit testing</v>
      </c>
      <c r="F24" s="13" t="str">
        <f t="shared" ca="1" si="3"/>
        <v>Mohamed Sharaf</v>
      </c>
      <c r="G24" s="13" t="str">
        <f t="shared" ca="1" si="4"/>
        <v>PC</v>
      </c>
      <c r="H24" s="13">
        <f t="shared" ca="1" si="5"/>
        <v>0</v>
      </c>
      <c r="I24" s="13">
        <f t="shared" ca="1" si="6"/>
        <v>3</v>
      </c>
      <c r="J24" s="15">
        <f t="shared" ca="1" si="7"/>
        <v>1</v>
      </c>
      <c r="K24" s="16" t="str">
        <f t="shared" ca="1" si="8"/>
        <v>Pass</v>
      </c>
      <c r="L24" s="14" t="str">
        <f t="shared" ca="1" si="9"/>
        <v/>
      </c>
      <c r="M24" s="14" t="str">
        <f t="shared" ca="1" si="10"/>
        <v/>
      </c>
      <c r="N24" s="18">
        <f t="shared" ca="1" si="11"/>
        <v>0.20833333333333334</v>
      </c>
      <c r="O24" s="19">
        <f t="shared" ca="1" si="12"/>
        <v>0</v>
      </c>
      <c r="P24" s="1"/>
      <c r="Q24" s="1"/>
      <c r="R24" s="1"/>
      <c r="S24" s="1"/>
      <c r="T24" s="1"/>
      <c r="U24" s="1"/>
      <c r="V24" s="1"/>
      <c r="W24" s="1"/>
      <c r="X24" s="1"/>
      <c r="Y24" s="1"/>
      <c r="Z24" s="1"/>
    </row>
    <row r="25" spans="1:26" ht="36.75" customHeight="1" outlineLevel="1">
      <c r="A25" s="1"/>
      <c r="B25" s="12" t="s">
        <v>158</v>
      </c>
      <c r="C25" s="13" t="str">
        <f t="shared" ca="1" si="0"/>
        <v>Forget_Password</v>
      </c>
      <c r="D25" s="14" t="str">
        <f t="shared" ca="1" si="1"/>
        <v>Manual</v>
      </c>
      <c r="E25" s="13" t="str">
        <f t="shared" ca="1" si="2"/>
        <v>Unit testing</v>
      </c>
      <c r="F25" s="13" t="str">
        <f t="shared" ca="1" si="3"/>
        <v>Mohamed Sharaf</v>
      </c>
      <c r="G25" s="13" t="str">
        <f t="shared" ca="1" si="4"/>
        <v>PC</v>
      </c>
      <c r="H25" s="13">
        <f t="shared" ca="1" si="5"/>
        <v>2</v>
      </c>
      <c r="I25" s="13">
        <f t="shared" ca="1" si="6"/>
        <v>4</v>
      </c>
      <c r="J25" s="15">
        <f t="shared" ca="1" si="7"/>
        <v>0.66666666666666663</v>
      </c>
      <c r="K25" s="16" t="str">
        <f t="shared" ca="1" si="8"/>
        <v>Fail</v>
      </c>
      <c r="L25" s="14" t="str">
        <f t="shared" ca="1" si="9"/>
        <v/>
      </c>
      <c r="M25" s="14" t="str">
        <f t="shared" ca="1" si="10"/>
        <v/>
      </c>
      <c r="N25" s="18">
        <f t="shared" ca="1" si="11"/>
        <v>0.20833333333333334</v>
      </c>
      <c r="O25" s="19">
        <f t="shared" ca="1" si="12"/>
        <v>0</v>
      </c>
      <c r="P25" s="1"/>
      <c r="Q25" s="1"/>
      <c r="R25" s="1"/>
      <c r="S25" s="1"/>
      <c r="T25" s="1"/>
      <c r="U25" s="1"/>
      <c r="V25" s="1"/>
      <c r="W25" s="1"/>
      <c r="X25" s="1"/>
      <c r="Y25" s="1"/>
      <c r="Z25" s="1"/>
    </row>
    <row r="26" spans="1:26" ht="36.75" customHeight="1" outlineLevel="1">
      <c r="A26" s="1"/>
      <c r="B26" s="12" t="s">
        <v>206</v>
      </c>
      <c r="C26" s="13" t="str">
        <f t="shared" ca="1" si="0"/>
        <v>ChangePassword</v>
      </c>
      <c r="D26" s="14" t="str">
        <f t="shared" ca="1" si="1"/>
        <v>Manual</v>
      </c>
      <c r="E26" s="13" t="str">
        <f t="shared" ca="1" si="2"/>
        <v>Unit testing</v>
      </c>
      <c r="F26" s="13" t="str">
        <f t="shared" ca="1" si="3"/>
        <v>Mohamed Sharaf</v>
      </c>
      <c r="G26" s="13" t="str">
        <f t="shared" ca="1" si="4"/>
        <v>PC</v>
      </c>
      <c r="H26" s="13">
        <f t="shared" ca="1" si="5"/>
        <v>2</v>
      </c>
      <c r="I26" s="13">
        <f t="shared" ca="1" si="6"/>
        <v>5</v>
      </c>
      <c r="J26" s="15">
        <f t="shared" ca="1" si="7"/>
        <v>0.7142857142857143</v>
      </c>
      <c r="K26" s="16" t="str">
        <f t="shared" ca="1" si="8"/>
        <v>Fail</v>
      </c>
      <c r="L26" s="14" t="str">
        <f t="shared" ca="1" si="9"/>
        <v>Functional</v>
      </c>
      <c r="M26" s="14" t="str">
        <f t="shared" ca="1" si="10"/>
        <v>Critical</v>
      </c>
      <c r="N26" s="18">
        <f t="shared" ca="1" si="11"/>
        <v>0.20833333333333334</v>
      </c>
      <c r="O26" s="19">
        <f t="shared" ca="1" si="12"/>
        <v>0</v>
      </c>
      <c r="P26" s="1"/>
      <c r="Q26" s="1"/>
      <c r="R26" s="1"/>
      <c r="S26" s="1"/>
      <c r="T26" s="1"/>
      <c r="U26" s="1"/>
      <c r="V26" s="1"/>
      <c r="W26" s="1"/>
      <c r="X26" s="1"/>
      <c r="Y26" s="1"/>
      <c r="Z26" s="1"/>
    </row>
    <row r="27" spans="1:26" ht="45" customHeight="1" outlineLevel="1">
      <c r="A27" s="1"/>
      <c r="B27" s="12" t="s">
        <v>207</v>
      </c>
      <c r="C27" s="13" t="str">
        <f t="shared" ca="1" si="0"/>
        <v>Customerslist_Functionality</v>
      </c>
      <c r="D27" s="14" t="str">
        <f t="shared" ca="1" si="1"/>
        <v>Manual</v>
      </c>
      <c r="E27" s="13" t="str">
        <f t="shared" ca="1" si="2"/>
        <v>Unit testing</v>
      </c>
      <c r="F27" s="13" t="str">
        <f t="shared" ca="1" si="3"/>
        <v>Mohamed Sharaf</v>
      </c>
      <c r="G27" s="13" t="str">
        <f t="shared" ca="1" si="4"/>
        <v>PC</v>
      </c>
      <c r="H27" s="13">
        <f t="shared" ca="1" si="5"/>
        <v>7</v>
      </c>
      <c r="I27" s="13">
        <f t="shared" ca="1" si="6"/>
        <v>4</v>
      </c>
      <c r="J27" s="15">
        <f t="shared" ca="1" si="7"/>
        <v>0.36363636363636365</v>
      </c>
      <c r="K27" s="16" t="str">
        <f t="shared" ca="1" si="8"/>
        <v>Fail</v>
      </c>
      <c r="L27" s="14" t="str">
        <f t="shared" ca="1" si="9"/>
        <v>Functional</v>
      </c>
      <c r="M27" s="14" t="str">
        <f t="shared" ca="1" si="10"/>
        <v>Critical</v>
      </c>
      <c r="N27" s="18">
        <f t="shared" ca="1" si="11"/>
        <v>0.20833333333333334</v>
      </c>
      <c r="O27" s="19">
        <f t="shared" ca="1" si="12"/>
        <v>0</v>
      </c>
      <c r="P27" s="1"/>
      <c r="Q27" s="1"/>
      <c r="R27" s="1"/>
      <c r="S27" s="1"/>
      <c r="T27" s="1"/>
      <c r="U27" s="1"/>
      <c r="V27" s="1"/>
      <c r="W27" s="1"/>
      <c r="X27" s="1"/>
      <c r="Y27" s="1"/>
      <c r="Z27" s="1"/>
    </row>
    <row r="28" spans="1:26" ht="36.75" customHeight="1" outlineLevel="1">
      <c r="A28" s="1"/>
      <c r="B28" s="12" t="s">
        <v>260</v>
      </c>
      <c r="C28" s="13" t="str">
        <f t="shared" ca="1" si="0"/>
        <v>DoctorsList_Functionality</v>
      </c>
      <c r="D28" s="14" t="str">
        <f t="shared" ca="1" si="1"/>
        <v>Manual</v>
      </c>
      <c r="E28" s="13" t="str">
        <f t="shared" ca="1" si="2"/>
        <v>Unit testing</v>
      </c>
      <c r="F28" s="13" t="str">
        <f t="shared" ca="1" si="3"/>
        <v>Mohamed Sharaf</v>
      </c>
      <c r="G28" s="13" t="str">
        <f t="shared" ca="1" si="4"/>
        <v>PC</v>
      </c>
      <c r="H28" s="13">
        <f t="shared" ca="1" si="5"/>
        <v>5</v>
      </c>
      <c r="I28" s="13">
        <f t="shared" ca="1" si="6"/>
        <v>2</v>
      </c>
      <c r="J28" s="15">
        <f t="shared" ca="1" si="7"/>
        <v>0.2857142857142857</v>
      </c>
      <c r="K28" s="16" t="str">
        <f t="shared" ca="1" si="8"/>
        <v>Fail</v>
      </c>
      <c r="L28" s="14" t="str">
        <f t="shared" ca="1" si="9"/>
        <v>Functional</v>
      </c>
      <c r="M28" s="14" t="str">
        <f t="shared" ca="1" si="10"/>
        <v>Critical</v>
      </c>
      <c r="N28" s="18">
        <f t="shared" ca="1" si="11"/>
        <v>0.20833333333333334</v>
      </c>
      <c r="O28" s="19">
        <f t="shared" ca="1" si="12"/>
        <v>0</v>
      </c>
      <c r="P28" s="1"/>
      <c r="Q28" s="1"/>
      <c r="R28" s="1"/>
      <c r="S28" s="1"/>
      <c r="T28" s="1"/>
      <c r="U28" s="1"/>
      <c r="V28" s="1"/>
      <c r="W28" s="1"/>
      <c r="X28" s="1"/>
      <c r="Y28" s="1"/>
      <c r="Z28" s="1"/>
    </row>
    <row r="29" spans="1:26" ht="36.75" customHeight="1" outlineLevel="1">
      <c r="A29" s="1"/>
      <c r="B29" s="12" t="s">
        <v>274</v>
      </c>
      <c r="C29" s="13" t="str">
        <f t="shared" ca="1" si="0"/>
        <v>Synchronization</v>
      </c>
      <c r="D29" s="14" t="str">
        <f t="shared" ca="1" si="1"/>
        <v>Manual</v>
      </c>
      <c r="E29" s="13" t="str">
        <f t="shared" ca="1" si="2"/>
        <v>Unit testing</v>
      </c>
      <c r="F29" s="13" t="str">
        <f t="shared" ca="1" si="3"/>
        <v>Mohamed Sharaf</v>
      </c>
      <c r="G29" s="13" t="str">
        <f t="shared" ca="1" si="4"/>
        <v>PC</v>
      </c>
      <c r="H29" s="13">
        <f t="shared" ca="1" si="5"/>
        <v>3</v>
      </c>
      <c r="I29" s="13">
        <f t="shared" ca="1" si="6"/>
        <v>2</v>
      </c>
      <c r="J29" s="15">
        <f t="shared" ca="1" si="7"/>
        <v>0.4</v>
      </c>
      <c r="K29" s="16" t="str">
        <f t="shared" ca="1" si="8"/>
        <v>Fail</v>
      </c>
      <c r="L29" s="14" t="str">
        <f t="shared" ca="1" si="9"/>
        <v>Functional</v>
      </c>
      <c r="M29" s="14" t="str">
        <f t="shared" ca="1" si="10"/>
        <v>Critical</v>
      </c>
      <c r="N29" s="18">
        <f t="shared" ca="1" si="11"/>
        <v>0.20833333333333334</v>
      </c>
      <c r="O29" s="19">
        <f t="shared" ca="1" si="12"/>
        <v>0</v>
      </c>
      <c r="P29" s="1"/>
      <c r="Q29" s="1"/>
      <c r="R29" s="1"/>
      <c r="S29" s="1"/>
      <c r="T29" s="1"/>
      <c r="U29" s="1"/>
      <c r="V29" s="1"/>
      <c r="W29" s="1"/>
      <c r="X29" s="1"/>
      <c r="Y29" s="1"/>
      <c r="Z29" s="1"/>
    </row>
    <row r="30" spans="1:26" ht="49.5" customHeight="1" outlineLevel="1">
      <c r="A30" s="1"/>
      <c r="B30" s="12" t="s">
        <v>275</v>
      </c>
      <c r="C30" s="13" t="str">
        <f t="shared" ca="1" si="0"/>
        <v>ReportsPage</v>
      </c>
      <c r="D30" s="14" t="str">
        <f t="shared" ca="1" si="1"/>
        <v>Manual</v>
      </c>
      <c r="E30" s="13" t="str">
        <f t="shared" ca="1" si="2"/>
        <v>Unit testing</v>
      </c>
      <c r="F30" s="13" t="str">
        <f t="shared" ca="1" si="3"/>
        <v>Mohamed Sharaf</v>
      </c>
      <c r="G30" s="13" t="str">
        <f t="shared" ca="1" si="4"/>
        <v>PC</v>
      </c>
      <c r="H30" s="13">
        <f t="shared" ca="1" si="5"/>
        <v>6</v>
      </c>
      <c r="I30" s="13">
        <f t="shared" ca="1" si="6"/>
        <v>2</v>
      </c>
      <c r="J30" s="15">
        <f t="shared" ca="1" si="7"/>
        <v>0.25</v>
      </c>
      <c r="K30" s="16" t="str">
        <f t="shared" ca="1" si="8"/>
        <v>Fail</v>
      </c>
      <c r="L30" s="14" t="str">
        <f t="shared" ca="1" si="9"/>
        <v>Functional</v>
      </c>
      <c r="M30" s="14" t="str">
        <f t="shared" ca="1" si="10"/>
        <v>Critical</v>
      </c>
      <c r="N30" s="18">
        <f t="shared" ca="1" si="11"/>
        <v>0.20833333333333334</v>
      </c>
      <c r="O30" s="19">
        <f t="shared" ca="1" si="12"/>
        <v>0</v>
      </c>
      <c r="P30" s="1"/>
      <c r="Q30" s="1"/>
      <c r="R30" s="1"/>
      <c r="S30" s="1"/>
      <c r="T30" s="1"/>
      <c r="U30" s="1"/>
      <c r="V30" s="1"/>
      <c r="W30" s="1"/>
      <c r="X30" s="1"/>
      <c r="Y30" s="1"/>
      <c r="Z30" s="1"/>
    </row>
    <row r="31" spans="1:26" ht="36.75" customHeight="1" outlineLevel="1">
      <c r="A31" s="1"/>
      <c r="B31" s="12" t="s">
        <v>311</v>
      </c>
      <c r="C31" s="13" t="str">
        <f t="shared" ca="1" si="0"/>
        <v>UploadData</v>
      </c>
      <c r="D31" s="14" t="str">
        <f t="shared" ca="1" si="1"/>
        <v>Manual</v>
      </c>
      <c r="E31" s="13" t="str">
        <f t="shared" ca="1" si="2"/>
        <v>Unit testing</v>
      </c>
      <c r="F31" s="13" t="str">
        <f t="shared" ca="1" si="3"/>
        <v>Mohamed Sharaf</v>
      </c>
      <c r="G31" s="13" t="str">
        <f t="shared" ca="1" si="4"/>
        <v>PC</v>
      </c>
      <c r="H31" s="13">
        <f t="shared" ca="1" si="5"/>
        <v>1</v>
      </c>
      <c r="I31" s="13">
        <f t="shared" ca="1" si="6"/>
        <v>2</v>
      </c>
      <c r="J31" s="15">
        <f t="shared" ca="1" si="7"/>
        <v>0.66666666666666663</v>
      </c>
      <c r="K31" s="16" t="str">
        <f t="shared" ca="1" si="8"/>
        <v>Fail</v>
      </c>
      <c r="L31" s="14" t="str">
        <f t="shared" ca="1" si="9"/>
        <v/>
      </c>
      <c r="M31" s="14" t="str">
        <f t="shared" ca="1" si="10"/>
        <v/>
      </c>
      <c r="N31" s="18">
        <f t="shared" ca="1" si="11"/>
        <v>4.1666666666666664E-2</v>
      </c>
      <c r="O31" s="19">
        <f t="shared" ca="1" si="12"/>
        <v>0</v>
      </c>
      <c r="P31" s="1"/>
      <c r="Q31" s="1"/>
      <c r="R31" s="1"/>
      <c r="S31" s="1"/>
      <c r="T31" s="1"/>
      <c r="U31" s="1"/>
      <c r="V31" s="1"/>
      <c r="W31" s="1"/>
      <c r="X31" s="1"/>
      <c r="Y31" s="1"/>
      <c r="Z31" s="1"/>
    </row>
    <row r="32" spans="1:26" ht="36.75" customHeight="1" outlineLevel="1">
      <c r="A32" s="1"/>
      <c r="B32" s="12" t="s">
        <v>337</v>
      </c>
      <c r="C32" s="13" t="str">
        <f t="shared" ca="1" si="0"/>
        <v>SettingsMenu</v>
      </c>
      <c r="D32" s="14" t="str">
        <f t="shared" ca="1" si="1"/>
        <v>Manual</v>
      </c>
      <c r="E32" s="13" t="str">
        <f t="shared" ca="1" si="2"/>
        <v>Unit testing</v>
      </c>
      <c r="F32" s="13" t="str">
        <f t="shared" ca="1" si="3"/>
        <v>Mohamed Sharaf</v>
      </c>
      <c r="G32" s="13" t="str">
        <f t="shared" ca="1" si="4"/>
        <v>PC</v>
      </c>
      <c r="H32" s="13">
        <f t="shared" ca="1" si="5"/>
        <v>9</v>
      </c>
      <c r="I32" s="13">
        <f t="shared" ca="1" si="6"/>
        <v>7</v>
      </c>
      <c r="J32" s="15">
        <f t="shared" ca="1" si="7"/>
        <v>0.4375</v>
      </c>
      <c r="K32" s="16" t="str">
        <f t="shared" ca="1" si="8"/>
        <v>Fail</v>
      </c>
      <c r="L32" s="14" t="str">
        <f t="shared" ca="1" si="9"/>
        <v>Functional</v>
      </c>
      <c r="M32" s="14" t="str">
        <f t="shared" ca="1" si="10"/>
        <v>Critical</v>
      </c>
      <c r="N32" s="18">
        <f t="shared" ca="1" si="11"/>
        <v>0.25</v>
      </c>
      <c r="O32" s="19">
        <f t="shared" ca="1" si="12"/>
        <v>0</v>
      </c>
      <c r="P32" s="1"/>
      <c r="Q32" s="1"/>
      <c r="R32" s="1"/>
      <c r="S32" s="1"/>
      <c r="T32" s="1"/>
      <c r="U32" s="1"/>
      <c r="V32" s="1"/>
      <c r="W32" s="1"/>
      <c r="X32" s="1"/>
      <c r="Y32" s="1"/>
      <c r="Z32" s="1"/>
    </row>
    <row r="33" spans="1:26" ht="36.75" customHeight="1" outlineLevel="1">
      <c r="A33" s="1"/>
      <c r="B33" s="12" t="s">
        <v>393</v>
      </c>
      <c r="C33" s="13" t="str">
        <f t="shared" ca="1" si="0"/>
        <v>CustomizationMenu</v>
      </c>
      <c r="D33" s="14" t="str">
        <f t="shared" ca="1" si="1"/>
        <v>Manual</v>
      </c>
      <c r="E33" s="13" t="str">
        <f t="shared" ca="1" si="2"/>
        <v>Unit testing</v>
      </c>
      <c r="F33" s="13" t="str">
        <f t="shared" ca="1" si="3"/>
        <v>Mohamed Sharaf</v>
      </c>
      <c r="G33" s="13" t="str">
        <f t="shared" ca="1" si="4"/>
        <v>PC</v>
      </c>
      <c r="H33" s="13">
        <f t="shared" ca="1" si="5"/>
        <v>2</v>
      </c>
      <c r="I33" s="13">
        <f t="shared" ca="1" si="6"/>
        <v>2</v>
      </c>
      <c r="J33" s="15">
        <f t="shared" ca="1" si="7"/>
        <v>0.5</v>
      </c>
      <c r="K33" s="16" t="str">
        <f t="shared" ca="1" si="8"/>
        <v>Fail</v>
      </c>
      <c r="L33" s="14" t="str">
        <f t="shared" ca="1" si="9"/>
        <v>Functional</v>
      </c>
      <c r="M33" s="14" t="str">
        <f t="shared" ca="1" si="10"/>
        <v>Critical</v>
      </c>
      <c r="N33" s="18">
        <f t="shared" ca="1" si="11"/>
        <v>6.25E-2</v>
      </c>
      <c r="O33" s="19">
        <f t="shared" ca="1" si="12"/>
        <v>0</v>
      </c>
      <c r="P33" s="1"/>
      <c r="Q33" s="1"/>
      <c r="R33" s="1"/>
      <c r="S33" s="1"/>
      <c r="T33" s="1"/>
      <c r="U33" s="1"/>
      <c r="V33" s="1"/>
      <c r="W33" s="1"/>
      <c r="X33" s="1"/>
      <c r="Y33" s="1"/>
      <c r="Z33" s="1"/>
    </row>
    <row r="34" spans="1:26" ht="36.75" customHeight="1" outlineLevel="1">
      <c r="A34" s="1"/>
      <c r="B34" s="12" t="s">
        <v>405</v>
      </c>
      <c r="C34" s="13" t="str">
        <f t="shared" ca="1" si="0"/>
        <v>AssignmentsPage</v>
      </c>
      <c r="D34" s="14" t="str">
        <f t="shared" ca="1" si="1"/>
        <v>Manual</v>
      </c>
      <c r="E34" s="13" t="str">
        <f t="shared" ca="1" si="2"/>
        <v>Unit testing</v>
      </c>
      <c r="F34" s="13" t="str">
        <f t="shared" ca="1" si="3"/>
        <v>Mohamed Sharaf</v>
      </c>
      <c r="G34" s="13" t="str">
        <f t="shared" ca="1" si="4"/>
        <v>PC</v>
      </c>
      <c r="H34" s="13">
        <f t="shared" ca="1" si="5"/>
        <v>3</v>
      </c>
      <c r="I34" s="13">
        <f t="shared" ca="1" si="6"/>
        <v>4</v>
      </c>
      <c r="J34" s="15">
        <f t="shared" ca="1" si="7"/>
        <v>0.5714285714285714</v>
      </c>
      <c r="K34" s="16" t="str">
        <f t="shared" ca="1" si="8"/>
        <v>Fail</v>
      </c>
      <c r="L34" s="14" t="str">
        <f t="shared" ca="1" si="9"/>
        <v>Functional</v>
      </c>
      <c r="M34" s="14" t="str">
        <f t="shared" ca="1" si="10"/>
        <v>Critical</v>
      </c>
      <c r="N34" s="18">
        <f t="shared" ca="1" si="11"/>
        <v>8.3333333333333329E-2</v>
      </c>
      <c r="O34" s="19">
        <f t="shared" ca="1" si="12"/>
        <v>0</v>
      </c>
      <c r="P34" s="1"/>
      <c r="Q34" s="1"/>
      <c r="R34" s="1"/>
      <c r="S34" s="1"/>
      <c r="T34" s="1"/>
      <c r="U34" s="1"/>
      <c r="V34" s="1"/>
      <c r="W34" s="1"/>
      <c r="X34" s="1"/>
      <c r="Y34" s="1"/>
      <c r="Z34" s="1"/>
    </row>
    <row r="35" spans="1:26" ht="70.5" customHeight="1" outlineLevel="1">
      <c r="A35" s="1"/>
      <c r="B35" s="12" t="s">
        <v>417</v>
      </c>
      <c r="C35" s="13" t="str">
        <f t="shared" ca="1" si="0"/>
        <v>StoreUsers(DeliveryReq)Page &amp; AdminUsers</v>
      </c>
      <c r="D35" s="14" t="str">
        <f t="shared" ca="1" si="1"/>
        <v>Manual</v>
      </c>
      <c r="E35" s="13" t="str">
        <f t="shared" ca="1" si="2"/>
        <v>Unit testing</v>
      </c>
      <c r="F35" s="13" t="str">
        <f t="shared" ca="1" si="3"/>
        <v>Mohamed Sharaf</v>
      </c>
      <c r="G35" s="13" t="str">
        <f t="shared" ca="1" si="4"/>
        <v>PC</v>
      </c>
      <c r="H35" s="13">
        <f t="shared" ca="1" si="5"/>
        <v>3</v>
      </c>
      <c r="I35" s="13">
        <f t="shared" ca="1" si="6"/>
        <v>2</v>
      </c>
      <c r="J35" s="15">
        <f t="shared" ca="1" si="7"/>
        <v>0.4</v>
      </c>
      <c r="K35" s="16" t="str">
        <f t="shared" ca="1" si="8"/>
        <v>Fail</v>
      </c>
      <c r="L35" s="14" t="str">
        <f t="shared" ca="1" si="9"/>
        <v>Functional</v>
      </c>
      <c r="M35" s="14" t="str">
        <f t="shared" ca="1" si="10"/>
        <v>Critical</v>
      </c>
      <c r="N35" s="18">
        <f t="shared" ca="1" si="11"/>
        <v>4.1666666666666664E-2</v>
      </c>
      <c r="O35" s="19">
        <f t="shared" ca="1" si="12"/>
        <v>0</v>
      </c>
      <c r="P35" s="1"/>
      <c r="Q35" s="1"/>
      <c r="R35" s="1"/>
      <c r="S35" s="1"/>
      <c r="T35" s="1"/>
      <c r="U35" s="1"/>
      <c r="V35" s="1"/>
      <c r="W35" s="1"/>
      <c r="X35" s="1"/>
      <c r="Y35" s="1"/>
      <c r="Z35" s="1"/>
    </row>
    <row r="36" spans="1:26" ht="36.75" customHeight="1" outlineLevel="1">
      <c r="A36" s="1"/>
      <c r="B36" s="12" t="s">
        <v>448</v>
      </c>
      <c r="C36" s="13" t="str">
        <f t="shared" ca="1" si="0"/>
        <v>InternalIntegration</v>
      </c>
      <c r="D36" s="14" t="str">
        <f t="shared" ca="1" si="1"/>
        <v>Manual</v>
      </c>
      <c r="E36" s="13" t="str">
        <f t="shared" ca="1" si="2"/>
        <v>Integration testing</v>
      </c>
      <c r="F36" s="13" t="str">
        <f t="shared" ca="1" si="3"/>
        <v>Mohamed Sharaf</v>
      </c>
      <c r="G36" s="13" t="str">
        <f t="shared" ca="1" si="4"/>
        <v>POS</v>
      </c>
      <c r="H36" s="13">
        <f t="shared" ca="1" si="5"/>
        <v>0</v>
      </c>
      <c r="I36" s="13">
        <f t="shared" ca="1" si="6"/>
        <v>3</v>
      </c>
      <c r="J36" s="15">
        <f t="shared" ca="1" si="7"/>
        <v>1</v>
      </c>
      <c r="K36" s="16" t="str">
        <f t="shared" ca="1" si="8"/>
        <v>Pass</v>
      </c>
      <c r="L36" s="14" t="str">
        <f t="shared" ca="1" si="9"/>
        <v/>
      </c>
      <c r="M36" s="14" t="str">
        <f t="shared" ca="1" si="10"/>
        <v/>
      </c>
      <c r="N36" s="18">
        <f t="shared" ca="1" si="11"/>
        <v>8.3333333333333329E-2</v>
      </c>
      <c r="O36" s="19">
        <f t="shared" ca="1" si="12"/>
        <v>0</v>
      </c>
      <c r="P36" s="1"/>
      <c r="Q36" s="1"/>
      <c r="R36" s="1"/>
      <c r="S36" s="1"/>
      <c r="T36" s="1"/>
      <c r="U36" s="1"/>
      <c r="V36" s="1"/>
      <c r="W36" s="1"/>
      <c r="X36" s="1"/>
      <c r="Y36" s="1"/>
      <c r="Z36" s="1"/>
    </row>
    <row r="37" spans="1:26" ht="56.25" customHeight="1" outlineLevel="1">
      <c r="A37" s="1"/>
      <c r="B37" s="12" t="s">
        <v>449</v>
      </c>
      <c r="C37" s="13" t="str">
        <f t="shared" ca="1" si="0"/>
        <v>HardwareIntegration</v>
      </c>
      <c r="D37" s="14" t="str">
        <f t="shared" ca="1" si="1"/>
        <v>Manual</v>
      </c>
      <c r="E37" s="13" t="str">
        <f t="shared" ca="1" si="2"/>
        <v>Integration testing</v>
      </c>
      <c r="F37" s="13" t="str">
        <f t="shared" ca="1" si="3"/>
        <v>Mohamed Sharaf</v>
      </c>
      <c r="G37" s="13" t="str">
        <f t="shared" ca="1" si="4"/>
        <v>POS</v>
      </c>
      <c r="H37" s="13">
        <f t="shared" ca="1" si="5"/>
        <v>1</v>
      </c>
      <c r="I37" s="13">
        <f t="shared" ca="1" si="6"/>
        <v>0</v>
      </c>
      <c r="J37" s="15">
        <f t="shared" ca="1" si="7"/>
        <v>0</v>
      </c>
      <c r="K37" s="16" t="str">
        <f t="shared" ca="1" si="8"/>
        <v>Fail</v>
      </c>
      <c r="L37" s="14" t="str">
        <f t="shared" ca="1" si="9"/>
        <v>Functional</v>
      </c>
      <c r="M37" s="14" t="str">
        <f t="shared" ca="1" si="10"/>
        <v>Critical</v>
      </c>
      <c r="N37" s="18">
        <f t="shared" ca="1" si="11"/>
        <v>8.3333333333333329E-2</v>
      </c>
      <c r="O37" s="19">
        <f t="shared" ca="1" si="12"/>
        <v>0</v>
      </c>
      <c r="P37" s="1"/>
      <c r="Q37" s="1"/>
      <c r="R37" s="1"/>
      <c r="S37" s="1"/>
      <c r="T37" s="1"/>
      <c r="U37" s="1"/>
      <c r="V37" s="1"/>
      <c r="W37" s="1"/>
      <c r="X37" s="1"/>
      <c r="Y37" s="1"/>
      <c r="Z37" s="1"/>
    </row>
    <row r="38" spans="1:26" ht="36.75" customHeight="1" outlineLevel="1">
      <c r="A38" s="1"/>
      <c r="B38" s="12"/>
      <c r="C38" s="13" t="str">
        <f t="shared" ca="1" si="0"/>
        <v/>
      </c>
      <c r="D38" s="14" t="str">
        <f t="shared" ca="1" si="1"/>
        <v/>
      </c>
      <c r="E38" s="13" t="str">
        <f t="shared" ca="1" si="2"/>
        <v/>
      </c>
      <c r="F38" s="13" t="str">
        <f t="shared" ca="1" si="3"/>
        <v/>
      </c>
      <c r="G38" s="13" t="str">
        <f t="shared" ca="1" si="4"/>
        <v/>
      </c>
      <c r="H38" s="13" t="str">
        <f t="shared" ca="1" si="5"/>
        <v/>
      </c>
      <c r="I38" s="13" t="str">
        <f t="shared" ca="1" si="6"/>
        <v/>
      </c>
      <c r="J38" s="15" t="str">
        <f t="shared" ca="1" si="7"/>
        <v/>
      </c>
      <c r="K38" s="16" t="str">
        <f t="shared" ca="1" si="8"/>
        <v/>
      </c>
      <c r="L38" s="14" t="str">
        <f t="shared" ca="1" si="9"/>
        <v/>
      </c>
      <c r="M38" s="14" t="str">
        <f t="shared" ca="1" si="10"/>
        <v/>
      </c>
      <c r="N38" s="18" t="str">
        <f t="shared" ca="1" si="11"/>
        <v/>
      </c>
      <c r="O38" s="19" t="str">
        <f t="shared" ca="1" si="12"/>
        <v/>
      </c>
      <c r="P38" s="1"/>
      <c r="Q38" s="1"/>
      <c r="R38" s="1"/>
      <c r="S38" s="1"/>
      <c r="T38" s="1"/>
      <c r="U38" s="1"/>
      <c r="V38" s="1"/>
      <c r="W38" s="1"/>
      <c r="X38" s="1"/>
      <c r="Y38" s="1"/>
      <c r="Z38" s="1"/>
    </row>
    <row r="39" spans="1:26" ht="36.75" customHeight="1" outlineLevel="1">
      <c r="A39" s="1"/>
      <c r="B39" s="12"/>
      <c r="C39" s="13" t="str">
        <f t="shared" ca="1" si="0"/>
        <v/>
      </c>
      <c r="D39" s="14" t="str">
        <f t="shared" ca="1" si="1"/>
        <v/>
      </c>
      <c r="E39" s="13" t="str">
        <f t="shared" ca="1" si="2"/>
        <v/>
      </c>
      <c r="F39" s="13" t="str">
        <f t="shared" ca="1" si="3"/>
        <v/>
      </c>
      <c r="G39" s="13" t="str">
        <f t="shared" ca="1" si="4"/>
        <v/>
      </c>
      <c r="H39" s="13" t="str">
        <f t="shared" ca="1" si="5"/>
        <v/>
      </c>
      <c r="I39" s="13" t="str">
        <f t="shared" ca="1" si="6"/>
        <v/>
      </c>
      <c r="J39" s="15" t="str">
        <f t="shared" ca="1" si="7"/>
        <v/>
      </c>
      <c r="K39" s="16" t="str">
        <f t="shared" ca="1" si="8"/>
        <v/>
      </c>
      <c r="L39" s="14" t="str">
        <f t="shared" ca="1" si="9"/>
        <v/>
      </c>
      <c r="M39" s="14" t="str">
        <f t="shared" ca="1" si="10"/>
        <v/>
      </c>
      <c r="N39" s="18" t="str">
        <f t="shared" ca="1" si="11"/>
        <v/>
      </c>
      <c r="O39" s="19" t="str">
        <f t="shared" ca="1" si="12"/>
        <v/>
      </c>
      <c r="P39" s="1"/>
      <c r="Q39" s="1"/>
      <c r="R39" s="1"/>
      <c r="S39" s="1"/>
      <c r="T39" s="1"/>
      <c r="U39" s="1"/>
      <c r="V39" s="1"/>
      <c r="W39" s="1"/>
      <c r="X39" s="1"/>
      <c r="Y39" s="1"/>
      <c r="Z39" s="1"/>
    </row>
    <row r="40" spans="1:26" ht="36.75" customHeight="1" outlineLevel="1">
      <c r="A40" s="1"/>
      <c r="B40" s="12"/>
      <c r="C40" s="13" t="str">
        <f t="shared" ca="1" si="0"/>
        <v/>
      </c>
      <c r="D40" s="14" t="str">
        <f t="shared" ca="1" si="1"/>
        <v/>
      </c>
      <c r="E40" s="13" t="str">
        <f t="shared" ca="1" si="2"/>
        <v/>
      </c>
      <c r="F40" s="13" t="str">
        <f t="shared" ca="1" si="3"/>
        <v/>
      </c>
      <c r="G40" s="13" t="str">
        <f t="shared" ca="1" si="4"/>
        <v/>
      </c>
      <c r="H40" s="13" t="str">
        <f t="shared" ca="1" si="5"/>
        <v/>
      </c>
      <c r="I40" s="13" t="str">
        <f t="shared" ca="1" si="6"/>
        <v/>
      </c>
      <c r="J40" s="15" t="str">
        <f t="shared" ca="1" si="7"/>
        <v/>
      </c>
      <c r="K40" s="16" t="str">
        <f t="shared" ca="1" si="8"/>
        <v/>
      </c>
      <c r="L40" s="14" t="str">
        <f t="shared" ca="1" si="9"/>
        <v/>
      </c>
      <c r="M40" s="14" t="str">
        <f t="shared" ca="1" si="10"/>
        <v/>
      </c>
      <c r="N40" s="18" t="str">
        <f t="shared" ca="1" si="11"/>
        <v/>
      </c>
      <c r="O40" s="19" t="str">
        <f t="shared" ca="1" si="12"/>
        <v/>
      </c>
      <c r="P40" s="1"/>
      <c r="Q40" s="1"/>
      <c r="R40" s="1"/>
      <c r="S40" s="1"/>
      <c r="T40" s="1"/>
      <c r="U40" s="1"/>
      <c r="V40" s="1"/>
      <c r="W40" s="1"/>
      <c r="X40" s="1"/>
      <c r="Y40" s="1"/>
      <c r="Z40" s="1"/>
    </row>
    <row r="41" spans="1:26" ht="36.75" customHeight="1" outlineLevel="1">
      <c r="A41" s="1"/>
      <c r="B41" s="12"/>
      <c r="C41" s="13" t="str">
        <f t="shared" ca="1" si="0"/>
        <v/>
      </c>
      <c r="D41" s="14" t="str">
        <f t="shared" ca="1" si="1"/>
        <v/>
      </c>
      <c r="E41" s="13" t="str">
        <f t="shared" ca="1" si="2"/>
        <v/>
      </c>
      <c r="F41" s="13" t="str">
        <f t="shared" ca="1" si="3"/>
        <v/>
      </c>
      <c r="G41" s="13" t="str">
        <f t="shared" ca="1" si="4"/>
        <v/>
      </c>
      <c r="H41" s="13" t="str">
        <f t="shared" ca="1" si="5"/>
        <v/>
      </c>
      <c r="I41" s="13" t="str">
        <f t="shared" ca="1" si="6"/>
        <v/>
      </c>
      <c r="J41" s="15" t="str">
        <f t="shared" ca="1" si="7"/>
        <v/>
      </c>
      <c r="K41" s="16" t="str">
        <f t="shared" ca="1" si="8"/>
        <v/>
      </c>
      <c r="L41" s="14" t="str">
        <f t="shared" ca="1" si="9"/>
        <v/>
      </c>
      <c r="M41" s="14" t="str">
        <f t="shared" ca="1" si="10"/>
        <v/>
      </c>
      <c r="N41" s="18" t="str">
        <f t="shared" ca="1" si="11"/>
        <v/>
      </c>
      <c r="O41" s="19" t="str">
        <f t="shared" ca="1" si="12"/>
        <v/>
      </c>
      <c r="P41" s="1"/>
      <c r="Q41" s="1"/>
      <c r="R41" s="1"/>
      <c r="S41" s="1"/>
      <c r="T41" s="1"/>
      <c r="U41" s="1"/>
      <c r="V41" s="1"/>
      <c r="W41" s="1"/>
      <c r="X41" s="1"/>
      <c r="Y41" s="1"/>
      <c r="Z41" s="1"/>
    </row>
    <row r="42" spans="1:26" ht="36.75" customHeight="1" outlineLevel="1">
      <c r="A42" s="1"/>
      <c r="B42" s="12"/>
      <c r="C42" s="13" t="str">
        <f t="shared" ca="1" si="0"/>
        <v/>
      </c>
      <c r="D42" s="14" t="str">
        <f t="shared" ca="1" si="1"/>
        <v/>
      </c>
      <c r="E42" s="13" t="str">
        <f t="shared" ca="1" si="2"/>
        <v/>
      </c>
      <c r="F42" s="13" t="str">
        <f t="shared" ca="1" si="3"/>
        <v/>
      </c>
      <c r="G42" s="13" t="str">
        <f t="shared" ca="1" si="4"/>
        <v/>
      </c>
      <c r="H42" s="13" t="str">
        <f t="shared" ca="1" si="5"/>
        <v/>
      </c>
      <c r="I42" s="13" t="str">
        <f t="shared" ca="1" si="6"/>
        <v/>
      </c>
      <c r="J42" s="15" t="str">
        <f t="shared" ca="1" si="7"/>
        <v/>
      </c>
      <c r="K42" s="16" t="str">
        <f t="shared" ca="1" si="8"/>
        <v/>
      </c>
      <c r="L42" s="14" t="str">
        <f t="shared" ca="1" si="9"/>
        <v/>
      </c>
      <c r="M42" s="14" t="str">
        <f t="shared" ca="1" si="10"/>
        <v/>
      </c>
      <c r="N42" s="18" t="str">
        <f t="shared" ca="1" si="11"/>
        <v/>
      </c>
      <c r="O42" s="19" t="str">
        <f t="shared" ca="1" si="12"/>
        <v/>
      </c>
      <c r="P42" s="1"/>
      <c r="Q42" s="1"/>
      <c r="R42" s="1"/>
      <c r="S42" s="1"/>
      <c r="T42" s="1"/>
      <c r="U42" s="1"/>
      <c r="V42" s="1"/>
      <c r="W42" s="1"/>
      <c r="X42" s="1"/>
      <c r="Y42" s="1"/>
      <c r="Z42" s="1"/>
    </row>
    <row r="43" spans="1:26" ht="36.75" customHeight="1" outlineLevel="1">
      <c r="A43" s="1"/>
      <c r="B43" s="12"/>
      <c r="C43" s="13" t="str">
        <f t="shared" ca="1" si="0"/>
        <v/>
      </c>
      <c r="D43" s="14" t="str">
        <f t="shared" ca="1" si="1"/>
        <v/>
      </c>
      <c r="E43" s="13" t="str">
        <f t="shared" ca="1" si="2"/>
        <v/>
      </c>
      <c r="F43" s="13" t="str">
        <f t="shared" ca="1" si="3"/>
        <v/>
      </c>
      <c r="G43" s="13" t="str">
        <f t="shared" ca="1" si="4"/>
        <v/>
      </c>
      <c r="H43" s="13" t="str">
        <f t="shared" ca="1" si="5"/>
        <v/>
      </c>
      <c r="I43" s="13" t="str">
        <f t="shared" ca="1" si="6"/>
        <v/>
      </c>
      <c r="J43" s="15" t="str">
        <f t="shared" ca="1" si="7"/>
        <v/>
      </c>
      <c r="K43" s="16" t="str">
        <f t="shared" ca="1" si="8"/>
        <v/>
      </c>
      <c r="L43" s="14" t="str">
        <f t="shared" ca="1" si="9"/>
        <v/>
      </c>
      <c r="M43" s="14" t="str">
        <f t="shared" ca="1" si="10"/>
        <v/>
      </c>
      <c r="N43" s="18" t="str">
        <f t="shared" ca="1" si="11"/>
        <v/>
      </c>
      <c r="O43" s="19" t="str">
        <f t="shared" ca="1" si="12"/>
        <v/>
      </c>
      <c r="P43" s="1"/>
      <c r="Q43" s="1"/>
      <c r="R43" s="1"/>
      <c r="S43" s="1"/>
      <c r="T43" s="1"/>
      <c r="U43" s="1"/>
      <c r="V43" s="1"/>
      <c r="W43" s="1"/>
      <c r="X43" s="1"/>
      <c r="Y43" s="1"/>
      <c r="Z43" s="1"/>
    </row>
    <row r="44" spans="1:26" ht="36.75" customHeight="1" outlineLevel="1">
      <c r="A44" s="1"/>
      <c r="B44" s="12"/>
      <c r="C44" s="13" t="str">
        <f t="shared" ca="1" si="0"/>
        <v/>
      </c>
      <c r="D44" s="14" t="str">
        <f t="shared" ca="1" si="1"/>
        <v/>
      </c>
      <c r="E44" s="13" t="str">
        <f t="shared" ca="1" si="2"/>
        <v/>
      </c>
      <c r="F44" s="13" t="str">
        <f t="shared" ca="1" si="3"/>
        <v/>
      </c>
      <c r="G44" s="13" t="str">
        <f t="shared" ca="1" si="4"/>
        <v/>
      </c>
      <c r="H44" s="13" t="str">
        <f t="shared" ca="1" si="5"/>
        <v/>
      </c>
      <c r="I44" s="13" t="str">
        <f t="shared" ca="1" si="6"/>
        <v/>
      </c>
      <c r="J44" s="15" t="str">
        <f t="shared" ca="1" si="7"/>
        <v/>
      </c>
      <c r="K44" s="16" t="str">
        <f t="shared" ca="1" si="8"/>
        <v/>
      </c>
      <c r="L44" s="14" t="str">
        <f t="shared" ca="1" si="9"/>
        <v/>
      </c>
      <c r="M44" s="14" t="str">
        <f t="shared" ca="1" si="10"/>
        <v/>
      </c>
      <c r="N44" s="18" t="str">
        <f t="shared" ca="1" si="11"/>
        <v/>
      </c>
      <c r="O44" s="19" t="str">
        <f t="shared" ca="1" si="12"/>
        <v/>
      </c>
      <c r="P44" s="1"/>
      <c r="Q44" s="1"/>
      <c r="R44" s="1"/>
      <c r="S44" s="1"/>
      <c r="T44" s="1"/>
      <c r="U44" s="1"/>
      <c r="V44" s="1"/>
      <c r="W44" s="1"/>
      <c r="X44" s="1"/>
      <c r="Y44" s="1"/>
      <c r="Z44" s="1"/>
    </row>
    <row r="45" spans="1:26" ht="36.75" customHeight="1" outlineLevel="1">
      <c r="A45" s="1"/>
      <c r="B45" s="12"/>
      <c r="C45" s="13" t="str">
        <f t="shared" ca="1" si="0"/>
        <v/>
      </c>
      <c r="D45" s="14" t="str">
        <f t="shared" ca="1" si="1"/>
        <v/>
      </c>
      <c r="E45" s="13" t="str">
        <f t="shared" ca="1" si="2"/>
        <v/>
      </c>
      <c r="F45" s="13" t="str">
        <f t="shared" ca="1" si="3"/>
        <v/>
      </c>
      <c r="G45" s="13" t="str">
        <f t="shared" ca="1" si="4"/>
        <v/>
      </c>
      <c r="H45" s="13" t="str">
        <f t="shared" ca="1" si="5"/>
        <v/>
      </c>
      <c r="I45" s="13" t="str">
        <f t="shared" ca="1" si="6"/>
        <v/>
      </c>
      <c r="J45" s="15" t="str">
        <f t="shared" ca="1" si="7"/>
        <v/>
      </c>
      <c r="K45" s="16" t="str">
        <f t="shared" ca="1" si="8"/>
        <v/>
      </c>
      <c r="L45" s="14" t="str">
        <f t="shared" ca="1" si="9"/>
        <v/>
      </c>
      <c r="M45" s="14" t="str">
        <f t="shared" ca="1" si="10"/>
        <v/>
      </c>
      <c r="N45" s="18" t="str">
        <f t="shared" ca="1" si="11"/>
        <v/>
      </c>
      <c r="O45" s="19" t="str">
        <f t="shared" ca="1" si="12"/>
        <v/>
      </c>
      <c r="P45" s="1"/>
      <c r="Q45" s="1"/>
      <c r="R45" s="1"/>
      <c r="S45" s="1"/>
      <c r="T45" s="1"/>
      <c r="U45" s="1"/>
      <c r="V45" s="1"/>
      <c r="W45" s="1"/>
      <c r="X45" s="1"/>
      <c r="Y45" s="1"/>
      <c r="Z45" s="1"/>
    </row>
    <row r="46" spans="1:26" ht="36.75" customHeight="1" outlineLevel="1">
      <c r="A46" s="1"/>
      <c r="B46" s="12"/>
      <c r="C46" s="13" t="str">
        <f t="shared" ca="1" si="0"/>
        <v/>
      </c>
      <c r="D46" s="14" t="str">
        <f t="shared" ca="1" si="1"/>
        <v/>
      </c>
      <c r="E46" s="13" t="str">
        <f t="shared" ca="1" si="2"/>
        <v/>
      </c>
      <c r="F46" s="13" t="str">
        <f t="shared" ca="1" si="3"/>
        <v/>
      </c>
      <c r="G46" s="13" t="str">
        <f t="shared" ca="1" si="4"/>
        <v/>
      </c>
      <c r="H46" s="13" t="str">
        <f t="shared" ca="1" si="5"/>
        <v/>
      </c>
      <c r="I46" s="13" t="str">
        <f t="shared" ca="1" si="6"/>
        <v/>
      </c>
      <c r="J46" s="15" t="str">
        <f t="shared" ca="1" si="7"/>
        <v/>
      </c>
      <c r="K46" s="16" t="str">
        <f t="shared" ca="1" si="8"/>
        <v/>
      </c>
      <c r="L46" s="14" t="str">
        <f t="shared" ca="1" si="9"/>
        <v/>
      </c>
      <c r="M46" s="14" t="str">
        <f t="shared" ca="1" si="10"/>
        <v/>
      </c>
      <c r="N46" s="18" t="str">
        <f t="shared" ca="1" si="11"/>
        <v/>
      </c>
      <c r="O46" s="19" t="str">
        <f t="shared" ca="1" si="12"/>
        <v/>
      </c>
      <c r="P46" s="1"/>
      <c r="Q46" s="1"/>
      <c r="R46" s="1"/>
      <c r="S46" s="1"/>
      <c r="T46" s="1"/>
      <c r="U46" s="1"/>
      <c r="V46" s="1"/>
      <c r="W46" s="1"/>
      <c r="X46" s="1"/>
      <c r="Y46" s="1"/>
      <c r="Z46" s="1"/>
    </row>
    <row r="47" spans="1:26" ht="36.75" customHeight="1" outlineLevel="1">
      <c r="A47" s="1"/>
      <c r="B47" s="12"/>
      <c r="C47" s="13" t="str">
        <f t="shared" ca="1" si="0"/>
        <v/>
      </c>
      <c r="D47" s="14" t="str">
        <f t="shared" ca="1" si="1"/>
        <v/>
      </c>
      <c r="E47" s="13" t="str">
        <f t="shared" ca="1" si="2"/>
        <v/>
      </c>
      <c r="F47" s="13" t="str">
        <f t="shared" ca="1" si="3"/>
        <v/>
      </c>
      <c r="G47" s="13" t="str">
        <f t="shared" ca="1" si="4"/>
        <v/>
      </c>
      <c r="H47" s="13" t="str">
        <f t="shared" ca="1" si="5"/>
        <v/>
      </c>
      <c r="I47" s="13" t="str">
        <f t="shared" ca="1" si="6"/>
        <v/>
      </c>
      <c r="J47" s="15" t="str">
        <f t="shared" ca="1" si="7"/>
        <v/>
      </c>
      <c r="K47" s="16" t="str">
        <f t="shared" ca="1" si="8"/>
        <v/>
      </c>
      <c r="L47" s="14" t="str">
        <f t="shared" ca="1" si="9"/>
        <v/>
      </c>
      <c r="M47" s="14" t="str">
        <f t="shared" ca="1" si="10"/>
        <v/>
      </c>
      <c r="N47" s="18" t="str">
        <f t="shared" ca="1" si="11"/>
        <v/>
      </c>
      <c r="O47" s="19" t="str">
        <f t="shared" ca="1" si="12"/>
        <v/>
      </c>
      <c r="P47" s="1"/>
      <c r="Q47" s="1"/>
      <c r="R47" s="1"/>
      <c r="S47" s="1"/>
      <c r="T47" s="1"/>
      <c r="U47" s="1"/>
      <c r="V47" s="1"/>
      <c r="W47" s="1"/>
      <c r="X47" s="1"/>
      <c r="Y47" s="1"/>
      <c r="Z47" s="1"/>
    </row>
    <row r="48" spans="1:26" ht="36.75" customHeight="1" outlineLevel="1">
      <c r="A48" s="1"/>
      <c r="B48" s="12"/>
      <c r="C48" s="13" t="str">
        <f t="shared" ca="1" si="0"/>
        <v/>
      </c>
      <c r="D48" s="14" t="str">
        <f t="shared" ca="1" si="1"/>
        <v/>
      </c>
      <c r="E48" s="13" t="str">
        <f t="shared" ca="1" si="2"/>
        <v/>
      </c>
      <c r="F48" s="13" t="str">
        <f t="shared" ca="1" si="3"/>
        <v/>
      </c>
      <c r="G48" s="13" t="str">
        <f t="shared" ca="1" si="4"/>
        <v/>
      </c>
      <c r="H48" s="13" t="str">
        <f t="shared" ca="1" si="5"/>
        <v/>
      </c>
      <c r="I48" s="13" t="str">
        <f t="shared" ca="1" si="6"/>
        <v/>
      </c>
      <c r="J48" s="15" t="str">
        <f t="shared" ca="1" si="7"/>
        <v/>
      </c>
      <c r="K48" s="16" t="str">
        <f t="shared" ca="1" si="8"/>
        <v/>
      </c>
      <c r="L48" s="14" t="str">
        <f t="shared" ca="1" si="9"/>
        <v/>
      </c>
      <c r="M48" s="14" t="str">
        <f t="shared" ca="1" si="10"/>
        <v/>
      </c>
      <c r="N48" s="18" t="str">
        <f t="shared" ca="1" si="11"/>
        <v/>
      </c>
      <c r="O48" s="19" t="str">
        <f t="shared" ca="1" si="12"/>
        <v/>
      </c>
      <c r="P48" s="1"/>
      <c r="Q48" s="1"/>
      <c r="R48" s="1"/>
      <c r="S48" s="1"/>
      <c r="T48" s="1"/>
      <c r="U48" s="1"/>
      <c r="V48" s="1"/>
      <c r="W48" s="1"/>
      <c r="X48" s="1"/>
      <c r="Y48" s="1"/>
      <c r="Z48" s="1"/>
    </row>
    <row r="49" spans="1:26" ht="36.75" customHeight="1" outlineLevel="1">
      <c r="A49" s="1"/>
      <c r="B49" s="12"/>
      <c r="C49" s="13" t="str">
        <f t="shared" ca="1" si="0"/>
        <v/>
      </c>
      <c r="D49" s="14" t="str">
        <f t="shared" ca="1" si="1"/>
        <v/>
      </c>
      <c r="E49" s="13" t="str">
        <f t="shared" ca="1" si="2"/>
        <v/>
      </c>
      <c r="F49" s="13" t="str">
        <f t="shared" ca="1" si="3"/>
        <v/>
      </c>
      <c r="G49" s="13" t="str">
        <f t="shared" ca="1" si="4"/>
        <v/>
      </c>
      <c r="H49" s="13" t="str">
        <f t="shared" ca="1" si="5"/>
        <v/>
      </c>
      <c r="I49" s="13" t="str">
        <f t="shared" ca="1" si="6"/>
        <v/>
      </c>
      <c r="J49" s="15" t="str">
        <f t="shared" ca="1" si="7"/>
        <v/>
      </c>
      <c r="K49" s="16" t="str">
        <f t="shared" ca="1" si="8"/>
        <v/>
      </c>
      <c r="L49" s="14" t="str">
        <f t="shared" ca="1" si="9"/>
        <v/>
      </c>
      <c r="M49" s="14" t="str">
        <f t="shared" ca="1" si="10"/>
        <v/>
      </c>
      <c r="N49" s="18" t="str">
        <f t="shared" ca="1" si="11"/>
        <v/>
      </c>
      <c r="O49" s="19" t="str">
        <f t="shared" ca="1" si="12"/>
        <v/>
      </c>
      <c r="P49" s="1"/>
      <c r="Q49" s="1"/>
      <c r="R49" s="1"/>
      <c r="S49" s="1"/>
      <c r="T49" s="1"/>
      <c r="U49" s="1"/>
      <c r="V49" s="1"/>
      <c r="W49" s="1"/>
      <c r="X49" s="1"/>
      <c r="Y49" s="1"/>
      <c r="Z49" s="1"/>
    </row>
    <row r="50" spans="1:26" ht="36.75" customHeight="1" outlineLevel="1">
      <c r="A50" s="1"/>
      <c r="B50" s="12"/>
      <c r="C50" s="13" t="str">
        <f t="shared" ca="1" si="0"/>
        <v/>
      </c>
      <c r="D50" s="14" t="str">
        <f t="shared" ca="1" si="1"/>
        <v/>
      </c>
      <c r="E50" s="13" t="str">
        <f t="shared" ca="1" si="2"/>
        <v/>
      </c>
      <c r="F50" s="13" t="str">
        <f t="shared" ca="1" si="3"/>
        <v/>
      </c>
      <c r="G50" s="13" t="str">
        <f t="shared" ca="1" si="4"/>
        <v/>
      </c>
      <c r="H50" s="13" t="str">
        <f t="shared" ca="1" si="5"/>
        <v/>
      </c>
      <c r="I50" s="13" t="str">
        <f t="shared" ca="1" si="6"/>
        <v/>
      </c>
      <c r="J50" s="15" t="str">
        <f t="shared" ca="1" si="7"/>
        <v/>
      </c>
      <c r="K50" s="16" t="str">
        <f t="shared" ca="1" si="8"/>
        <v/>
      </c>
      <c r="L50" s="14" t="str">
        <f t="shared" ca="1" si="9"/>
        <v/>
      </c>
      <c r="M50" s="14" t="str">
        <f t="shared" ca="1" si="10"/>
        <v/>
      </c>
      <c r="N50" s="18" t="str">
        <f t="shared" ca="1" si="11"/>
        <v/>
      </c>
      <c r="O50" s="19" t="str">
        <f t="shared" ca="1" si="12"/>
        <v/>
      </c>
      <c r="P50" s="1"/>
      <c r="Q50" s="1"/>
      <c r="R50" s="1"/>
      <c r="S50" s="1"/>
      <c r="T50" s="1"/>
      <c r="U50" s="1"/>
      <c r="V50" s="1"/>
      <c r="W50" s="1"/>
      <c r="X50" s="1"/>
      <c r="Y50" s="1"/>
      <c r="Z50" s="1"/>
    </row>
    <row r="51" spans="1:26" ht="36.75" customHeight="1" outlineLevel="1">
      <c r="A51" s="1"/>
      <c r="B51" s="12"/>
      <c r="C51" s="13" t="str">
        <f t="shared" ca="1" si="0"/>
        <v/>
      </c>
      <c r="D51" s="14" t="str">
        <f t="shared" ca="1" si="1"/>
        <v/>
      </c>
      <c r="E51" s="13" t="str">
        <f t="shared" ca="1" si="2"/>
        <v/>
      </c>
      <c r="F51" s="13" t="str">
        <f t="shared" ca="1" si="3"/>
        <v/>
      </c>
      <c r="G51" s="13" t="str">
        <f t="shared" ca="1" si="4"/>
        <v/>
      </c>
      <c r="H51" s="13" t="str">
        <f t="shared" ca="1" si="5"/>
        <v/>
      </c>
      <c r="I51" s="13" t="str">
        <f t="shared" ca="1" si="6"/>
        <v/>
      </c>
      <c r="J51" s="15" t="str">
        <f t="shared" ca="1" si="7"/>
        <v/>
      </c>
      <c r="K51" s="16" t="str">
        <f t="shared" ca="1" si="8"/>
        <v/>
      </c>
      <c r="L51" s="14" t="str">
        <f t="shared" ca="1" si="9"/>
        <v/>
      </c>
      <c r="M51" s="14" t="str">
        <f t="shared" ca="1" si="10"/>
        <v/>
      </c>
      <c r="N51" s="18" t="str">
        <f t="shared" ca="1" si="11"/>
        <v/>
      </c>
      <c r="O51" s="19" t="str">
        <f t="shared" ca="1" si="12"/>
        <v/>
      </c>
      <c r="P51" s="1"/>
      <c r="Q51" s="1"/>
      <c r="R51" s="1"/>
      <c r="S51" s="1"/>
      <c r="T51" s="1"/>
      <c r="U51" s="1"/>
      <c r="V51" s="1"/>
      <c r="W51" s="1"/>
      <c r="X51" s="1"/>
      <c r="Y51" s="1"/>
      <c r="Z51" s="1"/>
    </row>
    <row r="52" spans="1:26" ht="36.75" customHeight="1" outlineLevel="1">
      <c r="A52" s="1"/>
      <c r="B52" s="12"/>
      <c r="C52" s="13" t="str">
        <f t="shared" ca="1" si="0"/>
        <v/>
      </c>
      <c r="D52" s="14" t="str">
        <f t="shared" ca="1" si="1"/>
        <v/>
      </c>
      <c r="E52" s="13" t="str">
        <f t="shared" ca="1" si="2"/>
        <v/>
      </c>
      <c r="F52" s="13" t="str">
        <f t="shared" ca="1" si="3"/>
        <v/>
      </c>
      <c r="G52" s="13" t="str">
        <f t="shared" ca="1" si="4"/>
        <v/>
      </c>
      <c r="H52" s="13" t="str">
        <f t="shared" ca="1" si="5"/>
        <v/>
      </c>
      <c r="I52" s="13" t="str">
        <f t="shared" ca="1" si="6"/>
        <v/>
      </c>
      <c r="J52" s="15" t="str">
        <f t="shared" ca="1" si="7"/>
        <v/>
      </c>
      <c r="K52" s="16" t="str">
        <f t="shared" ca="1" si="8"/>
        <v/>
      </c>
      <c r="L52" s="14" t="str">
        <f t="shared" ca="1" si="9"/>
        <v/>
      </c>
      <c r="M52" s="14" t="str">
        <f t="shared" ca="1" si="10"/>
        <v/>
      </c>
      <c r="N52" s="18" t="str">
        <f t="shared" ca="1" si="11"/>
        <v/>
      </c>
      <c r="O52" s="19" t="str">
        <f t="shared" ca="1" si="12"/>
        <v/>
      </c>
      <c r="P52" s="1"/>
      <c r="Q52" s="1"/>
      <c r="R52" s="1"/>
      <c r="S52" s="1"/>
      <c r="T52" s="1"/>
      <c r="U52" s="1"/>
      <c r="V52" s="1"/>
      <c r="W52" s="1"/>
      <c r="X52" s="1"/>
      <c r="Y52" s="1"/>
      <c r="Z52" s="1"/>
    </row>
    <row r="53" spans="1:26" ht="36.75" customHeight="1" outlineLevel="1">
      <c r="A53" s="1"/>
      <c r="B53" s="12"/>
      <c r="C53" s="13" t="str">
        <f t="shared" ca="1" si="0"/>
        <v/>
      </c>
      <c r="D53" s="14" t="str">
        <f t="shared" ca="1" si="1"/>
        <v/>
      </c>
      <c r="E53" s="13" t="str">
        <f t="shared" ca="1" si="2"/>
        <v/>
      </c>
      <c r="F53" s="13" t="str">
        <f t="shared" ca="1" si="3"/>
        <v/>
      </c>
      <c r="G53" s="13" t="str">
        <f t="shared" ca="1" si="4"/>
        <v/>
      </c>
      <c r="H53" s="13" t="str">
        <f t="shared" ca="1" si="5"/>
        <v/>
      </c>
      <c r="I53" s="13" t="str">
        <f t="shared" ca="1" si="6"/>
        <v/>
      </c>
      <c r="J53" s="15" t="str">
        <f t="shared" ca="1" si="7"/>
        <v/>
      </c>
      <c r="K53" s="16" t="str">
        <f t="shared" ca="1" si="8"/>
        <v/>
      </c>
      <c r="L53" s="14" t="str">
        <f t="shared" ca="1" si="9"/>
        <v/>
      </c>
      <c r="M53" s="14" t="str">
        <f t="shared" ca="1" si="10"/>
        <v/>
      </c>
      <c r="N53" s="18" t="str">
        <f t="shared" ca="1" si="11"/>
        <v/>
      </c>
      <c r="O53" s="19" t="str">
        <f t="shared" ca="1" si="12"/>
        <v/>
      </c>
      <c r="P53" s="8"/>
      <c r="Q53" s="8"/>
      <c r="R53" s="1"/>
      <c r="S53" s="1"/>
      <c r="T53" s="1"/>
      <c r="U53" s="1"/>
      <c r="V53" s="1"/>
      <c r="W53" s="1"/>
      <c r="X53" s="1"/>
      <c r="Y53" s="1"/>
      <c r="Z53" s="1"/>
    </row>
    <row r="54" spans="1:26" ht="36.75" customHeight="1" outlineLevel="1">
      <c r="A54" s="1"/>
      <c r="B54" s="12"/>
      <c r="C54" s="20" t="str">
        <f t="shared" ca="1" si="0"/>
        <v/>
      </c>
      <c r="D54" s="21" t="str">
        <f t="shared" ca="1" si="1"/>
        <v/>
      </c>
      <c r="E54" s="20" t="str">
        <f t="shared" ca="1" si="2"/>
        <v/>
      </c>
      <c r="F54" s="20" t="str">
        <f t="shared" ca="1" si="3"/>
        <v/>
      </c>
      <c r="G54" s="20" t="str">
        <f t="shared" ca="1" si="4"/>
        <v/>
      </c>
      <c r="H54" s="20" t="str">
        <f t="shared" ca="1" si="5"/>
        <v/>
      </c>
      <c r="I54" s="20" t="str">
        <f t="shared" ca="1" si="6"/>
        <v/>
      </c>
      <c r="J54" s="22" t="str">
        <f t="shared" ca="1" si="7"/>
        <v/>
      </c>
      <c r="K54" s="23" t="str">
        <f t="shared" ca="1" si="8"/>
        <v/>
      </c>
      <c r="L54" s="14" t="str">
        <f t="shared" ca="1" si="9"/>
        <v/>
      </c>
      <c r="M54" s="14" t="str">
        <f t="shared" ca="1" si="10"/>
        <v/>
      </c>
      <c r="N54" s="18" t="str">
        <f t="shared" ca="1" si="11"/>
        <v/>
      </c>
      <c r="O54" s="19" t="str">
        <f t="shared" ca="1" si="12"/>
        <v/>
      </c>
      <c r="P54" s="8"/>
      <c r="Q54" s="8"/>
      <c r="R54" s="1"/>
      <c r="S54" s="1"/>
      <c r="T54" s="1"/>
      <c r="U54" s="1"/>
      <c r="V54" s="1"/>
      <c r="W54" s="1"/>
      <c r="X54" s="1"/>
      <c r="Y54" s="1"/>
      <c r="Z54" s="1"/>
    </row>
    <row r="55" spans="1:26" ht="36.75" customHeight="1" outlineLevel="1">
      <c r="A55" s="1"/>
      <c r="B55" s="24"/>
      <c r="C55" s="21" t="str">
        <f t="shared" ca="1" si="0"/>
        <v/>
      </c>
      <c r="D55" s="21" t="str">
        <f t="shared" ca="1" si="1"/>
        <v/>
      </c>
      <c r="E55" s="21" t="str">
        <f t="shared" ca="1" si="2"/>
        <v/>
      </c>
      <c r="F55" s="21" t="str">
        <f t="shared" ca="1" si="3"/>
        <v/>
      </c>
      <c r="G55" s="21" t="str">
        <f t="shared" ca="1" si="4"/>
        <v/>
      </c>
      <c r="H55" s="21" t="str">
        <f t="shared" ca="1" si="5"/>
        <v/>
      </c>
      <c r="I55" s="21" t="str">
        <f t="shared" ca="1" si="6"/>
        <v/>
      </c>
      <c r="J55" s="22" t="str">
        <f t="shared" ca="1" si="7"/>
        <v/>
      </c>
      <c r="K55" s="25" t="str">
        <f t="shared" ca="1" si="8"/>
        <v/>
      </c>
      <c r="L55" s="21" t="str">
        <f t="shared" ca="1" si="9"/>
        <v/>
      </c>
      <c r="M55" s="21" t="str">
        <f t="shared" ca="1" si="10"/>
        <v/>
      </c>
      <c r="N55" s="26" t="str">
        <f t="shared" ca="1" si="11"/>
        <v/>
      </c>
      <c r="O55" s="27" t="str">
        <f t="shared" ca="1" si="12"/>
        <v/>
      </c>
      <c r="P55" s="8"/>
      <c r="Q55" s="8"/>
      <c r="R55" s="1"/>
      <c r="S55" s="1"/>
      <c r="T55" s="1"/>
      <c r="U55" s="1"/>
      <c r="V55" s="1"/>
      <c r="W55" s="1"/>
      <c r="X55" s="1"/>
      <c r="Y55" s="1"/>
      <c r="Z55" s="1"/>
    </row>
    <row r="56" spans="1:26" ht="16.5" thickBot="1">
      <c r="A56" s="1"/>
      <c r="B56" s="1"/>
      <c r="C56" s="1"/>
      <c r="D56" s="1"/>
      <c r="E56" s="1"/>
      <c r="F56" s="1"/>
      <c r="G56" s="1"/>
      <c r="H56" s="1"/>
      <c r="I56" s="1"/>
      <c r="J56" s="1"/>
      <c r="K56" s="1"/>
      <c r="L56" s="1"/>
      <c r="M56" s="1"/>
      <c r="N56" s="8"/>
      <c r="O56" s="8"/>
      <c r="P56" s="8"/>
      <c r="Q56" s="8"/>
      <c r="R56" s="1"/>
      <c r="S56" s="1"/>
      <c r="T56" s="1"/>
      <c r="U56" s="1"/>
      <c r="V56" s="1"/>
      <c r="W56" s="1"/>
      <c r="X56" s="1"/>
      <c r="Y56" s="1"/>
      <c r="Z56" s="1"/>
    </row>
    <row r="57" spans="1:26" ht="15.75">
      <c r="A57" s="1"/>
      <c r="B57" s="138" t="s">
        <v>36</v>
      </c>
      <c r="C57" s="139"/>
      <c r="D57" s="139"/>
      <c r="E57" s="140"/>
      <c r="F57" s="1"/>
      <c r="G57" s="135" t="s">
        <v>37</v>
      </c>
      <c r="H57" s="136"/>
      <c r="I57" s="136"/>
      <c r="J57" s="136"/>
      <c r="K57" s="136"/>
      <c r="L57" s="136"/>
      <c r="M57" s="137"/>
      <c r="N57" s="8"/>
      <c r="O57" s="8"/>
      <c r="P57" s="8"/>
      <c r="Q57" s="8"/>
      <c r="R57" s="1"/>
      <c r="S57" s="1"/>
      <c r="T57" s="1"/>
      <c r="U57" s="1"/>
      <c r="V57" s="1"/>
      <c r="W57" s="1"/>
      <c r="X57" s="1"/>
      <c r="Y57" s="1"/>
      <c r="Z57" s="1"/>
    </row>
    <row r="58" spans="1:26" ht="32.25" customHeight="1" outlineLevel="1">
      <c r="A58" s="1"/>
      <c r="B58" s="116" t="s">
        <v>38</v>
      </c>
      <c r="C58" s="116"/>
      <c r="D58" s="117" t="str">
        <f ca="1">IF(D60 = 0, IF(D61/(D61+D62) &gt; 0.9,"Pass", "Fail"), "Fail")</f>
        <v>Fail</v>
      </c>
      <c r="E58" s="117"/>
      <c r="F58" s="1"/>
      <c r="G58" s="118"/>
      <c r="H58" s="119"/>
      <c r="I58" s="119"/>
      <c r="J58" s="119"/>
      <c r="K58" s="119"/>
      <c r="L58" s="119"/>
      <c r="M58" s="120"/>
      <c r="N58" s="8"/>
      <c r="O58" s="8"/>
      <c r="P58" s="8"/>
      <c r="Q58" s="8"/>
      <c r="R58" s="1"/>
      <c r="S58" s="1"/>
      <c r="T58" s="1"/>
      <c r="U58" s="1"/>
      <c r="V58" s="1"/>
      <c r="W58" s="1"/>
      <c r="X58" s="1"/>
      <c r="Y58" s="1"/>
      <c r="Z58" s="1"/>
    </row>
    <row r="59" spans="1:26" ht="32.25" customHeight="1" outlineLevel="1">
      <c r="A59" s="1"/>
      <c r="B59" s="124" t="s">
        <v>39</v>
      </c>
      <c r="C59" s="125"/>
      <c r="D59" s="126">
        <f>COUNTA(Table3[Test CaseID'#])</f>
        <v>15</v>
      </c>
      <c r="E59" s="127"/>
      <c r="F59" s="1"/>
      <c r="G59" s="118"/>
      <c r="H59" s="119"/>
      <c r="I59" s="119"/>
      <c r="J59" s="119"/>
      <c r="K59" s="119"/>
      <c r="L59" s="119"/>
      <c r="M59" s="120"/>
      <c r="N59" s="8"/>
      <c r="O59" s="8"/>
      <c r="P59" s="8"/>
      <c r="Q59" s="8"/>
      <c r="R59" s="1"/>
      <c r="S59" s="1"/>
      <c r="T59" s="1"/>
      <c r="U59" s="1"/>
      <c r="V59" s="1"/>
      <c r="W59" s="1"/>
      <c r="X59" s="1"/>
      <c r="Y59" s="1"/>
      <c r="Z59" s="1"/>
    </row>
    <row r="60" spans="1:26" ht="32.25" customHeight="1" outlineLevel="1">
      <c r="A60" s="1"/>
      <c r="B60" s="141" t="s">
        <v>40</v>
      </c>
      <c r="C60" s="142"/>
      <c r="D60" s="117">
        <f ca="1">COUNTIF(Table3[Severity], "Critical")</f>
        <v>11</v>
      </c>
      <c r="E60" s="117"/>
      <c r="F60" s="28"/>
      <c r="G60" s="118"/>
      <c r="H60" s="119"/>
      <c r="I60" s="119"/>
      <c r="J60" s="119"/>
      <c r="K60" s="119"/>
      <c r="L60" s="119"/>
      <c r="M60" s="120"/>
      <c r="N60" s="8"/>
      <c r="O60" s="8"/>
      <c r="P60" s="8"/>
      <c r="Q60" s="8"/>
      <c r="R60" s="1"/>
      <c r="S60" s="1"/>
      <c r="T60" s="1"/>
      <c r="U60" s="1"/>
      <c r="V60" s="1"/>
      <c r="W60" s="1"/>
      <c r="X60" s="1"/>
      <c r="Y60" s="1"/>
      <c r="Z60" s="1"/>
    </row>
    <row r="61" spans="1:26" ht="29.25" customHeight="1" outlineLevel="1">
      <c r="A61" s="1"/>
      <c r="B61" s="141" t="s">
        <v>41</v>
      </c>
      <c r="C61" s="142"/>
      <c r="D61" s="143">
        <f ca="1">COUNTIF(Table3[Test Case status], "Pass")</f>
        <v>2</v>
      </c>
      <c r="E61" s="143"/>
      <c r="F61" s="29"/>
      <c r="G61" s="118"/>
      <c r="H61" s="119"/>
      <c r="I61" s="119"/>
      <c r="J61" s="119"/>
      <c r="K61" s="119"/>
      <c r="L61" s="119"/>
      <c r="M61" s="120"/>
      <c r="N61" s="1"/>
      <c r="O61" s="1"/>
      <c r="P61" s="1"/>
      <c r="Q61" s="1"/>
      <c r="R61" s="1"/>
      <c r="S61" s="1"/>
      <c r="T61" s="1"/>
      <c r="U61" s="1"/>
      <c r="V61" s="1"/>
      <c r="W61" s="1"/>
      <c r="X61" s="1"/>
      <c r="Y61" s="1"/>
      <c r="Z61" s="1"/>
    </row>
    <row r="62" spans="1:26" ht="29.25" customHeight="1" outlineLevel="1">
      <c r="A62" s="1"/>
      <c r="B62" s="141" t="s">
        <v>42</v>
      </c>
      <c r="C62" s="142"/>
      <c r="D62" s="143">
        <f ca="1">COUNTIF(Table3[Test Case status], "Fail")</f>
        <v>13</v>
      </c>
      <c r="E62" s="143"/>
      <c r="F62" s="29"/>
      <c r="G62" s="118"/>
      <c r="H62" s="119"/>
      <c r="I62" s="119"/>
      <c r="J62" s="119"/>
      <c r="K62" s="119"/>
      <c r="L62" s="119"/>
      <c r="M62" s="120"/>
      <c r="N62" s="1"/>
      <c r="O62" s="1"/>
      <c r="P62" s="1"/>
      <c r="Q62" s="1"/>
      <c r="R62" s="1"/>
      <c r="S62" s="1"/>
      <c r="T62" s="1"/>
      <c r="U62" s="1"/>
      <c r="V62" s="1"/>
      <c r="W62" s="1"/>
      <c r="X62" s="1"/>
      <c r="Y62" s="1"/>
      <c r="Z62" s="1"/>
    </row>
    <row r="63" spans="1:26" ht="29.25" customHeight="1" outlineLevel="1">
      <c r="A63" s="1"/>
      <c r="B63" s="144" t="s">
        <v>43</v>
      </c>
      <c r="C63" s="144"/>
      <c r="D63" s="143">
        <f ca="1">COUNTIF(Table3[Testing Method], "Automated")</f>
        <v>0</v>
      </c>
      <c r="E63" s="143"/>
      <c r="F63" s="29"/>
      <c r="G63" s="118"/>
      <c r="H63" s="119"/>
      <c r="I63" s="119"/>
      <c r="J63" s="119"/>
      <c r="K63" s="119"/>
      <c r="L63" s="119"/>
      <c r="M63" s="120"/>
      <c r="N63" s="1"/>
      <c r="O63" s="1"/>
      <c r="P63" s="1"/>
      <c r="Q63" s="1"/>
      <c r="R63" s="1"/>
      <c r="S63" s="1"/>
      <c r="T63" s="1"/>
      <c r="U63" s="1"/>
      <c r="V63" s="1"/>
      <c r="W63" s="1"/>
      <c r="X63" s="1"/>
      <c r="Y63" s="1"/>
      <c r="Z63" s="1"/>
    </row>
    <row r="64" spans="1:26" ht="29.25" customHeight="1" outlineLevel="1" thickBot="1">
      <c r="A64" s="1"/>
      <c r="B64" s="144" t="s">
        <v>44</v>
      </c>
      <c r="C64" s="144"/>
      <c r="D64" s="143">
        <f ca="1">COUNTIF(Table3[Testing Method], "Manual")</f>
        <v>15</v>
      </c>
      <c r="E64" s="143"/>
      <c r="F64" s="29"/>
      <c r="G64" s="121"/>
      <c r="H64" s="122"/>
      <c r="I64" s="122"/>
      <c r="J64" s="122"/>
      <c r="K64" s="122"/>
      <c r="L64" s="122"/>
      <c r="M64" s="123"/>
      <c r="N64" s="1"/>
      <c r="O64" s="1"/>
      <c r="P64" s="1"/>
      <c r="Q64" s="1"/>
      <c r="R64" s="1"/>
      <c r="S64" s="1"/>
      <c r="T64" s="1"/>
      <c r="U64" s="1"/>
      <c r="V64" s="1"/>
      <c r="W64" s="1"/>
      <c r="X64" s="1"/>
      <c r="Y64" s="1"/>
      <c r="Z64" s="1"/>
    </row>
    <row r="65" spans="1:26" ht="29.25" customHeight="1" outlineLevel="1">
      <c r="A65" s="1"/>
      <c r="B65" s="144" t="s">
        <v>45</v>
      </c>
      <c r="C65" s="144"/>
      <c r="D65" s="146">
        <f ca="1">SUM(Table3[Actual time])</f>
        <v>2.3125</v>
      </c>
      <c r="E65" s="146"/>
      <c r="F65" s="29"/>
      <c r="G65" s="1"/>
      <c r="H65" s="1"/>
      <c r="I65" s="1"/>
      <c r="J65" s="1"/>
      <c r="K65" s="1"/>
      <c r="L65" s="1"/>
      <c r="M65" s="1"/>
      <c r="N65" s="1"/>
      <c r="O65" s="1"/>
      <c r="P65" s="1"/>
      <c r="Q65" s="1"/>
      <c r="R65" s="1"/>
      <c r="S65" s="1"/>
      <c r="T65" s="1"/>
      <c r="U65" s="1"/>
      <c r="V65" s="1"/>
      <c r="W65" s="1"/>
      <c r="X65" s="1"/>
      <c r="Y65" s="1"/>
      <c r="Z65" s="1"/>
    </row>
    <row r="66" spans="1:26" ht="33.75" customHeight="1" outlineLevel="1">
      <c r="A66" s="1"/>
      <c r="B66" s="144" t="s">
        <v>46</v>
      </c>
      <c r="C66" s="144"/>
      <c r="D66" s="145">
        <f ca="1">SUM(Table3[Actual Cost])</f>
        <v>0</v>
      </c>
      <c r="E66" s="145"/>
      <c r="F66" s="29"/>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sheetData>
  <sheetProtection algorithmName="SHA-512" hashValue="csVnJnw2nGq1izuEvsKhdkvgFZbYmiCMrbc3OQVOC8ptzKVgf+/vujZxMawqyzef0Pnep0TzZ8wNiFo/DCTGIQ==" saltValue="uto5soVUmByrXgNSox97uw==" spinCount="100000" sheet="1" objects="1" scenarios="1" selectLockedCells="1" selectUnlockedCells="1"/>
  <mergeCells count="51">
    <mergeCell ref="B62:C62"/>
    <mergeCell ref="D62:E62"/>
    <mergeCell ref="B66:C66"/>
    <mergeCell ref="D66:E66"/>
    <mergeCell ref="B63:C63"/>
    <mergeCell ref="D63:E63"/>
    <mergeCell ref="B64:C64"/>
    <mergeCell ref="D64:E64"/>
    <mergeCell ref="B65:C65"/>
    <mergeCell ref="D65:E65"/>
    <mergeCell ref="B17:F17"/>
    <mergeCell ref="G17:L17"/>
    <mergeCell ref="B58:C58"/>
    <mergeCell ref="D58:E58"/>
    <mergeCell ref="G58:M64"/>
    <mergeCell ref="B59:C59"/>
    <mergeCell ref="D59:E59"/>
    <mergeCell ref="B18:D19"/>
    <mergeCell ref="E18:L19"/>
    <mergeCell ref="B21:O21"/>
    <mergeCell ref="B57:E57"/>
    <mergeCell ref="G57:M57"/>
    <mergeCell ref="B60:C60"/>
    <mergeCell ref="D60:E60"/>
    <mergeCell ref="B61:C61"/>
    <mergeCell ref="D61:E61"/>
    <mergeCell ref="B14:F14"/>
    <mergeCell ref="G14:L14"/>
    <mergeCell ref="B15:F15"/>
    <mergeCell ref="G15:L15"/>
    <mergeCell ref="B16:F16"/>
    <mergeCell ref="G16:L16"/>
    <mergeCell ref="B12:D12"/>
    <mergeCell ref="E12:G12"/>
    <mergeCell ref="H12:I12"/>
    <mergeCell ref="J12:L12"/>
    <mergeCell ref="B13:D13"/>
    <mergeCell ref="E13:G13"/>
    <mergeCell ref="H13:I13"/>
    <mergeCell ref="J13:L13"/>
    <mergeCell ref="B11:E11"/>
    <mergeCell ref="F11:H11"/>
    <mergeCell ref="I11:L11"/>
    <mergeCell ref="B10:E10"/>
    <mergeCell ref="F10:H10"/>
    <mergeCell ref="I10:L10"/>
    <mergeCell ref="D2:G5"/>
    <mergeCell ref="H2:L5"/>
    <mergeCell ref="N6:O6"/>
    <mergeCell ref="C7:L7"/>
    <mergeCell ref="B9:L9"/>
  </mergeCells>
  <conditionalFormatting sqref="J23:J55">
    <cfRule type="cellIs" dxfId="367" priority="7" operator="between">
      <formula>0.7</formula>
      <formula>0.85</formula>
    </cfRule>
    <cfRule type="cellIs" dxfId="366" priority="8" operator="lessThan">
      <formula>0.7</formula>
    </cfRule>
    <cfRule type="cellIs" dxfId="365" priority="9" operator="greaterThan">
      <formula>0.85</formula>
    </cfRule>
  </conditionalFormatting>
  <conditionalFormatting sqref="K23">
    <cfRule type="cellIs" dxfId="364" priority="6" operator="equal">
      <formula>"Fail"</formula>
    </cfRule>
  </conditionalFormatting>
  <conditionalFormatting sqref="K23:K55">
    <cfRule type="cellIs" dxfId="363" priority="4" operator="equal">
      <formula>"Pass"</formula>
    </cfRule>
    <cfRule type="cellIs" dxfId="362" priority="5" operator="equal">
      <formula>"Fail"</formula>
    </cfRule>
  </conditionalFormatting>
  <conditionalFormatting sqref="J24:J55">
    <cfRule type="containsBlanks" priority="3">
      <formula>LEN(TRIM(J24))=0</formula>
    </cfRule>
  </conditionalFormatting>
  <conditionalFormatting sqref="D58:E58">
    <cfRule type="cellIs" dxfId="361" priority="1" operator="equal">
      <formula>"Pass"</formula>
    </cfRule>
    <cfRule type="cellIs" dxfId="360" priority="2" operator="equal">
      <formula>"Fail"</formula>
    </cfRule>
  </conditionalFormatting>
  <dataValidations xWindow="948" yWindow="298" count="19">
    <dataValidation allowBlank="1" showInputMessage="1" showErrorMessage="1" promptTitle="Hint" prompt="Enter the version in the following formula_x000a_Ex: V X.Y_x000a_4.0" sqref="E13:G13"/>
    <dataValidation type="date" allowBlank="1" showInputMessage="1" showErrorMessage="1" errorTitle="Alert" error="Enter a valid input." promptTitle="Hint" prompt="Date should be entered in the follwing formula_x000a_14-Mar-2014" sqref="G15">
      <formula1>B15</formula1>
      <formula2>J13</formula2>
    </dataValidation>
    <dataValidation type="date" operator="greaterThanOrEqual" allowBlank="1" showInputMessage="1" showErrorMessage="1" errorTitle="Alert" error="Enter a valid input." promptTitle="Hint" prompt="Date should be entered in the following formula_x000a_14-Mar-2014" sqref="B15">
      <formula1>H13</formula1>
    </dataValidation>
    <dataValidation type="date" operator="greaterThanOrEqual" allowBlank="1" showInputMessage="1" showErrorMessage="1" errorTitle="Alert" error="Enter a valid input." promptTitle="Hint" prompt="Date should be entered in the following formula_x000a_14-Mar-2014" sqref="E15">
      <formula1>J13</formula1>
    </dataValidation>
    <dataValidation type="date" operator="greaterThanOrEqual" allowBlank="1" showInputMessage="1" showErrorMessage="1" errorTitle="Alert" error="Enter a valid input." promptTitle="Hint" prompt="Date should be entered in the following formula_x000a_14-Mar-2014" sqref="F15 C15:D15">
      <formula1>F13</formula1>
    </dataValidation>
    <dataValidation type="date" operator="lessThan" allowBlank="1" showInputMessage="1" showErrorMessage="1" errorTitle="Alert" error="Enter a vaild input." promptTitle="Hint:" prompt="Enter dates in the following formula:_x000a_14-Mar-2014" sqref="H13">
      <formula1>J13</formula1>
    </dataValidation>
    <dataValidation type="custom" allowBlank="1" showInputMessage="1" showErrorMessage="1" sqref="L23">
      <formula1>"INDIRECT(""'""&amp;B23&amp;""'!D74"")"</formula1>
    </dataValidation>
    <dataValidation allowBlank="1" showInputMessage="1" showErrorMessage="1" errorTitle="Alert" error="Enter a valid input." promptTitle="Hint" prompt="Choose from the drop-down menu." sqref="D23:E23"/>
    <dataValidation type="list" allowBlank="1" showInputMessage="1" showErrorMessage="1" errorTitle="Alert" error="Enter a valid input." promptTitle="Hint" prompt="Choose from the drop-down menu." sqref="G23">
      <formula1>"PC, Laptop, Smart phone, Tablet, POS, 2 in 1"</formula1>
    </dataValidation>
    <dataValidation type="list" allowBlank="1" showInputMessage="1" showErrorMessage="1" errorTitle="Alert" error="Enter a valid input." promptTitle="Hint" prompt="Choose from the drop-down menu." sqref="E24:E54">
      <formula1>"Unit testing, Integration testing, Performance testing, Regression testing"</formula1>
    </dataValidation>
    <dataValidation type="list" allowBlank="1" showInputMessage="1" showErrorMessage="1" errorTitle="Alert" error="Enter a valid input." promptTitle="Hint" prompt="Choose from the drop-down menu." sqref="D24:D54">
      <formula1>"Manual, Automated"</formula1>
    </dataValidation>
    <dataValidation type="list" allowBlank="1" showInputMessage="1" showErrorMessage="1" errorTitle="Alert" error="Enter a valid input." promptTitle="Hint" prompt="Choose from the drop-down menu." sqref="F23:F55">
      <formula1>"Mohamed Sharaf"</formula1>
    </dataValidation>
    <dataValidation type="decimal" operator="greaterThanOrEqual" showInputMessage="1" showErrorMessage="1" errorTitle="Alert" error="Invalid input. Check the Input criteria." promptTitle="Hint" prompt="You should enter a Decimal number._x000a_Ex: 1.0_x000a_1 is the project number. 0 is the iteration number." sqref="F11:H11">
      <formula1>1</formula1>
    </dataValidation>
    <dataValidation allowBlank="1" showInputMessage="1" showErrorMessage="1" promptTitle="Hint" prompt="Enter the iteration number in the following formula._x000a_1.5._x000a_1 is the iteration number itself._x000a_5 is the cycle number._x000a_*Cycle number is the number of the development cycle for the iteration." sqref="B13:D13"/>
    <dataValidation allowBlank="1" showInputMessage="1" showErrorMessage="1" errorTitle="Alert" error="Enter a vaild input." promptTitle="Hint" prompt="Enter dates in the following formula:_x000a_14-Mar-2014" sqref="J13:L13"/>
    <dataValidation allowBlank="1" showInputMessage="1" showErrorMessage="1" promptTitle="Request" prompt="Please, Insert a comment with any available contact information." sqref="B17 G17"/>
    <dataValidation allowBlank="1" showInputMessage="1" showErrorMessage="1" promptTitle="Hint" prompt="Write any additional information about the project if available._x000a_Leave a blank cell if there is no more information." sqref="E18"/>
    <dataValidation allowBlank="1" showInputMessage="1" showErrorMessage="1" promptTitle="Hint" prompt="Brief of the test Case purpose._x000a_Ex: Testing the login functionality." sqref="C7"/>
    <dataValidation type="list" allowBlank="1" showInputMessage="1" showErrorMessage="1" errorTitle="Alert" error="Invalid input. Check the input criteria." promptTitle="Hint" prompt="Choose from the drop-down menu." sqref="I11:L11">
      <formula1>"EXE, SAP, Android, IOS, WebBased"</formula1>
    </dataValidation>
  </dataValidations>
  <pageMargins left="0.7" right="0.7" top="0.75" bottom="0.75" header="0.3" footer="0.3"/>
  <ignoredErrors>
    <ignoredError sqref="B23:B27 B38:B55" numberStoredAsText="1"/>
  </ignoredErrors>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O87"/>
  <sheetViews>
    <sheetView zoomScale="60" zoomScaleNormal="60" workbookViewId="0">
      <selection activeCell="M56" sqref="M5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136</v>
      </c>
      <c r="E20" s="206"/>
      <c r="F20" s="206"/>
      <c r="G20" s="205" t="s">
        <v>54</v>
      </c>
      <c r="H20" s="205"/>
      <c r="I20" s="205"/>
      <c r="J20" s="207">
        <v>1</v>
      </c>
      <c r="K20" s="208"/>
      <c r="L20" s="40"/>
      <c r="M20" s="209" t="s">
        <v>209</v>
      </c>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42774</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105</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184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49.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139</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50.7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24" customHeight="1"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107</v>
      </c>
      <c r="D50" s="310"/>
      <c r="E50" s="309" t="s">
        <v>108</v>
      </c>
      <c r="F50" s="310"/>
      <c r="G50" s="309" t="s">
        <v>109</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309" t="s">
        <v>112</v>
      </c>
      <c r="D51" s="310"/>
      <c r="E51" s="311" t="s">
        <v>113</v>
      </c>
      <c r="F51" s="312"/>
      <c r="G51" s="309" t="s">
        <v>114</v>
      </c>
      <c r="H51" s="310"/>
      <c r="I51" s="309" t="s">
        <v>110</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116.25" customHeight="1" outlineLevel="1">
      <c r="A52" s="32"/>
      <c r="B52" s="52">
        <v>3</v>
      </c>
      <c r="C52" s="309" t="s">
        <v>115</v>
      </c>
      <c r="D52" s="310"/>
      <c r="E52" s="309" t="s">
        <v>116</v>
      </c>
      <c r="F52" s="310"/>
      <c r="G52" s="309" t="s">
        <v>117</v>
      </c>
      <c r="H52" s="310"/>
      <c r="I52" s="309" t="s">
        <v>120</v>
      </c>
      <c r="J52" s="310"/>
      <c r="K52" s="53" t="s">
        <v>118</v>
      </c>
      <c r="L52" s="54" t="s">
        <v>119</v>
      </c>
      <c r="M52" s="55" t="s">
        <v>450</v>
      </c>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66" customHeight="1" outlineLevel="1">
      <c r="A53" s="32"/>
      <c r="B53" s="52">
        <v>4</v>
      </c>
      <c r="C53" s="309" t="s">
        <v>112</v>
      </c>
      <c r="D53" s="310"/>
      <c r="E53" s="309" t="s">
        <v>125</v>
      </c>
      <c r="F53" s="310"/>
      <c r="G53" s="309" t="s">
        <v>121</v>
      </c>
      <c r="H53" s="310"/>
      <c r="I53" s="309" t="s">
        <v>122</v>
      </c>
      <c r="J53" s="310"/>
      <c r="K53" s="53" t="s">
        <v>118</v>
      </c>
      <c r="L53" s="54" t="s">
        <v>123</v>
      </c>
      <c r="M53" s="66" t="s">
        <v>124</v>
      </c>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112</v>
      </c>
      <c r="D54" s="310"/>
      <c r="E54" s="309" t="s">
        <v>126</v>
      </c>
      <c r="F54" s="310"/>
      <c r="G54" s="309" t="s">
        <v>127</v>
      </c>
      <c r="H54" s="310"/>
      <c r="I54" s="309" t="s">
        <v>110</v>
      </c>
      <c r="J54" s="31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105.75" customHeight="1" outlineLevel="1">
      <c r="A55" s="32"/>
      <c r="B55" s="52">
        <v>6</v>
      </c>
      <c r="C55" s="309" t="s">
        <v>112</v>
      </c>
      <c r="D55" s="310"/>
      <c r="E55" s="309" t="s">
        <v>128</v>
      </c>
      <c r="F55" s="310"/>
      <c r="G55" s="309" t="s">
        <v>129</v>
      </c>
      <c r="H55" s="310"/>
      <c r="I55" s="309" t="s">
        <v>130</v>
      </c>
      <c r="J55" s="310"/>
      <c r="K55" s="53" t="s">
        <v>118</v>
      </c>
      <c r="L55" s="54" t="s">
        <v>123</v>
      </c>
      <c r="M55" s="56"/>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101.25" customHeight="1" outlineLevel="1">
      <c r="A56" s="32"/>
      <c r="B56" s="52">
        <v>7</v>
      </c>
      <c r="C56" s="309" t="s">
        <v>107</v>
      </c>
      <c r="D56" s="310"/>
      <c r="E56" s="309" t="s">
        <v>131</v>
      </c>
      <c r="F56" s="310"/>
      <c r="G56" s="309" t="s">
        <v>132</v>
      </c>
      <c r="H56" s="310"/>
      <c r="I56" s="309" t="s">
        <v>110</v>
      </c>
      <c r="J56" s="310"/>
      <c r="K56" s="53" t="s">
        <v>111</v>
      </c>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81.75" customHeight="1" outlineLevel="1">
      <c r="A57" s="32"/>
      <c r="B57" s="52">
        <v>8</v>
      </c>
      <c r="C57" s="309" t="s">
        <v>140</v>
      </c>
      <c r="D57" s="310"/>
      <c r="E57" s="309" t="s">
        <v>141</v>
      </c>
      <c r="F57" s="310"/>
      <c r="G57" s="309" t="s">
        <v>142</v>
      </c>
      <c r="H57" s="310"/>
      <c r="I57" s="309" t="s">
        <v>143</v>
      </c>
      <c r="J57" s="310"/>
      <c r="K57" s="53" t="s">
        <v>118</v>
      </c>
      <c r="L57" s="54" t="s">
        <v>123</v>
      </c>
      <c r="M57" s="66" t="s">
        <v>144</v>
      </c>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t="s">
        <v>140</v>
      </c>
      <c r="D58" s="310"/>
      <c r="E58" s="309" t="s">
        <v>145</v>
      </c>
      <c r="F58" s="310"/>
      <c r="G58" s="309" t="s">
        <v>146</v>
      </c>
      <c r="H58" s="310"/>
      <c r="I58" s="309" t="s">
        <v>147</v>
      </c>
      <c r="J58" s="310"/>
      <c r="K58" s="53" t="s">
        <v>118</v>
      </c>
      <c r="L58" s="54" t="s">
        <v>123</v>
      </c>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t="s">
        <v>164</v>
      </c>
      <c r="D59" s="310"/>
      <c r="E59" s="309"/>
      <c r="F59" s="310"/>
      <c r="G59" s="309"/>
      <c r="H59" s="310"/>
      <c r="I59" s="309" t="s">
        <v>165</v>
      </c>
      <c r="J59" s="310"/>
      <c r="K59" s="53" t="s">
        <v>118</v>
      </c>
      <c r="L59" s="54" t="s">
        <v>166</v>
      </c>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6</v>
      </c>
      <c r="E72" s="329"/>
      <c r="F72" s="330" t="s">
        <v>96</v>
      </c>
      <c r="G72" s="331"/>
      <c r="H72" s="332"/>
      <c r="I72" s="333">
        <f>D73/(D73+D72)</f>
        <v>0.4</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4</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Security</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4u6XtMdWWngnBOyg9ArcImKWVrouPt1ARBrSuoRxYjI1LIQTrXsp3CD37PInJdvj3Xt83iRsOwJwJWHOy5Tnhg==" saltValue="WXraxNyVHV3cCgI4LHvX5Q=="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325" priority="19" operator="equal">
      <formula>"Fail"</formula>
    </cfRule>
    <cfRule type="cellIs" dxfId="324" priority="20" operator="equal">
      <formula>"Pass"</formula>
    </cfRule>
  </conditionalFormatting>
  <conditionalFormatting sqref="O9:Q18">
    <cfRule type="cellIs" dxfId="323" priority="17" operator="equal">
      <formula>"Pass"</formula>
    </cfRule>
    <cfRule type="cellIs" dxfId="322" priority="18" operator="equal">
      <formula>"Fail"</formula>
    </cfRule>
  </conditionalFormatting>
  <conditionalFormatting sqref="I73:K73">
    <cfRule type="cellIs" dxfId="321" priority="15" operator="equal">
      <formula>"Pass"</formula>
    </cfRule>
    <cfRule type="cellIs" dxfId="320" priority="16" operator="equal">
      <formula>"Fail"</formula>
    </cfRule>
  </conditionalFormatting>
  <conditionalFormatting sqref="D72:E72">
    <cfRule type="cellIs" dxfId="319" priority="14" operator="greaterThan">
      <formula>0</formula>
    </cfRule>
  </conditionalFormatting>
  <conditionalFormatting sqref="D73:E73">
    <cfRule type="cellIs" dxfId="318" priority="12" operator="greaterThan">
      <formula>0</formula>
    </cfRule>
    <cfRule type="cellIs" dxfId="317" priority="13" operator="greaterThan">
      <formula>0</formula>
    </cfRule>
  </conditionalFormatting>
  <conditionalFormatting sqref="I72:K72">
    <cfRule type="cellIs" dxfId="316" priority="6" operator="lessThan">
      <formula>0.7</formula>
    </cfRule>
    <cfRule type="cellIs" dxfId="315" priority="7" operator="between">
      <formula>0.7</formula>
      <formula>0.85</formula>
    </cfRule>
    <cfRule type="cellIs" dxfId="314" priority="11" operator="greaterThan">
      <formula>0.85</formula>
    </cfRule>
  </conditionalFormatting>
  <conditionalFormatting sqref="I74">
    <cfRule type="cellIs" dxfId="313" priority="8" operator="equal">
      <formula>"N/A"</formula>
    </cfRule>
    <cfRule type="cellIs" dxfId="312" priority="9" operator="equal">
      <formula>"Average"</formula>
    </cfRule>
    <cfRule type="cellIs" dxfId="311" priority="10" operator="equal">
      <formula>"Critical"</formula>
    </cfRule>
  </conditionalFormatting>
  <conditionalFormatting sqref="M7:N7">
    <cfRule type="cellIs" dxfId="310" priority="4" operator="equal">
      <formula>"Fail"</formula>
    </cfRule>
    <cfRule type="cellIs" dxfId="309" priority="5" operator="equal">
      <formula>"Pass"</formula>
    </cfRule>
  </conditionalFormatting>
  <conditionalFormatting sqref="P7:R7">
    <cfRule type="cellIs" dxfId="308" priority="3" operator="equal">
      <formula>"No Action Needed"</formula>
    </cfRule>
  </conditionalFormatting>
  <conditionalFormatting sqref="K62">
    <cfRule type="cellIs" dxfId="307" priority="1" operator="equal">
      <formula>"Fail"</formula>
    </cfRule>
    <cfRule type="cellIs" dxfId="306" priority="2" operator="equal">
      <formula>"Pass"</formula>
    </cfRule>
  </conditionalFormatting>
  <dataValidations xWindow="1127" yWindow="505"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AO87"/>
  <sheetViews>
    <sheetView zoomScale="60" zoomScaleNormal="60" workbookViewId="0">
      <selection activeCell="N52" sqref="N52"/>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Pass</v>
      </c>
      <c r="N7" s="154"/>
      <c r="O7" s="36"/>
      <c r="P7" s="155" t="str">
        <f>IF(I73="Pass", "No Action Needed", "Function is sent back to the development team")</f>
        <v>No Action Needed</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133</v>
      </c>
      <c r="E20" s="206"/>
      <c r="F20" s="206"/>
      <c r="G20" s="205" t="s">
        <v>54</v>
      </c>
      <c r="H20" s="205"/>
      <c r="I20" s="205"/>
      <c r="J20" s="207">
        <v>2</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42774</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137</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185</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75.7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138</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84"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148</v>
      </c>
      <c r="D50" s="310"/>
      <c r="E50" s="309" t="s">
        <v>149</v>
      </c>
      <c r="F50" s="310"/>
      <c r="G50" s="309" t="s">
        <v>150</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81.75" customHeight="1" outlineLevel="1">
      <c r="A51" s="32"/>
      <c r="B51" s="52">
        <v>2</v>
      </c>
      <c r="C51" s="309" t="s">
        <v>151</v>
      </c>
      <c r="D51" s="310"/>
      <c r="E51" s="311" t="s">
        <v>152</v>
      </c>
      <c r="F51" s="312"/>
      <c r="G51" s="309" t="s">
        <v>153</v>
      </c>
      <c r="H51" s="310"/>
      <c r="I51" s="309" t="s">
        <v>154</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68.25" customHeight="1" outlineLevel="1">
      <c r="A52" s="32"/>
      <c r="B52" s="52">
        <v>3</v>
      </c>
      <c r="C52" s="309" t="s">
        <v>151</v>
      </c>
      <c r="D52" s="310"/>
      <c r="E52" s="309" t="s">
        <v>155</v>
      </c>
      <c r="F52" s="310"/>
      <c r="G52" s="309" t="s">
        <v>157</v>
      </c>
      <c r="H52" s="310"/>
      <c r="I52" s="309" t="s">
        <v>156</v>
      </c>
      <c r="J52" s="31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c r="D53" s="310"/>
      <c r="E53" s="309"/>
      <c r="F53" s="310"/>
      <c r="G53" s="309"/>
      <c r="H53" s="310"/>
      <c r="I53" s="309"/>
      <c r="J53" s="310"/>
      <c r="K53" s="5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c r="J54" s="310"/>
      <c r="K54" s="5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0</v>
      </c>
      <c r="E72" s="329"/>
      <c r="F72" s="330" t="s">
        <v>96</v>
      </c>
      <c r="G72" s="331"/>
      <c r="H72" s="332"/>
      <c r="I72" s="333">
        <f>D73/(D73+D72)</f>
        <v>1</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3</v>
      </c>
      <c r="E73" s="178"/>
      <c r="F73" s="335" t="s">
        <v>49</v>
      </c>
      <c r="G73" s="336"/>
      <c r="H73" s="224"/>
      <c r="I73" s="317" t="str">
        <f>IF(I72&gt;0.85, "Pass", "Fail")</f>
        <v>Pass</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e">
        <f t="array" ref="D74">INDEX(L50:L69,MODE(IF((L50:L69&lt;&gt;"")*ISNA(MATCH(L50:L69,$J$75:$J75,0)),MATCH(L50:L69,L50:L69,0))))</f>
        <v>#N/A</v>
      </c>
      <c r="E74" s="316"/>
      <c r="F74" s="164" t="s">
        <v>100</v>
      </c>
      <c r="G74" s="162"/>
      <c r="H74" s="163"/>
      <c r="I74" s="317" t="str">
        <f>IF(I72&gt;0.85,"N/A",IF(I72&lt;0.7,"Critical",IF(0.85&gt;I72&gt;0.7,"Average")))</f>
        <v>N/A</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e">
        <f>IF(D74="SW_Bug", "Critical", IF(D74="Logical Flow","Mid-level",  IF(D74="Security", "Critical",  IF(D74="Form Design", "Low",  IF(D74="Interface", "Low",  IF(D74="Functional", "Critical", NA()))))))</f>
        <v>#N/A</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AejXek8arYaL2Yrm1FJQPZXEnn6gUA2KQgoEK+tTt9/D4cJurQwliT9CQSXp9il2TWkFDV379P4McGN/mOffBg==" saltValue="HwOqamk5ZD6OaSldE51iyQ=="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305" priority="19" operator="equal">
      <formula>"Fail"</formula>
    </cfRule>
    <cfRule type="cellIs" dxfId="304" priority="20" operator="equal">
      <formula>"Pass"</formula>
    </cfRule>
  </conditionalFormatting>
  <conditionalFormatting sqref="O9:Q18">
    <cfRule type="cellIs" dxfId="303" priority="17" operator="equal">
      <formula>"Pass"</formula>
    </cfRule>
    <cfRule type="cellIs" dxfId="302" priority="18" operator="equal">
      <formula>"Fail"</formula>
    </cfRule>
  </conditionalFormatting>
  <conditionalFormatting sqref="I73:K73">
    <cfRule type="cellIs" dxfId="301" priority="15" operator="equal">
      <formula>"Pass"</formula>
    </cfRule>
    <cfRule type="cellIs" dxfId="300" priority="16" operator="equal">
      <formula>"Fail"</formula>
    </cfRule>
  </conditionalFormatting>
  <conditionalFormatting sqref="D72:E72">
    <cfRule type="cellIs" dxfId="299" priority="14" operator="greaterThan">
      <formula>0</formula>
    </cfRule>
  </conditionalFormatting>
  <conditionalFormatting sqref="D73:E73">
    <cfRule type="cellIs" dxfId="298" priority="12" operator="greaterThan">
      <formula>0</formula>
    </cfRule>
    <cfRule type="cellIs" dxfId="297" priority="13" operator="greaterThan">
      <formula>0</formula>
    </cfRule>
  </conditionalFormatting>
  <conditionalFormatting sqref="I72:K72">
    <cfRule type="cellIs" dxfId="296" priority="6" operator="lessThan">
      <formula>0.7</formula>
    </cfRule>
    <cfRule type="cellIs" dxfId="295" priority="7" operator="between">
      <formula>0.7</formula>
      <formula>0.85</formula>
    </cfRule>
    <cfRule type="cellIs" dxfId="294" priority="11" operator="greaterThan">
      <formula>0.85</formula>
    </cfRule>
  </conditionalFormatting>
  <conditionalFormatting sqref="I74">
    <cfRule type="cellIs" dxfId="293" priority="8" operator="equal">
      <formula>"N/A"</formula>
    </cfRule>
    <cfRule type="cellIs" dxfId="292" priority="9" operator="equal">
      <formula>"Average"</formula>
    </cfRule>
    <cfRule type="cellIs" dxfId="291" priority="10" operator="equal">
      <formula>"Critical"</formula>
    </cfRule>
  </conditionalFormatting>
  <conditionalFormatting sqref="M7:N7">
    <cfRule type="cellIs" dxfId="290" priority="4" operator="equal">
      <formula>"Fail"</formula>
    </cfRule>
    <cfRule type="cellIs" dxfId="289" priority="5" operator="equal">
      <formula>"Pass"</formula>
    </cfRule>
  </conditionalFormatting>
  <conditionalFormatting sqref="P7:R7">
    <cfRule type="cellIs" dxfId="288" priority="3" operator="equal">
      <formula>"No Action Needed"</formula>
    </cfRule>
  </conditionalFormatting>
  <conditionalFormatting sqref="K62">
    <cfRule type="cellIs" dxfId="287" priority="1" operator="equal">
      <formula>"Fail"</formula>
    </cfRule>
    <cfRule type="cellIs" dxfId="286" priority="2" operator="equal">
      <formula>"Pass"</formula>
    </cfRule>
  </conditionalFormatting>
  <dataValidations xWindow="1119" yWindow="450"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O87"/>
  <sheetViews>
    <sheetView topLeftCell="A3" zoomScale="70" zoomScaleNormal="70" workbookViewId="0">
      <selection activeCell="G56" sqref="G56:H5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159</v>
      </c>
      <c r="E20" s="206"/>
      <c r="F20" s="206"/>
      <c r="G20" s="205" t="s">
        <v>54</v>
      </c>
      <c r="H20" s="205"/>
      <c r="I20" s="205"/>
      <c r="J20" s="207">
        <v>3</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42774</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160</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184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48"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167</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15.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161</v>
      </c>
      <c r="D50" s="310"/>
      <c r="E50" s="309" t="s">
        <v>162</v>
      </c>
      <c r="F50" s="310"/>
      <c r="G50" s="309" t="s">
        <v>163</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17.75" customHeight="1" outlineLevel="1">
      <c r="A51" s="32"/>
      <c r="B51" s="52">
        <v>2</v>
      </c>
      <c r="C51" s="309" t="s">
        <v>164</v>
      </c>
      <c r="D51" s="310"/>
      <c r="E51" s="311"/>
      <c r="F51" s="312"/>
      <c r="G51" s="309"/>
      <c r="H51" s="310"/>
      <c r="I51" s="309" t="s">
        <v>451</v>
      </c>
      <c r="J51" s="310"/>
      <c r="K51" s="53" t="s">
        <v>118</v>
      </c>
      <c r="L51" s="54" t="s">
        <v>166</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66" customHeight="1" outlineLevel="1">
      <c r="A52" s="32"/>
      <c r="B52" s="52">
        <v>3</v>
      </c>
      <c r="C52" s="309" t="s">
        <v>168</v>
      </c>
      <c r="D52" s="310"/>
      <c r="E52" s="309" t="s">
        <v>169</v>
      </c>
      <c r="F52" s="310"/>
      <c r="G52" s="309" t="s">
        <v>170</v>
      </c>
      <c r="H52" s="310"/>
      <c r="I52" s="309" t="s">
        <v>110</v>
      </c>
      <c r="J52" s="31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81.75" customHeight="1" outlineLevel="1">
      <c r="A53" s="32"/>
      <c r="B53" s="52">
        <v>4</v>
      </c>
      <c r="C53" s="309" t="s">
        <v>171</v>
      </c>
      <c r="D53" s="310"/>
      <c r="E53" s="309" t="s">
        <v>172</v>
      </c>
      <c r="F53" s="310"/>
      <c r="G53" s="309" t="s">
        <v>173</v>
      </c>
      <c r="H53" s="310"/>
      <c r="I53" s="309" t="s">
        <v>110</v>
      </c>
      <c r="J53" s="310"/>
      <c r="K53" s="53" t="s">
        <v>111</v>
      </c>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171</v>
      </c>
      <c r="D54" s="310"/>
      <c r="E54" s="309" t="s">
        <v>174</v>
      </c>
      <c r="F54" s="310"/>
      <c r="G54" s="309" t="s">
        <v>175</v>
      </c>
      <c r="H54" s="310"/>
      <c r="I54" s="309" t="s">
        <v>110</v>
      </c>
      <c r="J54" s="31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t="s">
        <v>171</v>
      </c>
      <c r="D55" s="310"/>
      <c r="E55" s="309" t="s">
        <v>176</v>
      </c>
      <c r="F55" s="310"/>
      <c r="G55" s="309" t="s">
        <v>177</v>
      </c>
      <c r="H55" s="310"/>
      <c r="I55" s="309" t="s">
        <v>178</v>
      </c>
      <c r="J55" s="310"/>
      <c r="K55" s="53" t="s">
        <v>118</v>
      </c>
      <c r="L55" s="54" t="s">
        <v>179</v>
      </c>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2</v>
      </c>
      <c r="E72" s="329"/>
      <c r="F72" s="330" t="s">
        <v>96</v>
      </c>
      <c r="G72" s="331"/>
      <c r="H72" s="332"/>
      <c r="I72" s="333">
        <f>D73/(D73+D72)</f>
        <v>0.66666666666666663</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4</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e">
        <f t="array" ref="D74">INDEX(L50:L69,MODE(IF((L50:L69&lt;&gt;"")*ISNA(MATCH(L50:L69,$J$75:$J75,0)),MATCH(L50:L69,L50:L69,0))))</f>
        <v>#N/A</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e">
        <f>IF(D74="SW_Bug", "Critical", IF(D74="Logical Flow","Mid-level",  IF(D74="Security", "Critical",  IF(D74="Form Design", "Low",  IF(D74="Interface", "Low",  IF(D74="Functional", "Critical", NA()))))))</f>
        <v>#N/A</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OF6yhQACvnuxkhndEShBbpFHUH1iGyxqPeXSvTNmzBo7lyoQQhdmkq4WQBEjPctiKDK5NQX0Xeyha1sA6jfYeQ==" saltValue="DlNDOIwiePfsM13i3aLbdw=="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285" priority="19" operator="equal">
      <formula>"Fail"</formula>
    </cfRule>
    <cfRule type="cellIs" dxfId="284" priority="20" operator="equal">
      <formula>"Pass"</formula>
    </cfRule>
  </conditionalFormatting>
  <conditionalFormatting sqref="O9:Q18">
    <cfRule type="cellIs" dxfId="283" priority="17" operator="equal">
      <formula>"Pass"</formula>
    </cfRule>
    <cfRule type="cellIs" dxfId="282" priority="18" operator="equal">
      <formula>"Fail"</formula>
    </cfRule>
  </conditionalFormatting>
  <conditionalFormatting sqref="I73:K73">
    <cfRule type="cellIs" dxfId="281" priority="15" operator="equal">
      <formula>"Pass"</formula>
    </cfRule>
    <cfRule type="cellIs" dxfId="280" priority="16" operator="equal">
      <formula>"Fail"</formula>
    </cfRule>
  </conditionalFormatting>
  <conditionalFormatting sqref="D72:E72">
    <cfRule type="cellIs" dxfId="279" priority="14" operator="greaterThan">
      <formula>0</formula>
    </cfRule>
  </conditionalFormatting>
  <conditionalFormatting sqref="D73:E73">
    <cfRule type="cellIs" dxfId="278" priority="12" operator="greaterThan">
      <formula>0</formula>
    </cfRule>
    <cfRule type="cellIs" dxfId="277" priority="13" operator="greaterThan">
      <formula>0</formula>
    </cfRule>
  </conditionalFormatting>
  <conditionalFormatting sqref="I72:K72">
    <cfRule type="cellIs" dxfId="276" priority="6" operator="lessThan">
      <formula>0.7</formula>
    </cfRule>
    <cfRule type="cellIs" dxfId="275" priority="7" operator="between">
      <formula>0.7</formula>
      <formula>0.85</formula>
    </cfRule>
    <cfRule type="cellIs" dxfId="274" priority="11" operator="greaterThan">
      <formula>0.85</formula>
    </cfRule>
  </conditionalFormatting>
  <conditionalFormatting sqref="I74">
    <cfRule type="cellIs" dxfId="273" priority="8" operator="equal">
      <formula>"N/A"</formula>
    </cfRule>
    <cfRule type="cellIs" dxfId="272" priority="9" operator="equal">
      <formula>"Average"</formula>
    </cfRule>
    <cfRule type="cellIs" dxfId="271" priority="10" operator="equal">
      <formula>"Critical"</formula>
    </cfRule>
  </conditionalFormatting>
  <conditionalFormatting sqref="M7:N7">
    <cfRule type="cellIs" dxfId="270" priority="4" operator="equal">
      <formula>"Fail"</formula>
    </cfRule>
    <cfRule type="cellIs" dxfId="269" priority="5" operator="equal">
      <formula>"Pass"</formula>
    </cfRule>
  </conditionalFormatting>
  <conditionalFormatting sqref="P7:R7">
    <cfRule type="cellIs" dxfId="268" priority="3" operator="equal">
      <formula>"No Action Needed"</formula>
    </cfRule>
  </conditionalFormatting>
  <conditionalFormatting sqref="K62">
    <cfRule type="cellIs" dxfId="267" priority="1" operator="equal">
      <formula>"Fail"</formula>
    </cfRule>
    <cfRule type="cellIs" dxfId="266" priority="2" operator="equal">
      <formula>"Pass"</formula>
    </cfRule>
  </conditionalFormatting>
  <dataValidations xWindow="1202" yWindow="27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O87"/>
  <sheetViews>
    <sheetView zoomScale="70" zoomScaleNormal="70" workbookViewId="0">
      <selection activeCell="M9" sqref="M9"/>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180</v>
      </c>
      <c r="E20" s="206"/>
      <c r="F20" s="206"/>
      <c r="G20" s="205" t="s">
        <v>54</v>
      </c>
      <c r="H20" s="205"/>
      <c r="I20" s="205"/>
      <c r="J20" s="207">
        <v>4</v>
      </c>
      <c r="K20" s="208"/>
      <c r="L20" s="40"/>
      <c r="M20" s="209" t="s">
        <v>203</v>
      </c>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42774</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181</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184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54"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182</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70.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93.75" customHeight="1" outlineLevel="1">
      <c r="A50" s="32"/>
      <c r="B50" s="52">
        <v>1</v>
      </c>
      <c r="C50" s="309" t="s">
        <v>183</v>
      </c>
      <c r="D50" s="310"/>
      <c r="E50" s="309" t="s">
        <v>186</v>
      </c>
      <c r="F50" s="310"/>
      <c r="G50" s="309" t="s">
        <v>187</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72" customHeight="1" outlineLevel="1">
      <c r="A51" s="32"/>
      <c r="B51" s="52">
        <v>2</v>
      </c>
      <c r="C51" s="309" t="s">
        <v>188</v>
      </c>
      <c r="D51" s="310"/>
      <c r="E51" s="311" t="s">
        <v>189</v>
      </c>
      <c r="F51" s="312"/>
      <c r="G51" s="309" t="s">
        <v>190</v>
      </c>
      <c r="H51" s="310"/>
      <c r="I51" s="309" t="s">
        <v>110</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66" customHeight="1" outlineLevel="1">
      <c r="A52" s="32"/>
      <c r="B52" s="52">
        <v>3</v>
      </c>
      <c r="C52" s="309" t="s">
        <v>188</v>
      </c>
      <c r="D52" s="310"/>
      <c r="E52" s="309" t="s">
        <v>191</v>
      </c>
      <c r="F52" s="310"/>
      <c r="G52" s="309" t="s">
        <v>193</v>
      </c>
      <c r="H52" s="310"/>
      <c r="I52" s="309" t="s">
        <v>110</v>
      </c>
      <c r="J52" s="31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49.25" customHeight="1" outlineLevel="1">
      <c r="A53" s="32"/>
      <c r="B53" s="52">
        <v>4</v>
      </c>
      <c r="C53" s="309" t="s">
        <v>192</v>
      </c>
      <c r="D53" s="310"/>
      <c r="E53" s="309"/>
      <c r="F53" s="310"/>
      <c r="G53" s="309"/>
      <c r="H53" s="310"/>
      <c r="I53" s="309" t="s">
        <v>452</v>
      </c>
      <c r="J53" s="310"/>
      <c r="K53" s="53" t="s">
        <v>118</v>
      </c>
      <c r="L53" s="54" t="s">
        <v>166</v>
      </c>
      <c r="M53" s="56" t="s">
        <v>194</v>
      </c>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188</v>
      </c>
      <c r="D54" s="310"/>
      <c r="E54" s="309" t="s">
        <v>195</v>
      </c>
      <c r="F54" s="310"/>
      <c r="G54" s="309" t="s">
        <v>196</v>
      </c>
      <c r="H54" s="310"/>
      <c r="I54" s="309" t="s">
        <v>110</v>
      </c>
      <c r="J54" s="31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t="s">
        <v>188</v>
      </c>
      <c r="D55" s="310"/>
      <c r="E55" s="309" t="s">
        <v>197</v>
      </c>
      <c r="F55" s="310"/>
      <c r="G55" s="309" t="s">
        <v>198</v>
      </c>
      <c r="H55" s="310"/>
      <c r="I55" s="309" t="s">
        <v>199</v>
      </c>
      <c r="J55" s="310"/>
      <c r="K55" s="53" t="s">
        <v>118</v>
      </c>
      <c r="L55" s="54" t="s">
        <v>119</v>
      </c>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69.75" customHeight="1" outlineLevel="1">
      <c r="A56" s="32"/>
      <c r="B56" s="52">
        <v>7</v>
      </c>
      <c r="C56" s="309" t="s">
        <v>188</v>
      </c>
      <c r="D56" s="310"/>
      <c r="E56" s="309" t="s">
        <v>200</v>
      </c>
      <c r="F56" s="310"/>
      <c r="G56" s="309" t="s">
        <v>201</v>
      </c>
      <c r="H56" s="310"/>
      <c r="I56" s="309" t="s">
        <v>110</v>
      </c>
      <c r="J56" s="310"/>
      <c r="K56" s="53" t="s">
        <v>111</v>
      </c>
      <c r="L56" s="54" t="s">
        <v>119</v>
      </c>
      <c r="M56" s="56" t="s">
        <v>202</v>
      </c>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t="s">
        <v>204</v>
      </c>
      <c r="D57" s="310"/>
      <c r="E57" s="309"/>
      <c r="F57" s="310"/>
      <c r="G57" s="309"/>
      <c r="H57" s="310"/>
      <c r="I57" s="309" t="s">
        <v>205</v>
      </c>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2</v>
      </c>
      <c r="E72" s="329"/>
      <c r="F72" s="330" t="s">
        <v>96</v>
      </c>
      <c r="G72" s="331"/>
      <c r="H72" s="332"/>
      <c r="I72" s="333">
        <f>D73/(D73+D72)</f>
        <v>0.7142857142857143</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5</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Average</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qC6SxfpF7ZXJ5oUhZHZU5ouxZyOZMB4y/NOEOYOaPZHZ0zmEifn41NJbFHqRB7hcF7iT9bW0L48vy0zTc3E8g==" saltValue="eF3QZsqkaL7kS8nLVHJNUw=="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265" priority="19" operator="equal">
      <formula>"Fail"</formula>
    </cfRule>
    <cfRule type="cellIs" dxfId="264" priority="20" operator="equal">
      <formula>"Pass"</formula>
    </cfRule>
  </conditionalFormatting>
  <conditionalFormatting sqref="O9:Q18">
    <cfRule type="cellIs" dxfId="263" priority="17" operator="equal">
      <formula>"Pass"</formula>
    </cfRule>
    <cfRule type="cellIs" dxfId="262" priority="18" operator="equal">
      <formula>"Fail"</formula>
    </cfRule>
  </conditionalFormatting>
  <conditionalFormatting sqref="I73:K73">
    <cfRule type="cellIs" dxfId="261" priority="15" operator="equal">
      <formula>"Pass"</formula>
    </cfRule>
    <cfRule type="cellIs" dxfId="260" priority="16" operator="equal">
      <formula>"Fail"</formula>
    </cfRule>
  </conditionalFormatting>
  <conditionalFormatting sqref="D72:E72">
    <cfRule type="cellIs" dxfId="259" priority="14" operator="greaterThan">
      <formula>0</formula>
    </cfRule>
  </conditionalFormatting>
  <conditionalFormatting sqref="D73:E73">
    <cfRule type="cellIs" dxfId="258" priority="12" operator="greaterThan">
      <formula>0</formula>
    </cfRule>
    <cfRule type="cellIs" dxfId="257" priority="13" operator="greaterThan">
      <formula>0</formula>
    </cfRule>
  </conditionalFormatting>
  <conditionalFormatting sqref="I72:K72">
    <cfRule type="cellIs" dxfId="256" priority="6" operator="lessThan">
      <formula>0.7</formula>
    </cfRule>
    <cfRule type="cellIs" dxfId="255" priority="7" operator="between">
      <formula>0.7</formula>
      <formula>0.85</formula>
    </cfRule>
    <cfRule type="cellIs" dxfId="254" priority="11" operator="greaterThan">
      <formula>0.85</formula>
    </cfRule>
  </conditionalFormatting>
  <conditionalFormatting sqref="I74">
    <cfRule type="cellIs" dxfId="253" priority="8" operator="equal">
      <formula>"N/A"</formula>
    </cfRule>
    <cfRule type="cellIs" dxfId="252" priority="9" operator="equal">
      <formula>"Average"</formula>
    </cfRule>
    <cfRule type="cellIs" dxfId="251" priority="10" operator="equal">
      <formula>"Critical"</formula>
    </cfRule>
  </conditionalFormatting>
  <conditionalFormatting sqref="M7:N7">
    <cfRule type="cellIs" dxfId="250" priority="4" operator="equal">
      <formula>"Fail"</formula>
    </cfRule>
    <cfRule type="cellIs" dxfId="249" priority="5" operator="equal">
      <formula>"Pass"</formula>
    </cfRule>
  </conditionalFormatting>
  <conditionalFormatting sqref="P7:R7">
    <cfRule type="cellIs" dxfId="248" priority="3" operator="equal">
      <formula>"No Action Needed"</formula>
    </cfRule>
  </conditionalFormatting>
  <conditionalFormatting sqref="K62">
    <cfRule type="cellIs" dxfId="247" priority="1" operator="equal">
      <formula>"Fail"</formula>
    </cfRule>
    <cfRule type="cellIs" dxfId="246" priority="2" operator="equal">
      <formula>"Pass"</formula>
    </cfRule>
  </conditionalFormatting>
  <dataValidations xWindow="1225" yWindow="294"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O87"/>
  <sheetViews>
    <sheetView zoomScale="70" zoomScaleNormal="70" workbookViewId="0">
      <selection activeCell="L34" sqref="L34"/>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208</v>
      </c>
      <c r="E20" s="206"/>
      <c r="F20" s="206"/>
      <c r="G20" s="205" t="s">
        <v>54</v>
      </c>
      <c r="H20" s="205"/>
      <c r="I20" s="205"/>
      <c r="J20" s="207">
        <v>5</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42775</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210</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254</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13.2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240</v>
      </c>
      <c r="D50" s="310"/>
      <c r="E50" s="309" t="s">
        <v>211</v>
      </c>
      <c r="F50" s="310"/>
      <c r="G50" s="309" t="s">
        <v>212</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309" t="s">
        <v>213</v>
      </c>
      <c r="D51" s="310"/>
      <c r="E51" s="311" t="s">
        <v>214</v>
      </c>
      <c r="F51" s="312"/>
      <c r="G51" s="309" t="s">
        <v>215</v>
      </c>
      <c r="H51" s="310"/>
      <c r="I51" s="309" t="s">
        <v>110</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85.5" customHeight="1" outlineLevel="1">
      <c r="A52" s="32"/>
      <c r="B52" s="52">
        <v>3</v>
      </c>
      <c r="C52" s="309" t="s">
        <v>213</v>
      </c>
      <c r="D52" s="310"/>
      <c r="E52" s="309" t="s">
        <v>195</v>
      </c>
      <c r="F52" s="310"/>
      <c r="G52" s="309" t="s">
        <v>229</v>
      </c>
      <c r="H52" s="310"/>
      <c r="I52" s="309" t="s">
        <v>216</v>
      </c>
      <c r="J52" s="31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t="s">
        <v>213</v>
      </c>
      <c r="D53" s="310"/>
      <c r="E53" s="309" t="s">
        <v>197</v>
      </c>
      <c r="F53" s="310"/>
      <c r="G53" s="309" t="s">
        <v>217</v>
      </c>
      <c r="H53" s="310"/>
      <c r="I53" s="309" t="s">
        <v>218</v>
      </c>
      <c r="J53" s="310"/>
      <c r="K53" s="53" t="s">
        <v>118</v>
      </c>
      <c r="L53" s="54" t="s">
        <v>123</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137.25" customHeight="1" outlineLevel="1">
      <c r="A54" s="32"/>
      <c r="B54" s="52">
        <v>5</v>
      </c>
      <c r="C54" s="309" t="s">
        <v>219</v>
      </c>
      <c r="D54" s="310"/>
      <c r="E54" s="309" t="s">
        <v>220</v>
      </c>
      <c r="F54" s="310"/>
      <c r="G54" s="309" t="s">
        <v>221</v>
      </c>
      <c r="H54" s="310"/>
      <c r="I54" s="309" t="s">
        <v>110</v>
      </c>
      <c r="J54" s="31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84" customHeight="1" outlineLevel="1">
      <c r="A55" s="32"/>
      <c r="B55" s="52">
        <v>6</v>
      </c>
      <c r="C55" s="309" t="s">
        <v>222</v>
      </c>
      <c r="D55" s="310"/>
      <c r="E55" s="309" t="s">
        <v>223</v>
      </c>
      <c r="F55" s="310"/>
      <c r="G55" s="309" t="s">
        <v>224</v>
      </c>
      <c r="H55" s="310"/>
      <c r="I55" s="309" t="s">
        <v>110</v>
      </c>
      <c r="J55" s="310"/>
      <c r="K55" s="53" t="s">
        <v>111</v>
      </c>
      <c r="L55" s="54"/>
      <c r="M55" s="56"/>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132.75" customHeight="1" outlineLevel="1">
      <c r="A56" s="32"/>
      <c r="B56" s="52">
        <v>7</v>
      </c>
      <c r="C56" s="309" t="s">
        <v>225</v>
      </c>
      <c r="D56" s="310"/>
      <c r="E56" s="309" t="s">
        <v>226</v>
      </c>
      <c r="F56" s="310"/>
      <c r="G56" s="309" t="s">
        <v>227</v>
      </c>
      <c r="H56" s="310"/>
      <c r="I56" s="309" t="s">
        <v>228</v>
      </c>
      <c r="J56" s="310"/>
      <c r="K56" s="53" t="s">
        <v>118</v>
      </c>
      <c r="L56" s="54" t="s">
        <v>119</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t="s">
        <v>230</v>
      </c>
      <c r="D57" s="310"/>
      <c r="E57" s="309" t="s">
        <v>231</v>
      </c>
      <c r="F57" s="310"/>
      <c r="G57" s="309"/>
      <c r="H57" s="310"/>
      <c r="I57" s="309" t="s">
        <v>232</v>
      </c>
      <c r="J57" s="310"/>
      <c r="K57" s="53" t="s">
        <v>118</v>
      </c>
      <c r="L57" s="54" t="s">
        <v>119</v>
      </c>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70.5" customHeight="1" outlineLevel="1">
      <c r="A58" s="32"/>
      <c r="B58" s="52">
        <v>9</v>
      </c>
      <c r="C58" s="309" t="s">
        <v>233</v>
      </c>
      <c r="D58" s="310"/>
      <c r="E58" s="309" t="s">
        <v>234</v>
      </c>
      <c r="F58" s="310"/>
      <c r="G58" s="309" t="s">
        <v>235</v>
      </c>
      <c r="H58" s="310"/>
      <c r="I58" s="309" t="s">
        <v>110</v>
      </c>
      <c r="J58" s="310"/>
      <c r="K58" s="53" t="s">
        <v>118</v>
      </c>
      <c r="L58" s="54" t="s">
        <v>236</v>
      </c>
      <c r="M58" s="56" t="s">
        <v>237</v>
      </c>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78.75" customHeight="1" outlineLevel="1">
      <c r="A59" s="32"/>
      <c r="B59" s="52">
        <v>10</v>
      </c>
      <c r="C59" s="309" t="s">
        <v>164</v>
      </c>
      <c r="D59" s="310"/>
      <c r="E59" s="309"/>
      <c r="F59" s="310"/>
      <c r="G59" s="309"/>
      <c r="H59" s="310"/>
      <c r="I59" s="309" t="s">
        <v>242</v>
      </c>
      <c r="J59" s="310"/>
      <c r="K59" s="53" t="s">
        <v>118</v>
      </c>
      <c r="L59" s="54" t="s">
        <v>166</v>
      </c>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90.75" customHeight="1" outlineLevel="1">
      <c r="A60" s="32"/>
      <c r="B60" s="52">
        <v>11</v>
      </c>
      <c r="C60" s="309"/>
      <c r="D60" s="310"/>
      <c r="E60" s="309"/>
      <c r="F60" s="310"/>
      <c r="G60" s="309"/>
      <c r="H60" s="310"/>
      <c r="I60" s="309" t="s">
        <v>453</v>
      </c>
      <c r="J60" s="310"/>
      <c r="K60" s="53" t="s">
        <v>118</v>
      </c>
      <c r="L60" s="54" t="s">
        <v>119</v>
      </c>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7</v>
      </c>
      <c r="E72" s="329"/>
      <c r="F72" s="330" t="s">
        <v>96</v>
      </c>
      <c r="G72" s="331"/>
      <c r="H72" s="332"/>
      <c r="I72" s="333">
        <f>D73/(D73+D72)</f>
        <v>0.36363636363636365</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4</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jgZjrosmfzkjY3IwW7nNzbv4bUtx5jSWr6ImHjD0KMHcIM6MN0RC89BnPYo6DPXbm/h2e1jalyecpbnXhc7oJA==" saltValue="BpAS6S+XFp/tIo+UABWzdg=="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245" priority="19" operator="equal">
      <formula>"Fail"</formula>
    </cfRule>
    <cfRule type="cellIs" dxfId="244" priority="20" operator="equal">
      <formula>"Pass"</formula>
    </cfRule>
  </conditionalFormatting>
  <conditionalFormatting sqref="O9:Q18">
    <cfRule type="cellIs" dxfId="243" priority="17" operator="equal">
      <formula>"Pass"</formula>
    </cfRule>
    <cfRule type="cellIs" dxfId="242" priority="18" operator="equal">
      <formula>"Fail"</formula>
    </cfRule>
  </conditionalFormatting>
  <conditionalFormatting sqref="I73:K73">
    <cfRule type="cellIs" dxfId="241" priority="15" operator="equal">
      <formula>"Pass"</formula>
    </cfRule>
    <cfRule type="cellIs" dxfId="240" priority="16" operator="equal">
      <formula>"Fail"</formula>
    </cfRule>
  </conditionalFormatting>
  <conditionalFormatting sqref="D72:E72">
    <cfRule type="cellIs" dxfId="239" priority="14" operator="greaterThan">
      <formula>0</formula>
    </cfRule>
  </conditionalFormatting>
  <conditionalFormatting sqref="D73:E73">
    <cfRule type="cellIs" dxfId="238" priority="12" operator="greaterThan">
      <formula>0</formula>
    </cfRule>
    <cfRule type="cellIs" dxfId="237" priority="13" operator="greaterThan">
      <formula>0</formula>
    </cfRule>
  </conditionalFormatting>
  <conditionalFormatting sqref="I72:K72">
    <cfRule type="cellIs" dxfId="236" priority="6" operator="lessThan">
      <formula>0.7</formula>
    </cfRule>
    <cfRule type="cellIs" dxfId="235" priority="7" operator="between">
      <formula>0.7</formula>
      <formula>0.85</formula>
    </cfRule>
    <cfRule type="cellIs" dxfId="234" priority="11" operator="greaterThan">
      <formula>0.85</formula>
    </cfRule>
  </conditionalFormatting>
  <conditionalFormatting sqref="I74">
    <cfRule type="cellIs" dxfId="233" priority="8" operator="equal">
      <formula>"N/A"</formula>
    </cfRule>
    <cfRule type="cellIs" dxfId="232" priority="9" operator="equal">
      <formula>"Average"</formula>
    </cfRule>
    <cfRule type="cellIs" dxfId="231" priority="10" operator="equal">
      <formula>"Critical"</formula>
    </cfRule>
  </conditionalFormatting>
  <conditionalFormatting sqref="M7:N7">
    <cfRule type="cellIs" dxfId="230" priority="4" operator="equal">
      <formula>"Fail"</formula>
    </cfRule>
    <cfRule type="cellIs" dxfId="229" priority="5" operator="equal">
      <formula>"Pass"</formula>
    </cfRule>
  </conditionalFormatting>
  <conditionalFormatting sqref="P7:R7">
    <cfRule type="cellIs" dxfId="228" priority="3" operator="equal">
      <formula>"No Action Needed"</formula>
    </cfRule>
  </conditionalFormatting>
  <conditionalFormatting sqref="K62">
    <cfRule type="cellIs" dxfId="227" priority="1" operator="equal">
      <formula>"Fail"</formula>
    </cfRule>
    <cfRule type="cellIs" dxfId="226" priority="2" operator="equal">
      <formula>"Pass"</formula>
    </cfRule>
  </conditionalFormatting>
  <dataValidations xWindow="1199" yWindow="459"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O87"/>
  <sheetViews>
    <sheetView zoomScale="55" zoomScaleNormal="55" workbookViewId="0">
      <selection activeCell="D35" sqref="D35:K3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238</v>
      </c>
      <c r="E20" s="206"/>
      <c r="F20" s="206"/>
      <c r="G20" s="205" t="s">
        <v>54</v>
      </c>
      <c r="H20" s="205"/>
      <c r="I20" s="205"/>
      <c r="J20" s="207">
        <v>6</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42778</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239</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254</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18.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240</v>
      </c>
      <c r="D50" s="310"/>
      <c r="E50" s="309" t="s">
        <v>241</v>
      </c>
      <c r="F50" s="310"/>
      <c r="G50" s="309" t="s">
        <v>243</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31.25" customHeight="1" outlineLevel="1">
      <c r="A51" s="32"/>
      <c r="B51" s="52">
        <v>2</v>
      </c>
      <c r="C51" s="309" t="s">
        <v>244</v>
      </c>
      <c r="D51" s="310"/>
      <c r="E51" s="311" t="s">
        <v>245</v>
      </c>
      <c r="F51" s="312"/>
      <c r="G51" s="309" t="s">
        <v>246</v>
      </c>
      <c r="H51" s="310"/>
      <c r="I51" s="309" t="s">
        <v>247</v>
      </c>
      <c r="J51" s="310"/>
      <c r="K51" s="53" t="s">
        <v>118</v>
      </c>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73.5" customHeight="1" outlineLevel="1">
      <c r="A52" s="32"/>
      <c r="B52" s="52">
        <v>3</v>
      </c>
      <c r="C52" s="309" t="s">
        <v>244</v>
      </c>
      <c r="D52" s="310"/>
      <c r="E52" s="309" t="s">
        <v>248</v>
      </c>
      <c r="F52" s="310"/>
      <c r="G52" s="309" t="s">
        <v>249</v>
      </c>
      <c r="H52" s="310"/>
      <c r="I52" s="309" t="s">
        <v>250</v>
      </c>
      <c r="J52" s="310"/>
      <c r="K52" s="53" t="s">
        <v>118</v>
      </c>
      <c r="L52" s="54" t="s">
        <v>123</v>
      </c>
      <c r="M52" s="56" t="s">
        <v>252</v>
      </c>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27.5" customHeight="1" outlineLevel="1">
      <c r="A53" s="32"/>
      <c r="B53" s="52">
        <v>4</v>
      </c>
      <c r="C53" s="309" t="s">
        <v>225</v>
      </c>
      <c r="D53" s="310"/>
      <c r="E53" s="309" t="s">
        <v>226</v>
      </c>
      <c r="F53" s="310"/>
      <c r="G53" s="309" t="s">
        <v>227</v>
      </c>
      <c r="H53" s="310"/>
      <c r="I53" s="309" t="s">
        <v>251</v>
      </c>
      <c r="J53" s="310"/>
      <c r="K53" s="67" t="s">
        <v>118</v>
      </c>
      <c r="L53" s="54" t="s">
        <v>119</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253</v>
      </c>
      <c r="D54" s="310"/>
      <c r="E54" s="309" t="s">
        <v>255</v>
      </c>
      <c r="F54" s="310"/>
      <c r="G54" s="309"/>
      <c r="H54" s="310"/>
      <c r="I54" s="309" t="s">
        <v>256</v>
      </c>
      <c r="J54" s="310"/>
      <c r="K54" s="53" t="s">
        <v>118</v>
      </c>
      <c r="L54" s="54" t="s">
        <v>123</v>
      </c>
      <c r="M54" s="66" t="s">
        <v>252</v>
      </c>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84.75" customHeight="1" outlineLevel="1">
      <c r="A55" s="32"/>
      <c r="B55" s="52">
        <v>6</v>
      </c>
      <c r="C55" s="309" t="s">
        <v>257</v>
      </c>
      <c r="D55" s="310"/>
      <c r="E55" s="309" t="s">
        <v>258</v>
      </c>
      <c r="F55" s="310"/>
      <c r="G55" s="309" t="s">
        <v>259</v>
      </c>
      <c r="H55" s="310"/>
      <c r="I55" s="309" t="s">
        <v>110</v>
      </c>
      <c r="J55" s="310"/>
      <c r="K55" s="53" t="s">
        <v>111</v>
      </c>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4" customHeight="1" outlineLevel="1">
      <c r="A56" s="32"/>
      <c r="B56" s="52">
        <v>7</v>
      </c>
      <c r="C56" s="309" t="s">
        <v>164</v>
      </c>
      <c r="D56" s="310"/>
      <c r="E56" s="309"/>
      <c r="F56" s="310"/>
      <c r="G56" s="309"/>
      <c r="H56" s="310"/>
      <c r="I56" s="309" t="s">
        <v>242</v>
      </c>
      <c r="J56" s="310"/>
      <c r="K56" s="67" t="s">
        <v>118</v>
      </c>
      <c r="L56" s="54" t="s">
        <v>166</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5</v>
      </c>
      <c r="E72" s="329"/>
      <c r="F72" s="330" t="s">
        <v>96</v>
      </c>
      <c r="G72" s="331"/>
      <c r="H72" s="332"/>
      <c r="I72" s="333">
        <f>D73/(D73+D72)</f>
        <v>0.2857142857142857</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2</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gG4h8fNjqNihVDcMuLk+hZyPOjs0YXm2Z9tH55F5p8sd0tSqyz4hp20v7Y6I1b0BAAt52sNhkzGLPNfJ6/uvgg==" saltValue="KTtdtBR0kDFUv7UqCBCCrw=="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52 K63:K69 K54:K55 K57:K61">
    <cfRule type="cellIs" dxfId="225" priority="23" operator="equal">
      <formula>"Fail"</formula>
    </cfRule>
    <cfRule type="cellIs" dxfId="224" priority="24" operator="equal">
      <formula>"Pass"</formula>
    </cfRule>
  </conditionalFormatting>
  <conditionalFormatting sqref="O9:Q18">
    <cfRule type="cellIs" dxfId="223" priority="21" operator="equal">
      <formula>"Pass"</formula>
    </cfRule>
    <cfRule type="cellIs" dxfId="222" priority="22" operator="equal">
      <formula>"Fail"</formula>
    </cfRule>
  </conditionalFormatting>
  <conditionalFormatting sqref="I73:K73">
    <cfRule type="cellIs" dxfId="221" priority="19" operator="equal">
      <formula>"Pass"</formula>
    </cfRule>
    <cfRule type="cellIs" dxfId="220" priority="20" operator="equal">
      <formula>"Fail"</formula>
    </cfRule>
  </conditionalFormatting>
  <conditionalFormatting sqref="D72:E72">
    <cfRule type="cellIs" dxfId="219" priority="18" operator="greaterThan">
      <formula>0</formula>
    </cfRule>
  </conditionalFormatting>
  <conditionalFormatting sqref="D73:E73">
    <cfRule type="cellIs" dxfId="218" priority="16" operator="greaterThan">
      <formula>0</formula>
    </cfRule>
    <cfRule type="cellIs" dxfId="217" priority="17" operator="greaterThan">
      <formula>0</formula>
    </cfRule>
  </conditionalFormatting>
  <conditionalFormatting sqref="I72:K72">
    <cfRule type="cellIs" dxfId="216" priority="10" operator="lessThan">
      <formula>0.7</formula>
    </cfRule>
    <cfRule type="cellIs" dxfId="215" priority="11" operator="between">
      <formula>0.7</formula>
      <formula>0.85</formula>
    </cfRule>
    <cfRule type="cellIs" dxfId="214" priority="15" operator="greaterThan">
      <formula>0.85</formula>
    </cfRule>
  </conditionalFormatting>
  <conditionalFormatting sqref="I74">
    <cfRule type="cellIs" dxfId="213" priority="12" operator="equal">
      <formula>"N/A"</formula>
    </cfRule>
    <cfRule type="cellIs" dxfId="212" priority="13" operator="equal">
      <formula>"Average"</formula>
    </cfRule>
    <cfRule type="cellIs" dxfId="211" priority="14" operator="equal">
      <formula>"Critical"</formula>
    </cfRule>
  </conditionalFormatting>
  <conditionalFormatting sqref="M7:N7">
    <cfRule type="cellIs" dxfId="210" priority="8" operator="equal">
      <formula>"Fail"</formula>
    </cfRule>
    <cfRule type="cellIs" dxfId="209" priority="9" operator="equal">
      <formula>"Pass"</formula>
    </cfRule>
  </conditionalFormatting>
  <conditionalFormatting sqref="P7:R7">
    <cfRule type="cellIs" dxfId="208" priority="7" operator="equal">
      <formula>"No Action Needed"</formula>
    </cfRule>
  </conditionalFormatting>
  <conditionalFormatting sqref="K62">
    <cfRule type="cellIs" dxfId="207" priority="5" operator="equal">
      <formula>"Fail"</formula>
    </cfRule>
    <cfRule type="cellIs" dxfId="206" priority="6" operator="equal">
      <formula>"Pass"</formula>
    </cfRule>
  </conditionalFormatting>
  <conditionalFormatting sqref="K53">
    <cfRule type="cellIs" dxfId="205" priority="3" operator="equal">
      <formula>"Fail"</formula>
    </cfRule>
    <cfRule type="cellIs" dxfId="204" priority="4" operator="equal">
      <formula>"Pass"</formula>
    </cfRule>
  </conditionalFormatting>
  <conditionalFormatting sqref="K56">
    <cfRule type="cellIs" dxfId="203" priority="1" operator="equal">
      <formula>"Fail"</formula>
    </cfRule>
    <cfRule type="cellIs" dxfId="202" priority="2" operator="equal">
      <formula>"Pass"</formula>
    </cfRule>
  </conditionalFormatting>
  <dataValidations xWindow="1039" yWindow="401"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3:D54 D50:D51 C50:C55 C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3:F54 F50:F51 E50:E55 E56:F69"/>
    <dataValidation allowBlank="1" showInputMessage="1" showErrorMessage="1" promptTitle="Hint" prompt="The application should behave according to the SRS document and SDD. The expected result should be meeting the requirements as it is with no changes what so ever." sqref="H53:H54 H50:H51 G50:G55 G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I50:I52 I53: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AO87"/>
  <sheetViews>
    <sheetView topLeftCell="C1" zoomScale="55" zoomScaleNormal="55" workbookViewId="0">
      <selection activeCell="M54" sqref="M54"/>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261</v>
      </c>
      <c r="E20" s="206"/>
      <c r="F20" s="206"/>
      <c r="G20" s="205" t="s">
        <v>54</v>
      </c>
      <c r="H20" s="205"/>
      <c r="I20" s="205"/>
      <c r="J20" s="207">
        <v>7</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42778</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262</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305</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35.2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263</v>
      </c>
      <c r="D50" s="310"/>
      <c r="E50" s="309" t="s">
        <v>241</v>
      </c>
      <c r="F50" s="310"/>
      <c r="G50" s="309" t="s">
        <v>304</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20.75" customHeight="1" outlineLevel="1">
      <c r="A51" s="32"/>
      <c r="B51" s="52">
        <v>2</v>
      </c>
      <c r="C51" s="309" t="s">
        <v>264</v>
      </c>
      <c r="D51" s="310"/>
      <c r="E51" s="311" t="s">
        <v>265</v>
      </c>
      <c r="F51" s="312"/>
      <c r="G51" s="309" t="s">
        <v>266</v>
      </c>
      <c r="H51" s="310"/>
      <c r="I51" s="309" t="s">
        <v>110</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309" t="s">
        <v>264</v>
      </c>
      <c r="D52" s="310"/>
      <c r="E52" s="309" t="s">
        <v>267</v>
      </c>
      <c r="F52" s="310"/>
      <c r="G52" s="309" t="s">
        <v>268</v>
      </c>
      <c r="H52" s="310"/>
      <c r="I52" s="309" t="s">
        <v>269</v>
      </c>
      <c r="J52" s="31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58.5" customHeight="1" outlineLevel="1">
      <c r="A53" s="32"/>
      <c r="B53" s="52">
        <v>4</v>
      </c>
      <c r="C53" s="309" t="s">
        <v>270</v>
      </c>
      <c r="D53" s="310"/>
      <c r="E53" s="309" t="s">
        <v>271</v>
      </c>
      <c r="F53" s="310"/>
      <c r="G53" s="309" t="s">
        <v>272</v>
      </c>
      <c r="H53" s="310"/>
      <c r="I53" s="309" t="s">
        <v>273</v>
      </c>
      <c r="J53" s="310"/>
      <c r="K53" s="53" t="s">
        <v>118</v>
      </c>
      <c r="L53" s="54" t="s">
        <v>119</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t="s">
        <v>454</v>
      </c>
      <c r="J54" s="310"/>
      <c r="K54" s="53" t="s">
        <v>118</v>
      </c>
      <c r="L54" s="54" t="s">
        <v>119</v>
      </c>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3</v>
      </c>
      <c r="E72" s="329"/>
      <c r="F72" s="330" t="s">
        <v>96</v>
      </c>
      <c r="G72" s="331"/>
      <c r="H72" s="332"/>
      <c r="I72" s="333">
        <f>D73/(D73+D72)</f>
        <v>0.4</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2</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z2RKqL3JaJG6kWUvEyqv+ywEz0IE376sxOmmiyWlC0zSYU+5Z0cd+BTYVgSBVLVOCRiqICIf1yGUDWi/tJVvYw==" saltValue="dE0wNqttbhvqw0S3BK9rRw=="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201" priority="19" operator="equal">
      <formula>"Fail"</formula>
    </cfRule>
    <cfRule type="cellIs" dxfId="200" priority="20" operator="equal">
      <formula>"Pass"</formula>
    </cfRule>
  </conditionalFormatting>
  <conditionalFormatting sqref="O9:Q18">
    <cfRule type="cellIs" dxfId="199" priority="17" operator="equal">
      <formula>"Pass"</formula>
    </cfRule>
    <cfRule type="cellIs" dxfId="198" priority="18" operator="equal">
      <formula>"Fail"</formula>
    </cfRule>
  </conditionalFormatting>
  <conditionalFormatting sqref="I73:K73">
    <cfRule type="cellIs" dxfId="197" priority="15" operator="equal">
      <formula>"Pass"</formula>
    </cfRule>
    <cfRule type="cellIs" dxfId="196" priority="16" operator="equal">
      <formula>"Fail"</formula>
    </cfRule>
  </conditionalFormatting>
  <conditionalFormatting sqref="D72:E72">
    <cfRule type="cellIs" dxfId="195" priority="14" operator="greaterThan">
      <formula>0</formula>
    </cfRule>
  </conditionalFormatting>
  <conditionalFormatting sqref="D73:E73">
    <cfRule type="cellIs" dxfId="194" priority="12" operator="greaterThan">
      <formula>0</formula>
    </cfRule>
    <cfRule type="cellIs" dxfId="193" priority="13" operator="greaterThan">
      <formula>0</formula>
    </cfRule>
  </conditionalFormatting>
  <conditionalFormatting sqref="I72:K72">
    <cfRule type="cellIs" dxfId="192" priority="6" operator="lessThan">
      <formula>0.7</formula>
    </cfRule>
    <cfRule type="cellIs" dxfId="191" priority="7" operator="between">
      <formula>0.7</formula>
      <formula>0.85</formula>
    </cfRule>
    <cfRule type="cellIs" dxfId="190" priority="11" operator="greaterThan">
      <formula>0.85</formula>
    </cfRule>
  </conditionalFormatting>
  <conditionalFormatting sqref="I74">
    <cfRule type="cellIs" dxfId="189" priority="8" operator="equal">
      <formula>"N/A"</formula>
    </cfRule>
    <cfRule type="cellIs" dxfId="188" priority="9" operator="equal">
      <formula>"Average"</formula>
    </cfRule>
    <cfRule type="cellIs" dxfId="187" priority="10" operator="equal">
      <formula>"Critical"</formula>
    </cfRule>
  </conditionalFormatting>
  <conditionalFormatting sqref="M7:N7">
    <cfRule type="cellIs" dxfId="186" priority="4" operator="equal">
      <formula>"Fail"</formula>
    </cfRule>
    <cfRule type="cellIs" dxfId="185" priority="5" operator="equal">
      <formula>"Pass"</formula>
    </cfRule>
  </conditionalFormatting>
  <conditionalFormatting sqref="P7:R7">
    <cfRule type="cellIs" dxfId="184" priority="3" operator="equal">
      <formula>"No Action Needed"</formula>
    </cfRule>
  </conditionalFormatting>
  <conditionalFormatting sqref="K62">
    <cfRule type="cellIs" dxfId="183" priority="1" operator="equal">
      <formula>"Fail"</formula>
    </cfRule>
    <cfRule type="cellIs" dxfId="182" priority="2" operator="equal">
      <formula>"Pass"</formula>
    </cfRule>
  </conditionalFormatting>
  <dataValidations xWindow="1090" yWindow="51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AO87"/>
  <sheetViews>
    <sheetView zoomScale="70" zoomScaleNormal="70" workbookViewId="0">
      <selection activeCell="B38" sqref="B38:K38"/>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279</v>
      </c>
      <c r="E20" s="206"/>
      <c r="F20" s="206"/>
      <c r="G20" s="205" t="s">
        <v>54</v>
      </c>
      <c r="H20" s="205"/>
      <c r="I20" s="205"/>
      <c r="J20" s="207">
        <v>8</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42780</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276</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282</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85.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240</v>
      </c>
      <c r="D50" s="310"/>
      <c r="E50" s="309" t="s">
        <v>280</v>
      </c>
      <c r="F50" s="310"/>
      <c r="G50" s="309" t="s">
        <v>281</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39.5" customHeight="1" outlineLevel="1">
      <c r="A51" s="32"/>
      <c r="B51" s="52">
        <v>2</v>
      </c>
      <c r="C51" s="309" t="s">
        <v>283</v>
      </c>
      <c r="D51" s="310"/>
      <c r="E51" s="311" t="s">
        <v>284</v>
      </c>
      <c r="F51" s="312"/>
      <c r="G51" s="309" t="s">
        <v>289</v>
      </c>
      <c r="H51" s="310"/>
      <c r="I51" s="309" t="s">
        <v>110</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309" t="s">
        <v>283</v>
      </c>
      <c r="D52" s="310"/>
      <c r="E52" s="309" t="s">
        <v>197</v>
      </c>
      <c r="F52" s="310"/>
      <c r="G52" s="309" t="s">
        <v>285</v>
      </c>
      <c r="H52" s="310"/>
      <c r="I52" s="309" t="s">
        <v>286</v>
      </c>
      <c r="J52" s="31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72" customHeight="1" outlineLevel="1">
      <c r="A53" s="32"/>
      <c r="B53" s="52">
        <v>4</v>
      </c>
      <c r="C53" s="309" t="s">
        <v>283</v>
      </c>
      <c r="D53" s="310"/>
      <c r="E53" s="309" t="s">
        <v>287</v>
      </c>
      <c r="F53" s="310"/>
      <c r="G53" s="309" t="s">
        <v>288</v>
      </c>
      <c r="H53" s="310"/>
      <c r="I53" s="309" t="s">
        <v>290</v>
      </c>
      <c r="J53" s="310"/>
      <c r="K53" s="53" t="s">
        <v>118</v>
      </c>
      <c r="L53" s="54" t="s">
        <v>119</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283</v>
      </c>
      <c r="D54" s="310"/>
      <c r="E54" s="309" t="s">
        <v>291</v>
      </c>
      <c r="F54" s="310"/>
      <c r="G54" s="309" t="s">
        <v>292</v>
      </c>
      <c r="H54" s="310"/>
      <c r="I54" s="309" t="s">
        <v>293</v>
      </c>
      <c r="J54" s="310"/>
      <c r="K54" s="53" t="s">
        <v>118</v>
      </c>
      <c r="L54" s="54" t="s">
        <v>123</v>
      </c>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t="s">
        <v>294</v>
      </c>
      <c r="D55" s="310"/>
      <c r="E55" s="309" t="s">
        <v>295</v>
      </c>
      <c r="F55" s="310"/>
      <c r="G55" s="309" t="s">
        <v>296</v>
      </c>
      <c r="H55" s="310"/>
      <c r="I55" s="309" t="s">
        <v>298</v>
      </c>
      <c r="J55" s="310"/>
      <c r="K55" s="53" t="s">
        <v>118</v>
      </c>
      <c r="L55" s="54" t="s">
        <v>297</v>
      </c>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t="s">
        <v>299</v>
      </c>
      <c r="D56" s="310"/>
      <c r="E56" s="309" t="s">
        <v>300</v>
      </c>
      <c r="F56" s="310"/>
      <c r="G56" s="309" t="s">
        <v>301</v>
      </c>
      <c r="H56" s="310"/>
      <c r="I56" s="309" t="s">
        <v>302</v>
      </c>
      <c r="J56" s="310"/>
      <c r="K56" s="53" t="s">
        <v>118</v>
      </c>
      <c r="L56" s="54" t="s">
        <v>297</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t="s">
        <v>164</v>
      </c>
      <c r="D57" s="310"/>
      <c r="E57" s="309"/>
      <c r="F57" s="310"/>
      <c r="G57" s="309"/>
      <c r="H57" s="310"/>
      <c r="I57" s="309" t="s">
        <v>303</v>
      </c>
      <c r="J57" s="310"/>
      <c r="K57" s="53" t="s">
        <v>118</v>
      </c>
      <c r="L57" s="54" t="s">
        <v>166</v>
      </c>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6</v>
      </c>
      <c r="E72" s="329"/>
      <c r="F72" s="330" t="s">
        <v>96</v>
      </c>
      <c r="G72" s="331"/>
      <c r="H72" s="332"/>
      <c r="I72" s="333">
        <f>D73/(D73+D72)</f>
        <v>0.25</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2</v>
      </c>
      <c r="E73" s="178"/>
      <c r="F73" s="335" t="s">
        <v>49</v>
      </c>
      <c r="G73" s="336"/>
      <c r="H73" s="224"/>
      <c r="I73" s="317" t="str">
        <f>IF(I72&gt;0.85, "Pass", "Fail")</f>
        <v>Fail</v>
      </c>
      <c r="J73" s="317"/>
      <c r="K73" s="179"/>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tC+k8Zjxgcw88UGcz0c95pn2hkP/ORFeTPm99HR4wddkLUPBHtVpvGHyaZenoNpmK3HlrC0q3PM1DEPbpvjgtw==" saltValue="GDJX55CmndoBAh+k/j+o6g=="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81" priority="19" operator="equal">
      <formula>"Fail"</formula>
    </cfRule>
    <cfRule type="cellIs" dxfId="180" priority="20" operator="equal">
      <formula>"Pass"</formula>
    </cfRule>
  </conditionalFormatting>
  <conditionalFormatting sqref="O9:Q18">
    <cfRule type="cellIs" dxfId="179" priority="17" operator="equal">
      <formula>"Pass"</formula>
    </cfRule>
    <cfRule type="cellIs" dxfId="178" priority="18" operator="equal">
      <formula>"Fail"</formula>
    </cfRule>
  </conditionalFormatting>
  <conditionalFormatting sqref="I73:K73">
    <cfRule type="cellIs" dxfId="177" priority="15" operator="equal">
      <formula>"Pass"</formula>
    </cfRule>
    <cfRule type="cellIs" dxfId="176" priority="16" operator="equal">
      <formula>"Fail"</formula>
    </cfRule>
  </conditionalFormatting>
  <conditionalFormatting sqref="D72:E72">
    <cfRule type="cellIs" dxfId="175" priority="14" operator="greaterThan">
      <formula>0</formula>
    </cfRule>
  </conditionalFormatting>
  <conditionalFormatting sqref="D73:E73">
    <cfRule type="cellIs" dxfId="174" priority="12" operator="greaterThan">
      <formula>0</formula>
    </cfRule>
    <cfRule type="cellIs" dxfId="173" priority="13" operator="greaterThan">
      <formula>0</formula>
    </cfRule>
  </conditionalFormatting>
  <conditionalFormatting sqref="I72:K72">
    <cfRule type="cellIs" dxfId="172" priority="6" operator="lessThan">
      <formula>0.7</formula>
    </cfRule>
    <cfRule type="cellIs" dxfId="171" priority="7" operator="between">
      <formula>0.7</formula>
      <formula>0.85</formula>
    </cfRule>
    <cfRule type="cellIs" dxfId="170" priority="11" operator="greaterThan">
      <formula>0.85</formula>
    </cfRule>
  </conditionalFormatting>
  <conditionalFormatting sqref="I74">
    <cfRule type="cellIs" dxfId="169" priority="8" operator="equal">
      <formula>"N/A"</formula>
    </cfRule>
    <cfRule type="cellIs" dxfId="168" priority="9" operator="equal">
      <formula>"Average"</formula>
    </cfRule>
    <cfRule type="cellIs" dxfId="167" priority="10" operator="equal">
      <formula>"Critical"</formula>
    </cfRule>
  </conditionalFormatting>
  <conditionalFormatting sqref="M7:N7">
    <cfRule type="cellIs" dxfId="166" priority="4" operator="equal">
      <formula>"Fail"</formula>
    </cfRule>
    <cfRule type="cellIs" dxfId="165" priority="5" operator="equal">
      <formula>"Pass"</formula>
    </cfRule>
  </conditionalFormatting>
  <conditionalFormatting sqref="P7:R7">
    <cfRule type="cellIs" dxfId="164" priority="3" operator="equal">
      <formula>"No Action Needed"</formula>
    </cfRule>
  </conditionalFormatting>
  <conditionalFormatting sqref="K62">
    <cfRule type="cellIs" dxfId="163" priority="1" operator="equal">
      <formula>"Fail"</formula>
    </cfRule>
    <cfRule type="cellIs" dxfId="162" priority="2" operator="equal">
      <formula>"Pass"</formula>
    </cfRule>
  </conditionalFormatting>
  <dataValidations xWindow="1225" yWindow="416"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O87"/>
  <sheetViews>
    <sheetView zoomScale="70" zoomScaleNormal="70" workbookViewId="0">
      <selection activeCell="G53" sqref="G53:H53"/>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277</v>
      </c>
      <c r="E20" s="206"/>
      <c r="F20" s="206"/>
      <c r="G20" s="205" t="s">
        <v>54</v>
      </c>
      <c r="H20" s="205"/>
      <c r="I20" s="205"/>
      <c r="J20" s="207">
        <v>9</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42780</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278</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308</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66"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240</v>
      </c>
      <c r="D50" s="310"/>
      <c r="E50" s="309" t="s">
        <v>241</v>
      </c>
      <c r="F50" s="310"/>
      <c r="G50" s="309" t="s">
        <v>306</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66.75" customHeight="1" outlineLevel="1">
      <c r="A51" s="32"/>
      <c r="B51" s="52">
        <v>2</v>
      </c>
      <c r="C51" s="309" t="s">
        <v>307</v>
      </c>
      <c r="D51" s="310"/>
      <c r="E51" s="311" t="s">
        <v>309</v>
      </c>
      <c r="F51" s="312"/>
      <c r="G51" s="309" t="s">
        <v>310</v>
      </c>
      <c r="H51" s="310"/>
      <c r="I51" s="309" t="s">
        <v>455</v>
      </c>
      <c r="J51" s="310"/>
      <c r="K51" s="53" t="s">
        <v>118</v>
      </c>
      <c r="L51" s="54" t="s">
        <v>297</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309" t="s">
        <v>307</v>
      </c>
      <c r="D52" s="310"/>
      <c r="E52" s="309" t="s">
        <v>312</v>
      </c>
      <c r="F52" s="310"/>
      <c r="G52" s="309" t="s">
        <v>313</v>
      </c>
      <c r="H52" s="310"/>
      <c r="I52" s="309" t="s">
        <v>110</v>
      </c>
      <c r="J52" s="31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c r="D53" s="310"/>
      <c r="E53" s="309"/>
      <c r="F53" s="310"/>
      <c r="G53" s="309"/>
      <c r="H53" s="310"/>
      <c r="I53" s="309"/>
      <c r="J53" s="310"/>
      <c r="K53" s="5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c r="J54" s="310"/>
      <c r="K54" s="5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1</v>
      </c>
      <c r="E72" s="329"/>
      <c r="F72" s="330" t="s">
        <v>96</v>
      </c>
      <c r="G72" s="331"/>
      <c r="H72" s="332"/>
      <c r="I72" s="333">
        <f>D73/(D73+D72)</f>
        <v>0.66666666666666663</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2</v>
      </c>
      <c r="E73" s="178"/>
      <c r="F73" s="335" t="s">
        <v>49</v>
      </c>
      <c r="G73" s="336"/>
      <c r="H73" s="224"/>
      <c r="I73" s="317" t="str">
        <f>IF(I72&gt;0.85, "Pass", "Fail")</f>
        <v>Fail</v>
      </c>
      <c r="J73" s="317"/>
      <c r="K73" s="179"/>
      <c r="L73" s="57" t="s">
        <v>99</v>
      </c>
      <c r="M73" s="58">
        <v>4.1666666666666664E-2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e">
        <f t="array" ref="D74">INDEX(L50:L69,MODE(IF((L50:L69&lt;&gt;"")*ISNA(MATCH(L50:L69,$J$75:$J75,0)),MATCH(L50:L69,L50:L69,0))))</f>
        <v>#N/A</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e">
        <f>IF(D74="SW_Bug", "Critical", IF(D74="Logical Flow","Mid-level",  IF(D74="Security", "Critical",  IF(D74="Form Design", "Low",  IF(D74="Interface", "Low",  IF(D74="Functional", "Critical", NA()))))))</f>
        <v>#N/A</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YwggvIHkq8+Mo3aSvPYDz9TKX79IpQs1GeGEmX/JBumbjrwWGPyq1uFTYnDM4sVYhirYr3l/BtaKUl1flKjTnA==" saltValue="D22GQj0niW0TjBykJKgw1g=="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61" priority="19" operator="equal">
      <formula>"Fail"</formula>
    </cfRule>
    <cfRule type="cellIs" dxfId="160" priority="20" operator="equal">
      <formula>"Pass"</formula>
    </cfRule>
  </conditionalFormatting>
  <conditionalFormatting sqref="O9:Q18">
    <cfRule type="cellIs" dxfId="159" priority="17" operator="equal">
      <formula>"Pass"</formula>
    </cfRule>
    <cfRule type="cellIs" dxfId="158" priority="18" operator="equal">
      <formula>"Fail"</formula>
    </cfRule>
  </conditionalFormatting>
  <conditionalFormatting sqref="I73:K73">
    <cfRule type="cellIs" dxfId="157" priority="15" operator="equal">
      <formula>"Pass"</formula>
    </cfRule>
    <cfRule type="cellIs" dxfId="156" priority="16" operator="equal">
      <formula>"Fail"</formula>
    </cfRule>
  </conditionalFormatting>
  <conditionalFormatting sqref="D72:E72">
    <cfRule type="cellIs" dxfId="155" priority="14" operator="greaterThan">
      <formula>0</formula>
    </cfRule>
  </conditionalFormatting>
  <conditionalFormatting sqref="D73:E73">
    <cfRule type="cellIs" dxfId="154" priority="12" operator="greaterThan">
      <formula>0</formula>
    </cfRule>
    <cfRule type="cellIs" dxfId="153" priority="13" operator="greaterThan">
      <formula>0</formula>
    </cfRule>
  </conditionalFormatting>
  <conditionalFormatting sqref="I72:K72">
    <cfRule type="cellIs" dxfId="152" priority="6" operator="lessThan">
      <formula>0.7</formula>
    </cfRule>
    <cfRule type="cellIs" dxfId="151" priority="7" operator="between">
      <formula>0.7</formula>
      <formula>0.85</formula>
    </cfRule>
    <cfRule type="cellIs" dxfId="150" priority="11" operator="greaterThan">
      <formula>0.85</formula>
    </cfRule>
  </conditionalFormatting>
  <conditionalFormatting sqref="I74">
    <cfRule type="cellIs" dxfId="149" priority="8" operator="equal">
      <formula>"N/A"</formula>
    </cfRule>
    <cfRule type="cellIs" dxfId="148" priority="9" operator="equal">
      <formula>"Average"</formula>
    </cfRule>
    <cfRule type="cellIs" dxfId="147" priority="10" operator="equal">
      <formula>"Critical"</formula>
    </cfRule>
  </conditionalFormatting>
  <conditionalFormatting sqref="M7:N7">
    <cfRule type="cellIs" dxfId="146" priority="4" operator="equal">
      <formula>"Fail"</formula>
    </cfRule>
    <cfRule type="cellIs" dxfId="145" priority="5" operator="equal">
      <formula>"Pass"</formula>
    </cfRule>
  </conditionalFormatting>
  <conditionalFormatting sqref="P7:R7">
    <cfRule type="cellIs" dxfId="144" priority="3" operator="equal">
      <formula>"No Action Needed"</formula>
    </cfRule>
  </conditionalFormatting>
  <conditionalFormatting sqref="K62">
    <cfRule type="cellIs" dxfId="143" priority="1" operator="equal">
      <formula>"Fail"</formula>
    </cfRule>
    <cfRule type="cellIs" dxfId="142"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AO87"/>
  <sheetViews>
    <sheetView zoomScale="60" zoomScaleNormal="60" workbookViewId="0">
      <selection activeCell="E57" sqref="E57:F57"/>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314</v>
      </c>
      <c r="E20" s="206"/>
      <c r="F20" s="206"/>
      <c r="G20" s="205" t="s">
        <v>54</v>
      </c>
      <c r="H20" s="205"/>
      <c r="I20" s="205"/>
      <c r="J20" s="207">
        <v>10</v>
      </c>
      <c r="K20" s="208"/>
      <c r="L20" s="40"/>
      <c r="M20" s="209" t="s">
        <v>342</v>
      </c>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42781</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315</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359</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81.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316</v>
      </c>
      <c r="D50" s="310"/>
      <c r="E50" s="309" t="s">
        <v>241</v>
      </c>
      <c r="F50" s="310"/>
      <c r="G50" s="309" t="s">
        <v>317</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88.5" customHeight="1" outlineLevel="1">
      <c r="A51" s="32"/>
      <c r="B51" s="52">
        <v>2</v>
      </c>
      <c r="C51" s="309" t="s">
        <v>318</v>
      </c>
      <c r="D51" s="310"/>
      <c r="E51" s="311" t="s">
        <v>319</v>
      </c>
      <c r="F51" s="312"/>
      <c r="G51" s="309" t="s">
        <v>320</v>
      </c>
      <c r="H51" s="310"/>
      <c r="I51" s="309" t="s">
        <v>110</v>
      </c>
      <c r="J51" s="31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90" customHeight="1" outlineLevel="1">
      <c r="A52" s="32"/>
      <c r="B52" s="52">
        <v>3</v>
      </c>
      <c r="C52" s="309" t="s">
        <v>318</v>
      </c>
      <c r="D52" s="310"/>
      <c r="E52" s="309" t="s">
        <v>329</v>
      </c>
      <c r="F52" s="310"/>
      <c r="G52" s="309" t="s">
        <v>334</v>
      </c>
      <c r="H52" s="310"/>
      <c r="I52" s="309" t="s">
        <v>330</v>
      </c>
      <c r="J52" s="310"/>
      <c r="K52" s="53" t="s">
        <v>118</v>
      </c>
      <c r="L52" s="54" t="s">
        <v>119</v>
      </c>
      <c r="M52" s="56" t="s">
        <v>331</v>
      </c>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t="s">
        <v>318</v>
      </c>
      <c r="D53" s="310"/>
      <c r="E53" s="309" t="s">
        <v>321</v>
      </c>
      <c r="F53" s="310"/>
      <c r="G53" s="309" t="s">
        <v>322</v>
      </c>
      <c r="H53" s="310"/>
      <c r="I53" s="309" t="s">
        <v>323</v>
      </c>
      <c r="J53" s="310"/>
      <c r="K53" s="70" t="s">
        <v>118</v>
      </c>
      <c r="L53" s="54" t="s">
        <v>297</v>
      </c>
      <c r="M53" s="56" t="s">
        <v>331</v>
      </c>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318</v>
      </c>
      <c r="D54" s="310"/>
      <c r="E54" s="172" t="s">
        <v>324</v>
      </c>
      <c r="F54" s="168"/>
      <c r="G54" s="309" t="s">
        <v>325</v>
      </c>
      <c r="H54" s="310"/>
      <c r="I54" s="309" t="s">
        <v>326</v>
      </c>
      <c r="J54" s="310"/>
      <c r="K54" s="70" t="s">
        <v>118</v>
      </c>
      <c r="L54" s="54" t="s">
        <v>123</v>
      </c>
      <c r="M54" s="56" t="s">
        <v>331</v>
      </c>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138.75" customHeight="1" outlineLevel="1">
      <c r="A55" s="32"/>
      <c r="B55" s="52">
        <v>6</v>
      </c>
      <c r="C55" s="309" t="s">
        <v>327</v>
      </c>
      <c r="D55" s="310"/>
      <c r="E55" s="309" t="s">
        <v>328</v>
      </c>
      <c r="F55" s="310"/>
      <c r="G55" s="309" t="s">
        <v>332</v>
      </c>
      <c r="H55" s="310"/>
      <c r="I55" s="309" t="s">
        <v>456</v>
      </c>
      <c r="J55" s="310"/>
      <c r="K55" s="70" t="s">
        <v>118</v>
      </c>
      <c r="L55" s="54" t="s">
        <v>119</v>
      </c>
      <c r="M55" s="56" t="s">
        <v>333</v>
      </c>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61.5" customHeight="1" outlineLevel="1">
      <c r="A56" s="32"/>
      <c r="B56" s="52">
        <v>7</v>
      </c>
      <c r="C56" s="309" t="s">
        <v>335</v>
      </c>
      <c r="D56" s="310"/>
      <c r="E56" s="309" t="s">
        <v>338</v>
      </c>
      <c r="F56" s="310"/>
      <c r="G56" s="309"/>
      <c r="H56" s="310"/>
      <c r="I56" s="309" t="s">
        <v>339</v>
      </c>
      <c r="J56" s="310"/>
      <c r="K56" s="53" t="s">
        <v>118</v>
      </c>
      <c r="L56" s="54"/>
      <c r="M56" s="56" t="s">
        <v>364</v>
      </c>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144.75" customHeight="1" outlineLevel="1">
      <c r="A57" s="32"/>
      <c r="B57" s="52">
        <v>8</v>
      </c>
      <c r="C57" s="309" t="s">
        <v>164</v>
      </c>
      <c r="D57" s="310"/>
      <c r="E57" s="309"/>
      <c r="F57" s="310"/>
      <c r="G57" s="309"/>
      <c r="H57" s="310"/>
      <c r="I57" s="309" t="s">
        <v>336</v>
      </c>
      <c r="J57" s="310"/>
      <c r="K57" s="53" t="s">
        <v>118</v>
      </c>
      <c r="L57" s="54" t="s">
        <v>166</v>
      </c>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100.5" customHeight="1" outlineLevel="1">
      <c r="A58" s="32"/>
      <c r="B58" s="52">
        <v>9</v>
      </c>
      <c r="C58" s="309" t="s">
        <v>340</v>
      </c>
      <c r="D58" s="310"/>
      <c r="E58" s="309" t="s">
        <v>341</v>
      </c>
      <c r="F58" s="310"/>
      <c r="G58" s="309" t="s">
        <v>343</v>
      </c>
      <c r="H58" s="310"/>
      <c r="I58" s="309" t="s">
        <v>344</v>
      </c>
      <c r="J58" s="310"/>
      <c r="K58" s="53" t="s">
        <v>111</v>
      </c>
      <c r="L58" s="54" t="s">
        <v>119</v>
      </c>
      <c r="M58" s="56" t="s">
        <v>354</v>
      </c>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t="s">
        <v>345</v>
      </c>
      <c r="D59" s="310"/>
      <c r="E59" s="309" t="s">
        <v>346</v>
      </c>
      <c r="F59" s="310"/>
      <c r="G59" s="309" t="s">
        <v>347</v>
      </c>
      <c r="H59" s="310"/>
      <c r="I59" s="309" t="s">
        <v>348</v>
      </c>
      <c r="J59" s="310"/>
      <c r="K59" s="53" t="s">
        <v>111</v>
      </c>
      <c r="L59" s="54"/>
      <c r="M59" s="56" t="s">
        <v>363</v>
      </c>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t="s">
        <v>349</v>
      </c>
      <c r="D60" s="310"/>
      <c r="E60" s="309" t="s">
        <v>350</v>
      </c>
      <c r="F60" s="310"/>
      <c r="G60" s="309" t="s">
        <v>351</v>
      </c>
      <c r="H60" s="310"/>
      <c r="I60" s="309" t="s">
        <v>110</v>
      </c>
      <c r="J60" s="310"/>
      <c r="K60" s="53" t="s">
        <v>111</v>
      </c>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102" customHeight="1" outlineLevel="1">
      <c r="A61" s="32"/>
      <c r="B61" s="52">
        <v>12</v>
      </c>
      <c r="C61" s="309" t="s">
        <v>355</v>
      </c>
      <c r="D61" s="310"/>
      <c r="E61" s="309" t="s">
        <v>356</v>
      </c>
      <c r="F61" s="310"/>
      <c r="G61" s="309" t="s">
        <v>357</v>
      </c>
      <c r="H61" s="310"/>
      <c r="I61" s="309" t="s">
        <v>110</v>
      </c>
      <c r="J61" s="310"/>
      <c r="K61" s="53" t="s">
        <v>111</v>
      </c>
      <c r="L61" s="54" t="s">
        <v>166</v>
      </c>
      <c r="M61" s="56" t="s">
        <v>358</v>
      </c>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102" customHeight="1" outlineLevel="1">
      <c r="A62" s="32"/>
      <c r="B62" s="52">
        <v>13</v>
      </c>
      <c r="C62" s="309" t="s">
        <v>353</v>
      </c>
      <c r="D62" s="310"/>
      <c r="E62" s="309" t="s">
        <v>360</v>
      </c>
      <c r="F62" s="310"/>
      <c r="G62" s="309" t="s">
        <v>361</v>
      </c>
      <c r="H62" s="310"/>
      <c r="I62" s="309" t="s">
        <v>362</v>
      </c>
      <c r="J62" s="310"/>
      <c r="K62" s="53" t="s">
        <v>118</v>
      </c>
      <c r="L62" s="54" t="s">
        <v>119</v>
      </c>
      <c r="M62" s="56" t="s">
        <v>365</v>
      </c>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56.25" customHeight="1" outlineLevel="1">
      <c r="A63" s="32"/>
      <c r="B63" s="52">
        <v>14</v>
      </c>
      <c r="C63" s="309" t="s">
        <v>366</v>
      </c>
      <c r="D63" s="310"/>
      <c r="E63" s="309" t="s">
        <v>367</v>
      </c>
      <c r="F63" s="310"/>
      <c r="G63" s="309" t="s">
        <v>368</v>
      </c>
      <c r="H63" s="310"/>
      <c r="I63" s="309" t="s">
        <v>110</v>
      </c>
      <c r="J63" s="310"/>
      <c r="K63" s="53" t="s">
        <v>111</v>
      </c>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36.75" customHeight="1" outlineLevel="1">
      <c r="A64" s="32"/>
      <c r="B64" s="52">
        <v>15</v>
      </c>
      <c r="C64" s="309" t="s">
        <v>369</v>
      </c>
      <c r="D64" s="310"/>
      <c r="E64" s="309" t="s">
        <v>371</v>
      </c>
      <c r="F64" s="310"/>
      <c r="G64" s="309"/>
      <c r="H64" s="310"/>
      <c r="I64" s="309" t="s">
        <v>370</v>
      </c>
      <c r="J64" s="310"/>
      <c r="K64" s="53" t="s">
        <v>118</v>
      </c>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84" customHeight="1" outlineLevel="1">
      <c r="A65" s="32"/>
      <c r="B65" s="52">
        <v>16</v>
      </c>
      <c r="C65" s="309" t="s">
        <v>372</v>
      </c>
      <c r="D65" s="310"/>
      <c r="E65" s="309" t="s">
        <v>373</v>
      </c>
      <c r="F65" s="310"/>
      <c r="G65" s="309" t="s">
        <v>374</v>
      </c>
      <c r="H65" s="310"/>
      <c r="I65" s="309" t="s">
        <v>375</v>
      </c>
      <c r="J65" s="310"/>
      <c r="K65" s="53" t="s">
        <v>118</v>
      </c>
      <c r="L65" s="54" t="s">
        <v>119</v>
      </c>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9</v>
      </c>
      <c r="E72" s="329"/>
      <c r="F72" s="330" t="s">
        <v>96</v>
      </c>
      <c r="G72" s="331"/>
      <c r="H72" s="332"/>
      <c r="I72" s="333">
        <f>D73/(D73+D72)</f>
        <v>0.4375</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7</v>
      </c>
      <c r="E73" s="178"/>
      <c r="F73" s="335" t="s">
        <v>49</v>
      </c>
      <c r="G73" s="336"/>
      <c r="H73" s="224"/>
      <c r="I73" s="317" t="str">
        <f>IF(I72&gt;0.85, "Pass", "Fail")</f>
        <v>Fail</v>
      </c>
      <c r="J73" s="317"/>
      <c r="K73" s="179"/>
      <c r="L73" s="57" t="s">
        <v>99</v>
      </c>
      <c r="M73" s="58">
        <v>0.25</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2GjfHhiowCbvWMckAHVn722afjdkwqC6QdwwqIMMGZhTL4Qdgi/n3EN8LOIBtQtcU/evTu+5x6tIVMSNE5C6/Q==" saltValue="XUHOcZDjo15DTHdQTz2D4A=="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63:K69 K50:K61">
    <cfRule type="cellIs" dxfId="141" priority="19" operator="equal">
      <formula>"Fail"</formula>
    </cfRule>
    <cfRule type="cellIs" dxfId="140" priority="20" operator="equal">
      <formula>"Pass"</formula>
    </cfRule>
  </conditionalFormatting>
  <conditionalFormatting sqref="O9:Q18">
    <cfRule type="cellIs" dxfId="139" priority="17" operator="equal">
      <formula>"Pass"</formula>
    </cfRule>
    <cfRule type="cellIs" dxfId="138" priority="18" operator="equal">
      <formula>"Fail"</formula>
    </cfRule>
  </conditionalFormatting>
  <conditionalFormatting sqref="I73:K73">
    <cfRule type="cellIs" dxfId="137" priority="15" operator="equal">
      <formula>"Pass"</formula>
    </cfRule>
    <cfRule type="cellIs" dxfId="136" priority="16" operator="equal">
      <formula>"Fail"</formula>
    </cfRule>
  </conditionalFormatting>
  <conditionalFormatting sqref="D72:E72">
    <cfRule type="cellIs" dxfId="135" priority="14" operator="greaterThan">
      <formula>0</formula>
    </cfRule>
  </conditionalFormatting>
  <conditionalFormatting sqref="D73:E73">
    <cfRule type="cellIs" dxfId="134" priority="12" operator="greaterThan">
      <formula>0</formula>
    </cfRule>
    <cfRule type="cellIs" dxfId="133" priority="13" operator="greaterThan">
      <formula>0</formula>
    </cfRule>
  </conditionalFormatting>
  <conditionalFormatting sqref="I72:K72">
    <cfRule type="cellIs" dxfId="132" priority="6" operator="lessThan">
      <formula>0.7</formula>
    </cfRule>
    <cfRule type="cellIs" dxfId="131" priority="7" operator="between">
      <formula>0.7</formula>
      <formula>0.85</formula>
    </cfRule>
    <cfRule type="cellIs" dxfId="130" priority="11" operator="greaterThan">
      <formula>0.85</formula>
    </cfRule>
  </conditionalFormatting>
  <conditionalFormatting sqref="I74">
    <cfRule type="cellIs" dxfId="129" priority="8" operator="equal">
      <formula>"N/A"</formula>
    </cfRule>
    <cfRule type="cellIs" dxfId="128" priority="9" operator="equal">
      <formula>"Average"</formula>
    </cfRule>
    <cfRule type="cellIs" dxfId="127" priority="10" operator="equal">
      <formula>"Critical"</formula>
    </cfRule>
  </conditionalFormatting>
  <conditionalFormatting sqref="M7:N7">
    <cfRule type="cellIs" dxfId="126" priority="4" operator="equal">
      <formula>"Fail"</formula>
    </cfRule>
    <cfRule type="cellIs" dxfId="125" priority="5" operator="equal">
      <formula>"Pass"</formula>
    </cfRule>
  </conditionalFormatting>
  <conditionalFormatting sqref="P7:R7">
    <cfRule type="cellIs" dxfId="124" priority="3" operator="equal">
      <formula>"No Action Needed"</formula>
    </cfRule>
  </conditionalFormatting>
  <conditionalFormatting sqref="K62">
    <cfRule type="cellIs" dxfId="123" priority="1" operator="equal">
      <formula>"Fail"</formula>
    </cfRule>
    <cfRule type="cellIs" dxfId="122" priority="2" operator="equal">
      <formula>"Pass"</formula>
    </cfRule>
  </conditionalFormatting>
  <dataValidations xWindow="1104" yWindow="36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I50:I69 J56:J69"/>
    <dataValidation allowBlank="1" showInputMessage="1" showErrorMessage="1" promptTitle="Hint" prompt="The application should behave according to the SRS document and SDD. The expected result should be meeting the requirements as it is with no changes what so ever." sqref="G50:G69 H50:H51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6:F69"/>
    <dataValidation allowBlank="1" showInputMessage="1" showErrorMessage="1" promptTitle="Hint" prompt="Write the name of the step itself._x000a_Ex: Navigation to required page._x000a_Opening the .exe file._x000a_...etc." sqref="C50:C69 D50:D51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AO87"/>
  <sheetViews>
    <sheetView zoomScale="60" zoomScaleNormal="60" workbookViewId="0">
      <selection activeCell="H13" sqref="H13:K13"/>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376</v>
      </c>
      <c r="E20" s="206"/>
      <c r="F20" s="206"/>
      <c r="G20" s="205" t="s">
        <v>54</v>
      </c>
      <c r="H20" s="205"/>
      <c r="I20" s="205"/>
      <c r="J20" s="207">
        <v>11</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42781</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377</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378</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35.2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44"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379</v>
      </c>
      <c r="D50" s="310"/>
      <c r="E50" s="309" t="s">
        <v>380</v>
      </c>
      <c r="F50" s="310"/>
      <c r="G50" s="309" t="s">
        <v>381</v>
      </c>
      <c r="H50" s="310"/>
      <c r="I50" s="309" t="s">
        <v>110</v>
      </c>
      <c r="J50" s="31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89.25" customHeight="1" outlineLevel="1">
      <c r="A51" s="32"/>
      <c r="B51" s="52">
        <v>2</v>
      </c>
      <c r="C51" s="309" t="s">
        <v>382</v>
      </c>
      <c r="D51" s="310"/>
      <c r="E51" s="311" t="s">
        <v>383</v>
      </c>
      <c r="F51" s="312"/>
      <c r="G51" s="309" t="s">
        <v>384</v>
      </c>
      <c r="H51" s="310"/>
      <c r="I51" s="309" t="s">
        <v>385</v>
      </c>
      <c r="J51" s="310"/>
      <c r="K51" s="53" t="s">
        <v>118</v>
      </c>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96.75" customHeight="1" outlineLevel="1">
      <c r="A52" s="32"/>
      <c r="B52" s="52">
        <v>3</v>
      </c>
      <c r="C52" s="309" t="s">
        <v>386</v>
      </c>
      <c r="D52" s="310"/>
      <c r="E52" s="309" t="s">
        <v>387</v>
      </c>
      <c r="F52" s="310"/>
      <c r="G52" s="309" t="s">
        <v>388</v>
      </c>
      <c r="H52" s="310"/>
      <c r="I52" s="309" t="s">
        <v>389</v>
      </c>
      <c r="J52" s="31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69" customHeight="1" outlineLevel="1">
      <c r="A53" s="32"/>
      <c r="B53" s="52">
        <v>4</v>
      </c>
      <c r="C53" s="309" t="s">
        <v>390</v>
      </c>
      <c r="D53" s="310"/>
      <c r="E53" s="309" t="s">
        <v>391</v>
      </c>
      <c r="F53" s="310"/>
      <c r="G53" s="309" t="s">
        <v>392</v>
      </c>
      <c r="H53" s="310"/>
      <c r="I53" s="309" t="s">
        <v>110</v>
      </c>
      <c r="J53" s="310"/>
      <c r="K53" s="53" t="s">
        <v>111</v>
      </c>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c r="J54" s="310"/>
      <c r="K54" s="5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2</v>
      </c>
      <c r="E72" s="329"/>
      <c r="F72" s="330" t="s">
        <v>96</v>
      </c>
      <c r="G72" s="331"/>
      <c r="H72" s="332"/>
      <c r="I72" s="333">
        <f>D73/(D73+D72)</f>
        <v>0.5</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2</v>
      </c>
      <c r="E73" s="178"/>
      <c r="F73" s="335" t="s">
        <v>49</v>
      </c>
      <c r="G73" s="336"/>
      <c r="H73" s="224"/>
      <c r="I73" s="317" t="str">
        <f>IF(I72&gt;0.85, "Pass", "Fail")</f>
        <v>Fail</v>
      </c>
      <c r="J73" s="317"/>
      <c r="K73" s="179"/>
      <c r="L73" s="57" t="s">
        <v>99</v>
      </c>
      <c r="M73" s="58">
        <v>6.25E-2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uyDpH8LUYzUVjziyoJF5jbBVKSj0p12D7vxkG2NoG9feqJCWc8+4gGcYQpB6Bcg/oNQqYliSX/stJKI72J4izQ==" saltValue="SH7K6jmDgpcFozhsH8kPmA=="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21" priority="19" operator="equal">
      <formula>"Fail"</formula>
    </cfRule>
    <cfRule type="cellIs" dxfId="120" priority="20" operator="equal">
      <formula>"Pass"</formula>
    </cfRule>
  </conditionalFormatting>
  <conditionalFormatting sqref="O9:Q18">
    <cfRule type="cellIs" dxfId="119" priority="17" operator="equal">
      <formula>"Pass"</formula>
    </cfRule>
    <cfRule type="cellIs" dxfId="118" priority="18" operator="equal">
      <formula>"Fail"</formula>
    </cfRule>
  </conditionalFormatting>
  <conditionalFormatting sqref="I73:K73">
    <cfRule type="cellIs" dxfId="117" priority="15" operator="equal">
      <formula>"Pass"</formula>
    </cfRule>
    <cfRule type="cellIs" dxfId="116" priority="16" operator="equal">
      <formula>"Fail"</formula>
    </cfRule>
  </conditionalFormatting>
  <conditionalFormatting sqref="D72:E72">
    <cfRule type="cellIs" dxfId="115" priority="14" operator="greaterThan">
      <formula>0</formula>
    </cfRule>
  </conditionalFormatting>
  <conditionalFormatting sqref="D73:E73">
    <cfRule type="cellIs" dxfId="114" priority="12" operator="greaterThan">
      <formula>0</formula>
    </cfRule>
    <cfRule type="cellIs" dxfId="113" priority="13" operator="greaterThan">
      <formula>0</formula>
    </cfRule>
  </conditionalFormatting>
  <conditionalFormatting sqref="I72:K72">
    <cfRule type="cellIs" dxfId="112" priority="6" operator="lessThan">
      <formula>0.7</formula>
    </cfRule>
    <cfRule type="cellIs" dxfId="111" priority="7" operator="between">
      <formula>0.7</formula>
      <formula>0.85</formula>
    </cfRule>
    <cfRule type="cellIs" dxfId="110" priority="11" operator="greaterThan">
      <formula>0.85</formula>
    </cfRule>
  </conditionalFormatting>
  <conditionalFormatting sqref="I74">
    <cfRule type="cellIs" dxfId="109" priority="8" operator="equal">
      <formula>"N/A"</formula>
    </cfRule>
    <cfRule type="cellIs" dxfId="108" priority="9" operator="equal">
      <formula>"Average"</formula>
    </cfRule>
    <cfRule type="cellIs" dxfId="107" priority="10" operator="equal">
      <formula>"Critical"</formula>
    </cfRule>
  </conditionalFormatting>
  <conditionalFormatting sqref="M7:N7">
    <cfRule type="cellIs" dxfId="106" priority="4" operator="equal">
      <formula>"Fail"</formula>
    </cfRule>
    <cfRule type="cellIs" dxfId="105" priority="5" operator="equal">
      <formula>"Pass"</formula>
    </cfRule>
  </conditionalFormatting>
  <conditionalFormatting sqref="P7:R7">
    <cfRule type="cellIs" dxfId="104" priority="3" operator="equal">
      <formula>"No Action Needed"</formula>
    </cfRule>
  </conditionalFormatting>
  <conditionalFormatting sqref="K62">
    <cfRule type="cellIs" dxfId="103" priority="1" operator="equal">
      <formula>"Fail"</formula>
    </cfRule>
    <cfRule type="cellIs" dxfId="102" priority="2" operator="equal">
      <formula>"Pass"</formula>
    </cfRule>
  </conditionalFormatting>
  <dataValidations xWindow="1116" yWindow="50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AO87"/>
  <sheetViews>
    <sheetView zoomScale="55" zoomScaleNormal="55" workbookViewId="0">
      <selection activeCell="G57" sqref="G57:H57"/>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394</v>
      </c>
      <c r="E20" s="206"/>
      <c r="F20" s="206"/>
      <c r="G20" s="205" t="s">
        <v>54</v>
      </c>
      <c r="H20" s="205"/>
      <c r="I20" s="205"/>
      <c r="J20" s="207">
        <v>12</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42781</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395</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401</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00.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71"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69" t="s">
        <v>93</v>
      </c>
      <c r="L49" s="68"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63" customHeight="1" outlineLevel="1">
      <c r="A50" s="32"/>
      <c r="B50" s="52">
        <v>1</v>
      </c>
      <c r="C50" s="309" t="s">
        <v>379</v>
      </c>
      <c r="D50" s="310"/>
      <c r="E50" s="309" t="s">
        <v>241</v>
      </c>
      <c r="F50" s="310"/>
      <c r="G50" s="309" t="s">
        <v>396</v>
      </c>
      <c r="H50" s="310"/>
      <c r="I50" s="309" t="s">
        <v>110</v>
      </c>
      <c r="J50" s="310"/>
      <c r="K50" s="70"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20" customHeight="1" outlineLevel="1">
      <c r="A51" s="32"/>
      <c r="B51" s="52">
        <v>2</v>
      </c>
      <c r="C51" s="309" t="s">
        <v>397</v>
      </c>
      <c r="D51" s="310"/>
      <c r="E51" s="311" t="s">
        <v>398</v>
      </c>
      <c r="F51" s="312"/>
      <c r="G51" s="309" t="s">
        <v>399</v>
      </c>
      <c r="H51" s="310"/>
      <c r="I51" s="309" t="s">
        <v>110</v>
      </c>
      <c r="J51" s="310"/>
      <c r="K51" s="70"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122.25" customHeight="1" outlineLevel="1">
      <c r="A52" s="32"/>
      <c r="B52" s="52">
        <v>3</v>
      </c>
      <c r="C52" s="309" t="s">
        <v>400</v>
      </c>
      <c r="D52" s="310"/>
      <c r="E52" s="309" t="s">
        <v>402</v>
      </c>
      <c r="F52" s="310"/>
      <c r="G52" s="309" t="s">
        <v>403</v>
      </c>
      <c r="H52" s="310"/>
      <c r="I52" s="309" t="s">
        <v>404</v>
      </c>
      <c r="J52" s="310"/>
      <c r="K52" s="70"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t="s">
        <v>355</v>
      </c>
      <c r="D53" s="310"/>
      <c r="E53" s="309" t="s">
        <v>356</v>
      </c>
      <c r="F53" s="310"/>
      <c r="G53" s="309" t="s">
        <v>357</v>
      </c>
      <c r="H53" s="310"/>
      <c r="I53" s="309" t="s">
        <v>110</v>
      </c>
      <c r="J53" s="310"/>
      <c r="K53" s="70" t="s">
        <v>111</v>
      </c>
      <c r="L53" s="54"/>
      <c r="M53" s="56"/>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349</v>
      </c>
      <c r="D54" s="310"/>
      <c r="E54" s="309" t="s">
        <v>406</v>
      </c>
      <c r="F54" s="310"/>
      <c r="G54" s="309" t="s">
        <v>407</v>
      </c>
      <c r="H54" s="310"/>
      <c r="I54" s="309" t="s">
        <v>408</v>
      </c>
      <c r="J54" s="310"/>
      <c r="K54" s="70"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t="s">
        <v>366</v>
      </c>
      <c r="D55" s="310"/>
      <c r="E55" s="309" t="s">
        <v>409</v>
      </c>
      <c r="F55" s="310"/>
      <c r="G55" s="309" t="s">
        <v>410</v>
      </c>
      <c r="H55" s="310"/>
      <c r="I55" s="309" t="s">
        <v>457</v>
      </c>
      <c r="J55" s="310"/>
      <c r="K55" s="70" t="s">
        <v>118</v>
      </c>
      <c r="L55" s="54" t="s">
        <v>119</v>
      </c>
      <c r="M55" s="56" t="s">
        <v>411</v>
      </c>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t="s">
        <v>369</v>
      </c>
      <c r="D56" s="310"/>
      <c r="E56" s="309"/>
      <c r="F56" s="310"/>
      <c r="G56" s="309"/>
      <c r="H56" s="310"/>
      <c r="I56" s="309" t="s">
        <v>412</v>
      </c>
      <c r="J56" s="310"/>
      <c r="K56" s="70" t="s">
        <v>118</v>
      </c>
      <c r="L56" s="54" t="s">
        <v>119</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70"/>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70"/>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70"/>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70"/>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70"/>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70"/>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70"/>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70"/>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70"/>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70"/>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70"/>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70"/>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70"/>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3</v>
      </c>
      <c r="E72" s="329"/>
      <c r="F72" s="330" t="s">
        <v>96</v>
      </c>
      <c r="G72" s="331"/>
      <c r="H72" s="332"/>
      <c r="I72" s="333">
        <f>D73/(D73+D72)</f>
        <v>0.5714285714285714</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4</v>
      </c>
      <c r="E73" s="178"/>
      <c r="F73" s="335" t="s">
        <v>49</v>
      </c>
      <c r="G73" s="336"/>
      <c r="H73" s="224"/>
      <c r="I73" s="317" t="str">
        <f>IF(I72&gt;0.85, "Pass", "Fail")</f>
        <v>Fail</v>
      </c>
      <c r="J73" s="317"/>
      <c r="K73" s="179"/>
      <c r="L73" s="57" t="s">
        <v>99</v>
      </c>
      <c r="M73" s="58">
        <v>8.3333333333333329E-2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7aknB5BNCL1h8pgoXP1kW1T5MTC9LOlP0cH6L+EcQF+8khOBHo02mfEGSvG82EPp/ECiCMHH05OJDBNLUohoXg==" saltValue="V9ejNVXuoFnOc8AZSo6gqQ=="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52 K63:K69 K54:K61">
    <cfRule type="cellIs" dxfId="101" priority="21" operator="equal">
      <formula>"Fail"</formula>
    </cfRule>
    <cfRule type="cellIs" dxfId="100" priority="22" operator="equal">
      <formula>"Pass"</formula>
    </cfRule>
  </conditionalFormatting>
  <conditionalFormatting sqref="O9:Q18">
    <cfRule type="cellIs" dxfId="99" priority="19" operator="equal">
      <formula>"Pass"</formula>
    </cfRule>
    <cfRule type="cellIs" dxfId="98" priority="20" operator="equal">
      <formula>"Fail"</formula>
    </cfRule>
  </conditionalFormatting>
  <conditionalFormatting sqref="I73:K73">
    <cfRule type="cellIs" dxfId="97" priority="17" operator="equal">
      <formula>"Pass"</formula>
    </cfRule>
    <cfRule type="cellIs" dxfId="96" priority="18" operator="equal">
      <formula>"Fail"</formula>
    </cfRule>
  </conditionalFormatting>
  <conditionalFormatting sqref="D72:E72">
    <cfRule type="cellIs" dxfId="95" priority="16" operator="greaterThan">
      <formula>0</formula>
    </cfRule>
  </conditionalFormatting>
  <conditionalFormatting sqref="D73:E73">
    <cfRule type="cellIs" dxfId="94" priority="14" operator="greaterThan">
      <formula>0</formula>
    </cfRule>
    <cfRule type="cellIs" dxfId="93" priority="15" operator="greaterThan">
      <formula>0</formula>
    </cfRule>
  </conditionalFormatting>
  <conditionalFormatting sqref="I72:K72">
    <cfRule type="cellIs" dxfId="92" priority="8" operator="lessThan">
      <formula>0.7</formula>
    </cfRule>
    <cfRule type="cellIs" dxfId="91" priority="9" operator="between">
      <formula>0.7</formula>
      <formula>0.85</formula>
    </cfRule>
    <cfRule type="cellIs" dxfId="90" priority="13" operator="greaterThan">
      <formula>0.85</formula>
    </cfRule>
  </conditionalFormatting>
  <conditionalFormatting sqref="I74">
    <cfRule type="cellIs" dxfId="89" priority="10" operator="equal">
      <formula>"N/A"</formula>
    </cfRule>
    <cfRule type="cellIs" dxfId="88" priority="11" operator="equal">
      <formula>"Average"</formula>
    </cfRule>
    <cfRule type="cellIs" dxfId="87" priority="12" operator="equal">
      <formula>"Critical"</formula>
    </cfRule>
  </conditionalFormatting>
  <conditionalFormatting sqref="M7:N7">
    <cfRule type="cellIs" dxfId="86" priority="6" operator="equal">
      <formula>"Fail"</formula>
    </cfRule>
    <cfRule type="cellIs" dxfId="85" priority="7" operator="equal">
      <formula>"Pass"</formula>
    </cfRule>
  </conditionalFormatting>
  <conditionalFormatting sqref="P7:R7">
    <cfRule type="cellIs" dxfId="84" priority="5" operator="equal">
      <formula>"No Action Needed"</formula>
    </cfRule>
  </conditionalFormatting>
  <conditionalFormatting sqref="K62">
    <cfRule type="cellIs" dxfId="83" priority="3" operator="equal">
      <formula>"Fail"</formula>
    </cfRule>
    <cfRule type="cellIs" dxfId="82" priority="4" operator="equal">
      <formula>"Pass"</formula>
    </cfRule>
  </conditionalFormatting>
  <conditionalFormatting sqref="K53">
    <cfRule type="cellIs" dxfId="81" priority="1" operator="equal">
      <formula>"Fail"</formula>
    </cfRule>
    <cfRule type="cellIs" dxfId="80" priority="2" operator="equal">
      <formula>"Pass"</formula>
    </cfRule>
  </conditionalFormatting>
  <dataValidations xWindow="1119" yWindow="44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3:D54 D50:D51 D56:D69 C50:C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3:F54 F50:F51 F56:F69 E50:E69"/>
    <dataValidation allowBlank="1" showInputMessage="1" showErrorMessage="1" promptTitle="Hint" prompt="The application should behave according to the SRS document and SDD. The expected result should be meeting the requirements as it is with no changes what so ever." sqref="H53:H54 H50:H51 H56:H69 G50:G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I50:I52 I53: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O87"/>
  <sheetViews>
    <sheetView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425</v>
      </c>
      <c r="E20" s="206"/>
      <c r="F20" s="206"/>
      <c r="G20" s="205" t="s">
        <v>54</v>
      </c>
      <c r="H20" s="205"/>
      <c r="I20" s="205"/>
      <c r="J20" s="207">
        <v>13</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42781</v>
      </c>
      <c r="C23" s="259"/>
      <c r="D23" s="259"/>
      <c r="E23" s="259"/>
      <c r="F23" s="260"/>
      <c r="G23" s="261" t="s">
        <v>58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413</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414</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89.2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161" t="s">
        <v>72</v>
      </c>
      <c r="C41" s="163"/>
      <c r="D41" s="272" t="s">
        <v>73</v>
      </c>
      <c r="E41" s="271"/>
      <c r="F41" s="164" t="s">
        <v>74</v>
      </c>
      <c r="G41" s="163"/>
      <c r="H41" s="71"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161" t="s">
        <v>81</v>
      </c>
      <c r="C43" s="163"/>
      <c r="D43" s="272" t="s">
        <v>135</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69" t="s">
        <v>93</v>
      </c>
      <c r="L49" s="68"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379</v>
      </c>
      <c r="D50" s="310"/>
      <c r="E50" s="309" t="s">
        <v>415</v>
      </c>
      <c r="F50" s="310"/>
      <c r="G50" s="309" t="s">
        <v>416</v>
      </c>
      <c r="H50" s="310"/>
      <c r="I50" s="309" t="s">
        <v>110</v>
      </c>
      <c r="J50" s="310"/>
      <c r="K50" s="70"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75.75" customHeight="1" outlineLevel="1">
      <c r="A51" s="32"/>
      <c r="B51" s="52">
        <v>2</v>
      </c>
      <c r="C51" s="309" t="s">
        <v>352</v>
      </c>
      <c r="D51" s="310"/>
      <c r="E51" s="311" t="s">
        <v>418</v>
      </c>
      <c r="F51" s="312"/>
      <c r="G51" s="309" t="s">
        <v>420</v>
      </c>
      <c r="H51" s="310"/>
      <c r="I51" s="309" t="s">
        <v>421</v>
      </c>
      <c r="J51" s="310"/>
      <c r="K51" s="70" t="s">
        <v>118</v>
      </c>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309" t="s">
        <v>369</v>
      </c>
      <c r="D52" s="310"/>
      <c r="E52" s="309" t="s">
        <v>422</v>
      </c>
      <c r="F52" s="310"/>
      <c r="G52" s="309"/>
      <c r="H52" s="310"/>
      <c r="I52" s="309" t="s">
        <v>419</v>
      </c>
      <c r="J52" s="310"/>
      <c r="K52" s="70"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63.75" customHeight="1" outlineLevel="1">
      <c r="A53" s="32"/>
      <c r="B53" s="52">
        <v>4</v>
      </c>
      <c r="C53" s="309" t="s">
        <v>366</v>
      </c>
      <c r="D53" s="310"/>
      <c r="E53" s="309" t="s">
        <v>423</v>
      </c>
      <c r="F53" s="310"/>
      <c r="G53" s="309" t="s">
        <v>424</v>
      </c>
      <c r="H53" s="310"/>
      <c r="I53" s="309" t="s">
        <v>110</v>
      </c>
      <c r="J53" s="310"/>
      <c r="K53" s="70" t="s">
        <v>111</v>
      </c>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t="s">
        <v>427</v>
      </c>
      <c r="D54" s="310"/>
      <c r="E54" s="309"/>
      <c r="F54" s="310"/>
      <c r="G54" s="309"/>
      <c r="H54" s="310"/>
      <c r="I54" s="309" t="s">
        <v>426</v>
      </c>
      <c r="J54" s="310"/>
      <c r="K54" s="70" t="s">
        <v>118</v>
      </c>
      <c r="L54" s="54" t="s">
        <v>119</v>
      </c>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70"/>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70"/>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70"/>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70"/>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70"/>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70"/>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70"/>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70"/>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70"/>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70"/>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70"/>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70"/>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70"/>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70"/>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70"/>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3</v>
      </c>
      <c r="E72" s="329"/>
      <c r="F72" s="330" t="s">
        <v>96</v>
      </c>
      <c r="G72" s="331"/>
      <c r="H72" s="332"/>
      <c r="I72" s="333">
        <f>D73/(D73+D72)</f>
        <v>0.4</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2</v>
      </c>
      <c r="E73" s="178"/>
      <c r="F73" s="335" t="s">
        <v>49</v>
      </c>
      <c r="G73" s="336"/>
      <c r="H73" s="224"/>
      <c r="I73" s="317" t="str">
        <f>IF(I72&gt;0.85, "Pass", "Fail")</f>
        <v>Fail</v>
      </c>
      <c r="J73" s="317"/>
      <c r="K73" s="179"/>
      <c r="L73" s="57" t="s">
        <v>99</v>
      </c>
      <c r="M73" s="58">
        <v>4.1666666666666664E-2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1eMAV7Uq+3xu12oXQXP6c/ipikm7ZUiUcpUrPgwfZYAyLPXceXgGtzYfdX75SCor5GI8Jq9eb9jFk4ldolSnNQ==" saltValue="u1ZQ6zhJqRxfYJHpSWYu4w=="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79" priority="19" operator="equal">
      <formula>"Fail"</formula>
    </cfRule>
    <cfRule type="cellIs" dxfId="78" priority="20" operator="equal">
      <formula>"Pass"</formula>
    </cfRule>
  </conditionalFormatting>
  <conditionalFormatting sqref="O9:Q18">
    <cfRule type="cellIs" dxfId="77" priority="17" operator="equal">
      <formula>"Pass"</formula>
    </cfRule>
    <cfRule type="cellIs" dxfId="76" priority="18" operator="equal">
      <formula>"Fail"</formula>
    </cfRule>
  </conditionalFormatting>
  <conditionalFormatting sqref="I73:K73">
    <cfRule type="cellIs" dxfId="75" priority="15" operator="equal">
      <formula>"Pass"</formula>
    </cfRule>
    <cfRule type="cellIs" dxfId="74" priority="16" operator="equal">
      <formula>"Fail"</formula>
    </cfRule>
  </conditionalFormatting>
  <conditionalFormatting sqref="D72:E72">
    <cfRule type="cellIs" dxfId="73" priority="14" operator="greaterThan">
      <formula>0</formula>
    </cfRule>
  </conditionalFormatting>
  <conditionalFormatting sqref="D73:E73">
    <cfRule type="cellIs" dxfId="72" priority="12" operator="greaterThan">
      <formula>0</formula>
    </cfRule>
    <cfRule type="cellIs" dxfId="71" priority="13" operator="greaterThan">
      <formula>0</formula>
    </cfRule>
  </conditionalFormatting>
  <conditionalFormatting sqref="I72:K72">
    <cfRule type="cellIs" dxfId="70" priority="6" operator="lessThan">
      <formula>0.7</formula>
    </cfRule>
    <cfRule type="cellIs" dxfId="69" priority="7" operator="between">
      <formula>0.7</formula>
      <formula>0.85</formula>
    </cfRule>
    <cfRule type="cellIs" dxfId="68" priority="11" operator="greaterThan">
      <formula>0.85</formula>
    </cfRule>
  </conditionalFormatting>
  <conditionalFormatting sqref="I74">
    <cfRule type="cellIs" dxfId="67" priority="8" operator="equal">
      <formula>"N/A"</formula>
    </cfRule>
    <cfRule type="cellIs" dxfId="66" priority="9" operator="equal">
      <formula>"Average"</formula>
    </cfRule>
    <cfRule type="cellIs" dxfId="65" priority="10" operator="equal">
      <formula>"Critical"</formula>
    </cfRule>
  </conditionalFormatting>
  <conditionalFormatting sqref="M7:N7">
    <cfRule type="cellIs" dxfId="64" priority="4" operator="equal">
      <formula>"Fail"</formula>
    </cfRule>
    <cfRule type="cellIs" dxfId="63" priority="5" operator="equal">
      <formula>"Pass"</formula>
    </cfRule>
  </conditionalFormatting>
  <conditionalFormatting sqref="P7:R7">
    <cfRule type="cellIs" dxfId="62" priority="3" operator="equal">
      <formula>"No Action Needed"</formula>
    </cfRule>
  </conditionalFormatting>
  <conditionalFormatting sqref="K62">
    <cfRule type="cellIs" dxfId="61" priority="1" operator="equal">
      <formula>"Fail"</formula>
    </cfRule>
    <cfRule type="cellIs" dxfId="60" priority="2" operator="equal">
      <formula>"Pass"</formula>
    </cfRule>
  </conditionalFormatting>
  <dataValidations xWindow="1202" yWindow="456"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2:AO87"/>
  <sheetViews>
    <sheetView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Pass</v>
      </c>
      <c r="N7" s="154"/>
      <c r="O7" s="36"/>
      <c r="P7" s="155" t="str">
        <f>IF(I73="Pass", "No Action Needed", "Function is sent back to the development team")</f>
        <v>No Action Needed</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430</v>
      </c>
      <c r="E20" s="206"/>
      <c r="F20" s="206"/>
      <c r="G20" s="205" t="s">
        <v>54</v>
      </c>
      <c r="H20" s="205"/>
      <c r="I20" s="205"/>
      <c r="J20" s="207">
        <v>14</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42792</v>
      </c>
      <c r="C23" s="259"/>
      <c r="D23" s="259"/>
      <c r="E23" s="259"/>
      <c r="F23" s="260"/>
      <c r="G23" s="261" t="s">
        <v>428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431</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429</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21.7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161" t="s">
        <v>72</v>
      </c>
      <c r="C41" s="163"/>
      <c r="D41" s="272" t="s">
        <v>73</v>
      </c>
      <c r="E41" s="271"/>
      <c r="F41" s="164" t="s">
        <v>74</v>
      </c>
      <c r="G41" s="163"/>
      <c r="H41" s="71"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161" t="s">
        <v>81</v>
      </c>
      <c r="C43" s="163"/>
      <c r="D43" s="272" t="s">
        <v>82</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thickBot="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69" t="s">
        <v>93</v>
      </c>
      <c r="L49" s="68"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t="s">
        <v>432</v>
      </c>
      <c r="D50" s="310"/>
      <c r="E50" s="309" t="s">
        <v>433</v>
      </c>
      <c r="F50" s="310"/>
      <c r="G50" s="309" t="s">
        <v>434</v>
      </c>
      <c r="H50" s="310"/>
      <c r="I50" s="309" t="s">
        <v>110</v>
      </c>
      <c r="J50" s="310"/>
      <c r="K50" s="70"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309" t="s">
        <v>435</v>
      </c>
      <c r="D51" s="310"/>
      <c r="E51" s="311" t="s">
        <v>436</v>
      </c>
      <c r="F51" s="312"/>
      <c r="G51" s="309" t="s">
        <v>437</v>
      </c>
      <c r="H51" s="310"/>
      <c r="I51" s="309" t="s">
        <v>110</v>
      </c>
      <c r="J51" s="310"/>
      <c r="K51" s="70"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72.75" customHeight="1" outlineLevel="1">
      <c r="A52" s="32"/>
      <c r="B52" s="52">
        <v>3</v>
      </c>
      <c r="C52" s="309" t="s">
        <v>438</v>
      </c>
      <c r="D52" s="310"/>
      <c r="E52" s="309" t="s">
        <v>439</v>
      </c>
      <c r="F52" s="310"/>
      <c r="G52" s="309" t="s">
        <v>440</v>
      </c>
      <c r="H52" s="310"/>
      <c r="I52" s="309" t="s">
        <v>110</v>
      </c>
      <c r="J52" s="310"/>
      <c r="K52" s="70"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c r="D53" s="310"/>
      <c r="E53" s="309"/>
      <c r="F53" s="310"/>
      <c r="G53" s="309"/>
      <c r="H53" s="310"/>
      <c r="I53" s="309"/>
      <c r="J53" s="310"/>
      <c r="K53" s="70"/>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c r="J54" s="310"/>
      <c r="K54" s="70"/>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70"/>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70"/>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70"/>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70"/>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70"/>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70"/>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70"/>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70"/>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70"/>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70"/>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70"/>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70"/>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70"/>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70"/>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70"/>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0</v>
      </c>
      <c r="E72" s="329"/>
      <c r="F72" s="330" t="s">
        <v>96</v>
      </c>
      <c r="G72" s="331"/>
      <c r="H72" s="332"/>
      <c r="I72" s="333">
        <f>D73/(D73+D72)</f>
        <v>1</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3</v>
      </c>
      <c r="E73" s="178"/>
      <c r="F73" s="335" t="s">
        <v>49</v>
      </c>
      <c r="G73" s="336"/>
      <c r="H73" s="224"/>
      <c r="I73" s="317" t="str">
        <f>IF(I72&gt;0.85, "Pass", "Fail")</f>
        <v>Pass</v>
      </c>
      <c r="J73" s="317"/>
      <c r="K73" s="179"/>
      <c r="L73" s="57" t="s">
        <v>99</v>
      </c>
      <c r="M73" s="58">
        <v>8.3333333333333329E-2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e">
        <f t="array" ref="D74">INDEX(L50:L69,MODE(IF((L50:L69&lt;&gt;"")*ISNA(MATCH(L50:L69,$J$75:$J75,0)),MATCH(L50:L69,L50:L69,0))))</f>
        <v>#N/A</v>
      </c>
      <c r="E74" s="316"/>
      <c r="F74" s="164" t="s">
        <v>100</v>
      </c>
      <c r="G74" s="162"/>
      <c r="H74" s="163"/>
      <c r="I74" s="317" t="str">
        <f>IF(I72&gt;0.85,"N/A",IF(I72&lt;0.7,"Critical",IF(0.85&gt;I72&gt;0.7,"Average")))</f>
        <v>N/A</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e">
        <f>IF(D74="SW_Bug", "Critical", IF(D74="Logical Flow","Mid-level",  IF(D74="Security", "Critical",  IF(D74="Form Design", "Low",  IF(D74="Interface", "Low",  IF(D74="Functional", "Critical", NA()))))))</f>
        <v>#N/A</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Off001BYJI8oWsVpBJL6OzuoSMGkDMLwbSXqsmjhlwbYHf1f5XOiDB19Ck2cQPpDsN/uUz2BUsuSPyy6CPwu9A==" saltValue="LF+v3SXSgt8WTRCA1XVSOw=="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59" priority="19" operator="equal">
      <formula>"Fail"</formula>
    </cfRule>
    <cfRule type="cellIs" dxfId="58" priority="20" operator="equal">
      <formula>"Pass"</formula>
    </cfRule>
  </conditionalFormatting>
  <conditionalFormatting sqref="O9:Q18">
    <cfRule type="cellIs" dxfId="57" priority="17" operator="equal">
      <formula>"Pass"</formula>
    </cfRule>
    <cfRule type="cellIs" dxfId="56" priority="18" operator="equal">
      <formula>"Fail"</formula>
    </cfRule>
  </conditionalFormatting>
  <conditionalFormatting sqref="I73:K73">
    <cfRule type="cellIs" dxfId="55" priority="15" operator="equal">
      <formula>"Pass"</formula>
    </cfRule>
    <cfRule type="cellIs" dxfId="54" priority="16" operator="equal">
      <formula>"Fail"</formula>
    </cfRule>
  </conditionalFormatting>
  <conditionalFormatting sqref="D72:E72">
    <cfRule type="cellIs" dxfId="53" priority="14" operator="greaterThan">
      <formula>0</formula>
    </cfRule>
  </conditionalFormatting>
  <conditionalFormatting sqref="D73:E73">
    <cfRule type="cellIs" dxfId="52" priority="12" operator="greaterThan">
      <formula>0</formula>
    </cfRule>
    <cfRule type="cellIs" dxfId="51" priority="13" operator="greaterThan">
      <formula>0</formula>
    </cfRule>
  </conditionalFormatting>
  <conditionalFormatting sqref="I72:K72">
    <cfRule type="cellIs" dxfId="50" priority="6" operator="lessThan">
      <formula>0.7</formula>
    </cfRule>
    <cfRule type="cellIs" dxfId="49" priority="7" operator="between">
      <formula>0.7</formula>
      <formula>0.85</formula>
    </cfRule>
    <cfRule type="cellIs" dxfId="48" priority="11" operator="greaterThan">
      <formula>0.85</formula>
    </cfRule>
  </conditionalFormatting>
  <conditionalFormatting sqref="I74">
    <cfRule type="cellIs" dxfId="47" priority="8" operator="equal">
      <formula>"N/A"</formula>
    </cfRule>
    <cfRule type="cellIs" dxfId="46" priority="9" operator="equal">
      <formula>"Average"</formula>
    </cfRule>
    <cfRule type="cellIs" dxfId="45" priority="10" operator="equal">
      <formula>"Critical"</formula>
    </cfRule>
  </conditionalFormatting>
  <conditionalFormatting sqref="M7:N7">
    <cfRule type="cellIs" dxfId="44" priority="4" operator="equal">
      <formula>"Fail"</formula>
    </cfRule>
    <cfRule type="cellIs" dxfId="43" priority="5" operator="equal">
      <formula>"Pass"</formula>
    </cfRule>
  </conditionalFormatting>
  <conditionalFormatting sqref="P7:R7">
    <cfRule type="cellIs" dxfId="42" priority="3" operator="equal">
      <formula>"No Action Needed"</formula>
    </cfRule>
  </conditionalFormatting>
  <conditionalFormatting sqref="K62">
    <cfRule type="cellIs" dxfId="41" priority="1" operator="equal">
      <formula>"Fail"</formula>
    </cfRule>
    <cfRule type="cellIs" dxfId="40" priority="2" operator="equal">
      <formula>"Pass"</formula>
    </cfRule>
  </conditionalFormatting>
  <dataValidations xWindow="1150" yWindow="537"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O87"/>
  <sheetViews>
    <sheetView zoomScale="60" zoomScaleNormal="60" workbookViewId="0">
      <selection activeCell="R52" sqref="R52"/>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str">
        <f>I73</f>
        <v>Fail</v>
      </c>
      <c r="N7" s="154"/>
      <c r="O7" s="36"/>
      <c r="P7" s="155" t="str">
        <f>IF(I73="Pass", "No Action Needed", "Function is sent back to the development team")</f>
        <v>Function is sent back to the development team</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t="s">
        <v>441</v>
      </c>
      <c r="E20" s="206"/>
      <c r="F20" s="206"/>
      <c r="G20" s="205" t="s">
        <v>54</v>
      </c>
      <c r="H20" s="205"/>
      <c r="I20" s="205"/>
      <c r="J20" s="207">
        <v>15</v>
      </c>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v>42792</v>
      </c>
      <c r="C23" s="259"/>
      <c r="D23" s="259"/>
      <c r="E23" s="259"/>
      <c r="F23" s="260"/>
      <c r="G23" s="261" t="s">
        <v>428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t="s">
        <v>442</v>
      </c>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t="s">
        <v>104</v>
      </c>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t="s">
        <v>106</v>
      </c>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t="s">
        <v>63</v>
      </c>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t="s">
        <v>429</v>
      </c>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24"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161" t="s">
        <v>72</v>
      </c>
      <c r="C41" s="163"/>
      <c r="D41" s="272" t="s">
        <v>73</v>
      </c>
      <c r="E41" s="271"/>
      <c r="F41" s="164" t="s">
        <v>74</v>
      </c>
      <c r="G41" s="163"/>
      <c r="H41" s="72"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161" t="s">
        <v>81</v>
      </c>
      <c r="C43" s="163"/>
      <c r="D43" s="272" t="s">
        <v>82</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75" t="s">
        <v>93</v>
      </c>
      <c r="L49" s="74"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118.5" customHeight="1" outlineLevel="1">
      <c r="A50" s="32"/>
      <c r="B50" s="52">
        <v>1</v>
      </c>
      <c r="C50" s="309" t="s">
        <v>443</v>
      </c>
      <c r="D50" s="310"/>
      <c r="E50" s="309" t="s">
        <v>446</v>
      </c>
      <c r="F50" s="310"/>
      <c r="G50" s="309" t="s">
        <v>445</v>
      </c>
      <c r="H50" s="310"/>
      <c r="I50" s="309" t="s">
        <v>447</v>
      </c>
      <c r="J50" s="310"/>
      <c r="K50" s="73" t="s">
        <v>118</v>
      </c>
      <c r="L50" s="54" t="s">
        <v>119</v>
      </c>
      <c r="M50" s="56" t="s">
        <v>444</v>
      </c>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309"/>
      <c r="D51" s="310"/>
      <c r="E51" s="311"/>
      <c r="F51" s="312"/>
      <c r="G51" s="309"/>
      <c r="H51" s="310"/>
      <c r="I51" s="309"/>
      <c r="J51" s="310"/>
      <c r="K51" s="73"/>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309"/>
      <c r="D52" s="310"/>
      <c r="E52" s="309"/>
      <c r="F52" s="310"/>
      <c r="G52" s="309"/>
      <c r="H52" s="310"/>
      <c r="I52" s="309"/>
      <c r="J52" s="310"/>
      <c r="K52" s="73"/>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c r="D53" s="310"/>
      <c r="E53" s="309"/>
      <c r="F53" s="310"/>
      <c r="G53" s="309"/>
      <c r="H53" s="310"/>
      <c r="I53" s="309"/>
      <c r="J53" s="310"/>
      <c r="K53" s="7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c r="J54" s="310"/>
      <c r="K54" s="7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7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7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7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7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7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7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7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7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7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7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7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7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7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7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7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1</v>
      </c>
      <c r="E72" s="329"/>
      <c r="F72" s="330" t="s">
        <v>96</v>
      </c>
      <c r="G72" s="331"/>
      <c r="H72" s="332"/>
      <c r="I72" s="333">
        <f>D73/(D73+D72)</f>
        <v>0</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0</v>
      </c>
      <c r="E73" s="178"/>
      <c r="F73" s="335" t="s">
        <v>49</v>
      </c>
      <c r="G73" s="336"/>
      <c r="H73" s="224"/>
      <c r="I73" s="317" t="str">
        <f>IF(I72&gt;0.85, "Pass", "Fail")</f>
        <v>Fail</v>
      </c>
      <c r="J73" s="317"/>
      <c r="K73" s="179"/>
      <c r="L73" s="57" t="s">
        <v>99</v>
      </c>
      <c r="M73" s="58">
        <v>8.3333333333333329E-2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str">
        <f t="array" ref="D74">INDEX(L50:L69,MODE(IF((L50:L69&lt;&gt;"")*ISNA(MATCH(L50:L69,$J$75:$J75,0)),MATCH(L50:L69,L50:L69,0))))</f>
        <v>Functional</v>
      </c>
      <c r="E74" s="316"/>
      <c r="F74" s="164" t="s">
        <v>100</v>
      </c>
      <c r="G74" s="162"/>
      <c r="H74" s="163"/>
      <c r="I74" s="317" t="str">
        <f>IF(I72&gt;0.85,"N/A",IF(I72&lt;0.7,"Critical",IF(0.85&gt;I72&gt;0.7,"Average")))</f>
        <v>Critical</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str">
        <f>IF(D74="SW_Bug", "Critical", IF(D74="Logical Flow","Mid-level",  IF(D74="Security", "Critical",  IF(D74="Form Design", "Low",  IF(D74="Interface", "Low",  IF(D74="Functional", "Critical", NA()))))))</f>
        <v>Critical</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SB3Tlx3JrHvZ6/N2Zw1XUOPJGt1mzaaq6Mf7dYhCNuYWDQWLJyh694Vyey0JYqbzllPRZz1TvSe6FtAbg9C6RQ==" saltValue="aG66EQfID0qOeg1aASbBHQ=="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39" priority="19" operator="equal">
      <formula>"Fail"</formula>
    </cfRule>
    <cfRule type="cellIs" dxfId="38" priority="20" operator="equal">
      <formula>"Pass"</formula>
    </cfRule>
  </conditionalFormatting>
  <conditionalFormatting sqref="O9:Q18">
    <cfRule type="cellIs" dxfId="37" priority="17" operator="equal">
      <formula>"Pass"</formula>
    </cfRule>
    <cfRule type="cellIs" dxfId="36" priority="18" operator="equal">
      <formula>"Fail"</formula>
    </cfRule>
  </conditionalFormatting>
  <conditionalFormatting sqref="I73:K73">
    <cfRule type="cellIs" dxfId="35" priority="15" operator="equal">
      <formula>"Pass"</formula>
    </cfRule>
    <cfRule type="cellIs" dxfId="34" priority="16" operator="equal">
      <formula>"Fail"</formula>
    </cfRule>
  </conditionalFormatting>
  <conditionalFormatting sqref="D72:E72">
    <cfRule type="cellIs" dxfId="33" priority="14" operator="greaterThan">
      <formula>0</formula>
    </cfRule>
  </conditionalFormatting>
  <conditionalFormatting sqref="D73:E73">
    <cfRule type="cellIs" dxfId="32" priority="12" operator="greaterThan">
      <formula>0</formula>
    </cfRule>
    <cfRule type="cellIs" dxfId="31" priority="13" operator="greaterThan">
      <formula>0</formula>
    </cfRule>
  </conditionalFormatting>
  <conditionalFormatting sqref="I72:K72">
    <cfRule type="cellIs" dxfId="30" priority="6" operator="lessThan">
      <formula>0.7</formula>
    </cfRule>
    <cfRule type="cellIs" dxfId="29" priority="7" operator="between">
      <formula>0.7</formula>
      <formula>0.85</formula>
    </cfRule>
    <cfRule type="cellIs" dxfId="28" priority="11" operator="greaterThan">
      <formula>0.85</formula>
    </cfRule>
  </conditionalFormatting>
  <conditionalFormatting sqref="I74">
    <cfRule type="cellIs" dxfId="27" priority="8" operator="equal">
      <formula>"N/A"</formula>
    </cfRule>
    <cfRule type="cellIs" dxfId="26" priority="9" operator="equal">
      <formula>"Average"</formula>
    </cfRule>
    <cfRule type="cellIs" dxfId="25" priority="10" operator="equal">
      <formula>"Critical"</formula>
    </cfRule>
  </conditionalFormatting>
  <conditionalFormatting sqref="M7:N7">
    <cfRule type="cellIs" dxfId="24" priority="4" operator="equal">
      <formula>"Fail"</formula>
    </cfRule>
    <cfRule type="cellIs" dxfId="23" priority="5" operator="equal">
      <formula>"Pass"</formula>
    </cfRule>
  </conditionalFormatting>
  <conditionalFormatting sqref="P7:R7">
    <cfRule type="cellIs" dxfId="22" priority="3" operator="equal">
      <formula>"No Action Needed"</formula>
    </cfRule>
  </conditionalFormatting>
  <conditionalFormatting sqref="K62">
    <cfRule type="cellIs" dxfId="21" priority="1" operator="equal">
      <formula>"Fail"</formula>
    </cfRule>
    <cfRule type="cellIs" dxfId="20" priority="2" operator="equal">
      <formula>"Pass"</formula>
    </cfRule>
  </conditionalFormatting>
  <dataValidations xWindow="1111" yWindow="48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AO87"/>
  <sheetViews>
    <sheetView topLeftCell="A53" zoomScale="60" zoomScaleNormal="60" workbookViewId="0">
      <selection activeCell="D28" sqref="D28:K30"/>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174" t="s">
        <v>48</v>
      </c>
      <c r="E2" s="174"/>
      <c r="F2" s="174"/>
      <c r="G2" s="174"/>
      <c r="H2" s="175" t="s">
        <v>1</v>
      </c>
      <c r="I2" s="175"/>
      <c r="J2" s="175"/>
      <c r="K2" s="175"/>
    </row>
    <row r="3" spans="1:26">
      <c r="A3" s="32"/>
      <c r="B3" s="33"/>
      <c r="C3" s="34"/>
      <c r="D3" s="174"/>
      <c r="E3" s="174"/>
      <c r="F3" s="174"/>
      <c r="G3" s="174"/>
      <c r="H3" s="175"/>
      <c r="I3" s="175"/>
      <c r="J3" s="175"/>
      <c r="K3" s="175"/>
      <c r="L3" s="35"/>
      <c r="M3" s="32"/>
      <c r="N3" s="32"/>
      <c r="O3" s="32"/>
      <c r="P3" s="32"/>
      <c r="Q3" s="32"/>
      <c r="R3" s="32"/>
      <c r="S3" s="32"/>
      <c r="T3" s="32"/>
      <c r="U3" s="32"/>
      <c r="V3" s="32"/>
      <c r="W3" s="32"/>
      <c r="X3" s="32"/>
      <c r="Y3" s="32"/>
      <c r="Z3" s="32"/>
    </row>
    <row r="4" spans="1:26">
      <c r="A4" s="32"/>
      <c r="B4" s="33"/>
      <c r="C4" s="34"/>
      <c r="D4" s="174"/>
      <c r="E4" s="174"/>
      <c r="F4" s="174"/>
      <c r="G4" s="174"/>
      <c r="H4" s="175"/>
      <c r="I4" s="175"/>
      <c r="J4" s="175"/>
      <c r="K4" s="175"/>
      <c r="L4" s="32"/>
      <c r="M4" s="32"/>
      <c r="N4" s="32"/>
      <c r="O4" s="32"/>
      <c r="P4" s="32"/>
      <c r="Q4" s="32"/>
      <c r="R4" s="32"/>
      <c r="S4" s="32"/>
      <c r="T4" s="32"/>
      <c r="U4" s="32"/>
      <c r="V4" s="32"/>
      <c r="W4" s="32"/>
      <c r="X4" s="32"/>
      <c r="Y4" s="32"/>
      <c r="Z4" s="32"/>
    </row>
    <row r="5" spans="1:26" ht="15.75" thickBot="1">
      <c r="A5" s="32"/>
      <c r="B5" s="33"/>
      <c r="C5" s="34"/>
      <c r="D5" s="174"/>
      <c r="E5" s="174"/>
      <c r="F5" s="174"/>
      <c r="G5" s="174"/>
      <c r="H5" s="175"/>
      <c r="I5" s="175"/>
      <c r="J5" s="175"/>
      <c r="K5" s="175"/>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147" t="s">
        <v>49</v>
      </c>
      <c r="N6" s="148"/>
      <c r="O6" s="36"/>
      <c r="P6" s="147" t="s">
        <v>50</v>
      </c>
      <c r="Q6" s="149"/>
      <c r="R6" s="148"/>
      <c r="S6" s="32"/>
      <c r="T6" s="32"/>
      <c r="U6" s="32"/>
      <c r="V6" s="32"/>
      <c r="W6" s="32"/>
      <c r="X6" s="32"/>
      <c r="Y6" s="32"/>
      <c r="Z6" s="32"/>
    </row>
    <row r="7" spans="1:26" ht="41.25" customHeight="1" thickBot="1">
      <c r="A7" s="32"/>
      <c r="B7" s="37" t="s">
        <v>2</v>
      </c>
      <c r="C7" s="150" t="s">
        <v>51</v>
      </c>
      <c r="D7" s="151"/>
      <c r="E7" s="151"/>
      <c r="F7" s="151"/>
      <c r="G7" s="151"/>
      <c r="H7" s="151"/>
      <c r="I7" s="151"/>
      <c r="J7" s="151"/>
      <c r="K7" s="152"/>
      <c r="L7" s="32"/>
      <c r="M7" s="153" t="e">
        <f>I73</f>
        <v>#DIV/0!</v>
      </c>
      <c r="N7" s="154"/>
      <c r="O7" s="36"/>
      <c r="P7" s="155" t="e">
        <f>IF(I73="Pass", "No Action Needed", "Function is sent back to the development team")</f>
        <v>#DIV/0!</v>
      </c>
      <c r="Q7" s="156"/>
      <c r="R7" s="157"/>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158" t="s">
        <v>4</v>
      </c>
      <c r="C9" s="159"/>
      <c r="D9" s="159"/>
      <c r="E9" s="159"/>
      <c r="F9" s="159"/>
      <c r="G9" s="159"/>
      <c r="H9" s="159"/>
      <c r="I9" s="159"/>
      <c r="J9" s="159"/>
      <c r="K9" s="160"/>
      <c r="L9" s="32"/>
      <c r="M9" s="38"/>
      <c r="N9" s="38"/>
      <c r="O9" s="39"/>
      <c r="P9" s="39"/>
      <c r="Q9" s="39"/>
      <c r="R9" s="32"/>
      <c r="S9" s="32"/>
      <c r="T9" s="32"/>
      <c r="U9" s="32"/>
      <c r="V9" s="32"/>
      <c r="W9" s="32"/>
      <c r="X9" s="32"/>
      <c r="Y9" s="32"/>
      <c r="Z9" s="32"/>
    </row>
    <row r="10" spans="1:26" ht="20.25">
      <c r="A10" s="32"/>
      <c r="B10" s="161" t="s">
        <v>5</v>
      </c>
      <c r="C10" s="162"/>
      <c r="D10" s="162"/>
      <c r="E10" s="163"/>
      <c r="F10" s="164" t="s">
        <v>6</v>
      </c>
      <c r="G10" s="162"/>
      <c r="H10" s="163"/>
      <c r="I10" s="164" t="s">
        <v>7</v>
      </c>
      <c r="J10" s="162"/>
      <c r="K10" s="165"/>
      <c r="L10" s="32"/>
      <c r="M10" s="38"/>
      <c r="N10" s="38"/>
      <c r="O10" s="39"/>
      <c r="P10" s="39"/>
      <c r="Q10" s="39"/>
      <c r="R10" s="32"/>
      <c r="S10" s="32"/>
      <c r="T10" s="32"/>
      <c r="U10" s="32"/>
      <c r="V10" s="32"/>
      <c r="W10" s="32"/>
      <c r="X10" s="32"/>
      <c r="Y10" s="32"/>
      <c r="Z10" s="32"/>
    </row>
    <row r="11" spans="1:26" ht="20.25">
      <c r="A11" s="32"/>
      <c r="B11" s="166" t="str">
        <f>'Iteration Mapping Key'!B11</f>
        <v>Masr_Pharmacy_RPOS_AdminTool(WEB-BASED)</v>
      </c>
      <c r="C11" s="167"/>
      <c r="D11" s="167"/>
      <c r="E11" s="168"/>
      <c r="F11" s="169">
        <f>'Iteration Mapping Key'!F11:H11</f>
        <v>2.1</v>
      </c>
      <c r="G11" s="170"/>
      <c r="H11" s="171"/>
      <c r="I11" s="172" t="str">
        <f>'Iteration Mapping Key'!I11</f>
        <v>WebBased</v>
      </c>
      <c r="J11" s="167"/>
      <c r="K11" s="173"/>
      <c r="L11" s="32"/>
      <c r="M11" s="65"/>
      <c r="N11" s="38"/>
      <c r="O11" s="39"/>
      <c r="P11" s="39"/>
      <c r="Q11" s="39"/>
      <c r="R11" s="32"/>
      <c r="S11" s="32"/>
      <c r="T11" s="32"/>
      <c r="U11" s="32"/>
      <c r="V11" s="32"/>
      <c r="W11" s="32"/>
      <c r="X11" s="32"/>
      <c r="Y11" s="32"/>
      <c r="Z11" s="32"/>
    </row>
    <row r="12" spans="1:26" ht="20.25">
      <c r="A12" s="32"/>
      <c r="B12" s="161" t="s">
        <v>8</v>
      </c>
      <c r="C12" s="162"/>
      <c r="D12" s="163"/>
      <c r="E12" s="164" t="s">
        <v>10</v>
      </c>
      <c r="F12" s="162"/>
      <c r="G12" s="163"/>
      <c r="H12" s="164" t="s">
        <v>11</v>
      </c>
      <c r="I12" s="162"/>
      <c r="J12" s="162"/>
      <c r="K12" s="165"/>
      <c r="L12" s="32"/>
      <c r="M12" s="38"/>
      <c r="N12" s="38"/>
      <c r="O12" s="39"/>
      <c r="P12" s="39"/>
      <c r="Q12" s="39"/>
      <c r="R12" s="32"/>
      <c r="S12" s="32"/>
      <c r="T12" s="32"/>
      <c r="U12" s="32"/>
      <c r="V12" s="32"/>
      <c r="W12" s="32"/>
      <c r="X12" s="32"/>
      <c r="Y12" s="32"/>
      <c r="Z12" s="32"/>
    </row>
    <row r="13" spans="1:26" ht="20.25" customHeight="1">
      <c r="A13" s="32"/>
      <c r="B13" s="191" t="str">
        <f>'Iteration Mapping Key'!B13</f>
        <v>1.0</v>
      </c>
      <c r="C13" s="192"/>
      <c r="D13" s="193"/>
      <c r="E13" s="194">
        <f>'Iteration Mapping Key'!H13</f>
        <v>42705</v>
      </c>
      <c r="F13" s="195"/>
      <c r="G13" s="196"/>
      <c r="H13" s="194">
        <f>'Iteration Mapping Key'!J13</f>
        <v>43070</v>
      </c>
      <c r="I13" s="195"/>
      <c r="J13" s="195"/>
      <c r="K13" s="197"/>
      <c r="L13" s="32"/>
      <c r="M13" s="38"/>
      <c r="N13" s="38"/>
      <c r="O13" s="39"/>
      <c r="P13" s="39"/>
      <c r="Q13" s="39"/>
      <c r="R13" s="32"/>
      <c r="S13" s="32"/>
      <c r="T13" s="32"/>
      <c r="U13" s="32"/>
      <c r="V13" s="32"/>
      <c r="W13" s="32"/>
      <c r="X13" s="32"/>
      <c r="Y13" s="32"/>
      <c r="Z13" s="32"/>
    </row>
    <row r="14" spans="1:26" ht="20.25">
      <c r="A14" s="32"/>
      <c r="B14" s="161" t="s">
        <v>15</v>
      </c>
      <c r="C14" s="162"/>
      <c r="D14" s="162"/>
      <c r="E14" s="162"/>
      <c r="F14" s="163"/>
      <c r="G14" s="164" t="s">
        <v>16</v>
      </c>
      <c r="H14" s="162"/>
      <c r="I14" s="162"/>
      <c r="J14" s="162"/>
      <c r="K14" s="165"/>
      <c r="L14" s="32"/>
      <c r="M14" s="38"/>
      <c r="N14" s="38"/>
      <c r="O14" s="39"/>
      <c r="P14" s="39"/>
      <c r="Q14" s="39"/>
      <c r="R14" s="32"/>
      <c r="S14" s="32"/>
      <c r="T14" s="32"/>
      <c r="U14" s="32"/>
      <c r="V14" s="32"/>
      <c r="W14" s="32"/>
      <c r="X14" s="32"/>
      <c r="Y14" s="32"/>
      <c r="Z14" s="32"/>
    </row>
    <row r="15" spans="1:26" ht="20.25">
      <c r="A15" s="32"/>
      <c r="B15" s="176" t="str">
        <f>'Iteration Mapping Key'!B17:F17</f>
        <v>TestName_ProductManager</v>
      </c>
      <c r="C15" s="177"/>
      <c r="D15" s="177"/>
      <c r="E15" s="177"/>
      <c r="F15" s="178"/>
      <c r="G15" s="179" t="str">
        <f>'Iteration Mapping Key'!G17:L17</f>
        <v>Heba NourEldin</v>
      </c>
      <c r="H15" s="177"/>
      <c r="I15" s="177"/>
      <c r="J15" s="177"/>
      <c r="K15" s="180"/>
      <c r="L15" s="32"/>
      <c r="M15" s="38"/>
      <c r="N15" s="38"/>
      <c r="O15" s="39"/>
      <c r="P15" s="39"/>
      <c r="Q15" s="39"/>
      <c r="R15" s="32"/>
      <c r="S15" s="32"/>
      <c r="T15" s="32"/>
      <c r="U15" s="32"/>
      <c r="V15" s="32"/>
      <c r="W15" s="32"/>
      <c r="X15" s="32"/>
      <c r="Y15" s="32"/>
      <c r="Z15" s="32"/>
    </row>
    <row r="16" spans="1:26" ht="20.25" customHeight="1">
      <c r="A16" s="32"/>
      <c r="B16" s="181" t="s">
        <v>19</v>
      </c>
      <c r="C16" s="182"/>
      <c r="D16" s="182"/>
      <c r="E16" s="185" t="str">
        <f>'Iteration Mapping Key'!E18</f>
        <v>ProjectInformation_AdditionalInformation</v>
      </c>
      <c r="F16" s="186"/>
      <c r="G16" s="186"/>
      <c r="H16" s="186"/>
      <c r="I16" s="186"/>
      <c r="J16" s="186"/>
      <c r="K16" s="187"/>
      <c r="L16" s="32"/>
      <c r="M16" s="38"/>
      <c r="N16" s="38"/>
      <c r="O16" s="39"/>
      <c r="P16" s="39"/>
      <c r="Q16" s="39"/>
      <c r="R16" s="32"/>
      <c r="S16" s="32"/>
      <c r="T16" s="32"/>
      <c r="U16" s="32"/>
      <c r="V16" s="32"/>
      <c r="W16" s="32"/>
      <c r="X16" s="32"/>
      <c r="Y16" s="32"/>
      <c r="Z16" s="32"/>
    </row>
    <row r="17" spans="1:41" ht="16.5" customHeight="1" outlineLevel="1" thickBot="1">
      <c r="A17" s="32"/>
      <c r="B17" s="183"/>
      <c r="C17" s="184"/>
      <c r="D17" s="184"/>
      <c r="E17" s="188"/>
      <c r="F17" s="189"/>
      <c r="G17" s="189"/>
      <c r="H17" s="189"/>
      <c r="I17" s="189"/>
      <c r="J17" s="189"/>
      <c r="K17" s="190"/>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198" t="s">
        <v>52</v>
      </c>
      <c r="C19" s="199"/>
      <c r="D19" s="199"/>
      <c r="E19" s="199"/>
      <c r="F19" s="199"/>
      <c r="G19" s="199"/>
      <c r="H19" s="199"/>
      <c r="I19" s="199"/>
      <c r="J19" s="199"/>
      <c r="K19" s="200"/>
      <c r="L19" s="32"/>
      <c r="M19" s="201" t="s">
        <v>53</v>
      </c>
      <c r="N19" s="202"/>
      <c r="O19" s="202"/>
      <c r="P19" s="202"/>
      <c r="Q19" s="203"/>
      <c r="R19" s="32"/>
      <c r="S19" s="32"/>
      <c r="T19" s="32"/>
      <c r="U19" s="32"/>
      <c r="V19" s="32"/>
      <c r="W19" s="32"/>
      <c r="X19" s="32"/>
      <c r="Y19" s="32"/>
      <c r="Z19" s="32"/>
    </row>
    <row r="20" spans="1:41" ht="15.75" outlineLevel="1">
      <c r="A20" s="32"/>
      <c r="B20" s="204" t="s">
        <v>23</v>
      </c>
      <c r="C20" s="205"/>
      <c r="D20" s="206"/>
      <c r="E20" s="206"/>
      <c r="F20" s="206"/>
      <c r="G20" s="205" t="s">
        <v>54</v>
      </c>
      <c r="H20" s="205"/>
      <c r="I20" s="205"/>
      <c r="J20" s="207"/>
      <c r="K20" s="208"/>
      <c r="L20" s="40"/>
      <c r="M20" s="209"/>
      <c r="N20" s="210"/>
      <c r="O20" s="210"/>
      <c r="P20" s="210"/>
      <c r="Q20" s="211"/>
      <c r="R20" s="40"/>
      <c r="S20" s="40"/>
      <c r="T20" s="40"/>
      <c r="U20" s="40"/>
      <c r="V20" s="40"/>
      <c r="W20" s="40"/>
      <c r="X20" s="40"/>
      <c r="Y20" s="40"/>
      <c r="Z20" s="40"/>
    </row>
    <row r="21" spans="1:41" ht="15.75" outlineLevel="1">
      <c r="A21" s="32"/>
      <c r="B21" s="218" t="s">
        <v>24</v>
      </c>
      <c r="C21" s="219"/>
      <c r="D21" s="220" t="s">
        <v>55</v>
      </c>
      <c r="E21" s="221"/>
      <c r="F21" s="222"/>
      <c r="G21" s="219" t="s">
        <v>26</v>
      </c>
      <c r="H21" s="219"/>
      <c r="I21" s="219"/>
      <c r="J21" s="250" t="s">
        <v>56</v>
      </c>
      <c r="K21" s="251"/>
      <c r="L21" s="41"/>
      <c r="M21" s="212"/>
      <c r="N21" s="213"/>
      <c r="O21" s="213"/>
      <c r="P21" s="213"/>
      <c r="Q21" s="214"/>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252" t="s">
        <v>57</v>
      </c>
      <c r="C22" s="253"/>
      <c r="D22" s="253"/>
      <c r="E22" s="253"/>
      <c r="F22" s="254"/>
      <c r="G22" s="255" t="s">
        <v>25</v>
      </c>
      <c r="H22" s="256"/>
      <c r="I22" s="256"/>
      <c r="J22" s="256"/>
      <c r="K22" s="257"/>
      <c r="L22" s="41"/>
      <c r="M22" s="212"/>
      <c r="N22" s="213"/>
      <c r="O22" s="213"/>
      <c r="P22" s="213"/>
      <c r="Q22" s="214"/>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58"/>
      <c r="C23" s="259"/>
      <c r="D23" s="259"/>
      <c r="E23" s="259"/>
      <c r="F23" s="260"/>
      <c r="G23" s="261" t="s">
        <v>428</v>
      </c>
      <c r="H23" s="262"/>
      <c r="I23" s="262"/>
      <c r="J23" s="262"/>
      <c r="K23" s="263"/>
      <c r="L23" s="41"/>
      <c r="M23" s="212"/>
      <c r="N23" s="213"/>
      <c r="O23" s="213"/>
      <c r="P23" s="213"/>
      <c r="Q23" s="214"/>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64" t="s">
        <v>59</v>
      </c>
      <c r="C24" s="265"/>
      <c r="D24" s="266"/>
      <c r="E24" s="267"/>
      <c r="F24" s="267"/>
      <c r="G24" s="267"/>
      <c r="H24" s="267"/>
      <c r="I24" s="267"/>
      <c r="J24" s="267"/>
      <c r="K24" s="268"/>
      <c r="L24" s="41"/>
      <c r="M24" s="212"/>
      <c r="N24" s="213"/>
      <c r="O24" s="213"/>
      <c r="P24" s="213"/>
      <c r="Q24" s="214"/>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23" t="s">
        <v>60</v>
      </c>
      <c r="C25" s="224"/>
      <c r="D25" s="229"/>
      <c r="E25" s="230"/>
      <c r="F25" s="230"/>
      <c r="G25" s="230"/>
      <c r="H25" s="230"/>
      <c r="I25" s="230"/>
      <c r="J25" s="230"/>
      <c r="K25" s="231"/>
      <c r="L25" s="41"/>
      <c r="M25" s="212"/>
      <c r="N25" s="213"/>
      <c r="O25" s="213"/>
      <c r="P25" s="213"/>
      <c r="Q25" s="214"/>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25"/>
      <c r="C26" s="226"/>
      <c r="D26" s="232"/>
      <c r="E26" s="233"/>
      <c r="F26" s="233"/>
      <c r="G26" s="233"/>
      <c r="H26" s="233"/>
      <c r="I26" s="233"/>
      <c r="J26" s="233"/>
      <c r="K26" s="234"/>
      <c r="L26" s="41"/>
      <c r="M26" s="212"/>
      <c r="N26" s="213"/>
      <c r="O26" s="213"/>
      <c r="P26" s="213"/>
      <c r="Q26" s="214"/>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27"/>
      <c r="C27" s="228"/>
      <c r="D27" s="235"/>
      <c r="E27" s="236"/>
      <c r="F27" s="236"/>
      <c r="G27" s="236"/>
      <c r="H27" s="236"/>
      <c r="I27" s="236"/>
      <c r="J27" s="236"/>
      <c r="K27" s="237"/>
      <c r="L27" s="41"/>
      <c r="M27" s="212"/>
      <c r="N27" s="213"/>
      <c r="O27" s="213"/>
      <c r="P27" s="213"/>
      <c r="Q27" s="214"/>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23" t="s">
        <v>61</v>
      </c>
      <c r="C28" s="224"/>
      <c r="D28" s="238"/>
      <c r="E28" s="239"/>
      <c r="F28" s="239"/>
      <c r="G28" s="239"/>
      <c r="H28" s="239"/>
      <c r="I28" s="239"/>
      <c r="J28" s="239"/>
      <c r="K28" s="240"/>
      <c r="L28" s="41"/>
      <c r="M28" s="212"/>
      <c r="N28" s="213"/>
      <c r="O28" s="213"/>
      <c r="P28" s="213"/>
      <c r="Q28" s="214"/>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25"/>
      <c r="C29" s="226"/>
      <c r="D29" s="241"/>
      <c r="E29" s="242"/>
      <c r="F29" s="242"/>
      <c r="G29" s="242"/>
      <c r="H29" s="242"/>
      <c r="I29" s="242"/>
      <c r="J29" s="242"/>
      <c r="K29" s="243"/>
      <c r="L29" s="41"/>
      <c r="M29" s="212"/>
      <c r="N29" s="213"/>
      <c r="O29" s="213"/>
      <c r="P29" s="213"/>
      <c r="Q29" s="214"/>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25"/>
      <c r="C30" s="226"/>
      <c r="D30" s="244"/>
      <c r="E30" s="245"/>
      <c r="F30" s="245"/>
      <c r="G30" s="245"/>
      <c r="H30" s="245"/>
      <c r="I30" s="245"/>
      <c r="J30" s="245"/>
      <c r="K30" s="246"/>
      <c r="L30" s="41"/>
      <c r="M30" s="212"/>
      <c r="N30" s="213"/>
      <c r="O30" s="213"/>
      <c r="P30" s="213"/>
      <c r="Q30" s="214"/>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181" t="s">
        <v>62</v>
      </c>
      <c r="C31" s="247"/>
      <c r="D31" s="238"/>
      <c r="E31" s="239"/>
      <c r="F31" s="239"/>
      <c r="G31" s="239"/>
      <c r="H31" s="239"/>
      <c r="I31" s="239"/>
      <c r="J31" s="239"/>
      <c r="K31" s="240"/>
      <c r="L31" s="41"/>
      <c r="M31" s="212"/>
      <c r="N31" s="213"/>
      <c r="O31" s="213"/>
      <c r="P31" s="213"/>
      <c r="Q31" s="214"/>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48"/>
      <c r="C32" s="249"/>
      <c r="D32" s="244"/>
      <c r="E32" s="245"/>
      <c r="F32" s="245"/>
      <c r="G32" s="245"/>
      <c r="H32" s="245"/>
      <c r="I32" s="245"/>
      <c r="J32" s="245"/>
      <c r="K32" s="246"/>
      <c r="L32" s="41"/>
      <c r="M32" s="212"/>
      <c r="N32" s="213"/>
      <c r="O32" s="213"/>
      <c r="P32" s="213"/>
      <c r="Q32" s="214"/>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181" t="s">
        <v>64</v>
      </c>
      <c r="C33" s="247"/>
      <c r="D33" s="229"/>
      <c r="E33" s="230"/>
      <c r="F33" s="230"/>
      <c r="G33" s="230"/>
      <c r="H33" s="230"/>
      <c r="I33" s="230"/>
      <c r="J33" s="230"/>
      <c r="K33" s="231"/>
      <c r="L33" s="41"/>
      <c r="M33" s="212"/>
      <c r="N33" s="213"/>
      <c r="O33" s="213"/>
      <c r="P33" s="213"/>
      <c r="Q33" s="214"/>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20.25" customHeight="1" outlineLevel="1">
      <c r="A34" s="32"/>
      <c r="B34" s="248"/>
      <c r="C34" s="249"/>
      <c r="D34" s="235"/>
      <c r="E34" s="236"/>
      <c r="F34" s="236"/>
      <c r="G34" s="236"/>
      <c r="H34" s="236"/>
      <c r="I34" s="236"/>
      <c r="J34" s="236"/>
      <c r="K34" s="237"/>
      <c r="L34" s="41"/>
      <c r="M34" s="212"/>
      <c r="N34" s="213"/>
      <c r="O34" s="213"/>
      <c r="P34" s="213"/>
      <c r="Q34" s="214"/>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276" t="s">
        <v>19</v>
      </c>
      <c r="C35" s="277"/>
      <c r="D35" s="280" t="s">
        <v>106</v>
      </c>
      <c r="E35" s="281"/>
      <c r="F35" s="281"/>
      <c r="G35" s="281"/>
      <c r="H35" s="281"/>
      <c r="I35" s="281"/>
      <c r="J35" s="281"/>
      <c r="K35" s="282"/>
      <c r="L35" s="41"/>
      <c r="M35" s="212"/>
      <c r="N35" s="213"/>
      <c r="O35" s="213"/>
      <c r="P35" s="213"/>
      <c r="Q35" s="214"/>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278"/>
      <c r="C36" s="279"/>
      <c r="D36" s="283"/>
      <c r="E36" s="284"/>
      <c r="F36" s="284"/>
      <c r="G36" s="284"/>
      <c r="H36" s="284"/>
      <c r="I36" s="284"/>
      <c r="J36" s="284"/>
      <c r="K36" s="285"/>
      <c r="L36" s="41"/>
      <c r="M36" s="215"/>
      <c r="N36" s="216"/>
      <c r="O36" s="216"/>
      <c r="P36" s="216"/>
      <c r="Q36" s="217"/>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286" t="s">
        <v>65</v>
      </c>
      <c r="C38" s="287"/>
      <c r="D38" s="287"/>
      <c r="E38" s="287"/>
      <c r="F38" s="287"/>
      <c r="G38" s="287"/>
      <c r="H38" s="287"/>
      <c r="I38" s="287"/>
      <c r="J38" s="287"/>
      <c r="K38" s="288"/>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161" t="s">
        <v>66</v>
      </c>
      <c r="C39" s="162"/>
      <c r="D39" s="163"/>
      <c r="E39" s="164" t="s">
        <v>67</v>
      </c>
      <c r="F39" s="162"/>
      <c r="G39" s="163"/>
      <c r="H39" s="164" t="s">
        <v>68</v>
      </c>
      <c r="I39" s="162"/>
      <c r="J39" s="162"/>
      <c r="K39" s="165"/>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69" t="s">
        <v>69</v>
      </c>
      <c r="C40" s="270"/>
      <c r="D40" s="271"/>
      <c r="E40" s="272" t="s">
        <v>70</v>
      </c>
      <c r="F40" s="270"/>
      <c r="G40" s="271"/>
      <c r="H40" s="272" t="s">
        <v>71</v>
      </c>
      <c r="I40" s="270"/>
      <c r="J40" s="270"/>
      <c r="K40" s="273"/>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161" t="s">
        <v>72</v>
      </c>
      <c r="C41" s="163"/>
      <c r="D41" s="272" t="s">
        <v>73</v>
      </c>
      <c r="E41" s="271"/>
      <c r="F41" s="164" t="s">
        <v>74</v>
      </c>
      <c r="G41" s="163"/>
      <c r="H41" s="72" t="s">
        <v>75</v>
      </c>
      <c r="I41" s="274" t="s">
        <v>76</v>
      </c>
      <c r="J41" s="275"/>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161" t="s">
        <v>78</v>
      </c>
      <c r="C42" s="163"/>
      <c r="D42" s="272" t="s">
        <v>79</v>
      </c>
      <c r="E42" s="271"/>
      <c r="F42" s="303" t="s">
        <v>80</v>
      </c>
      <c r="G42" s="304"/>
      <c r="H42" s="305"/>
      <c r="I42" s="306">
        <v>1.7</v>
      </c>
      <c r="J42" s="307"/>
      <c r="K42" s="308"/>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161" t="s">
        <v>81</v>
      </c>
      <c r="C43" s="163"/>
      <c r="D43" s="272" t="s">
        <v>82</v>
      </c>
      <c r="E43" s="270"/>
      <c r="F43" s="302" t="s">
        <v>83</v>
      </c>
      <c r="G43" s="254"/>
      <c r="H43" s="46">
        <v>15</v>
      </c>
      <c r="I43" s="303" t="s">
        <v>84</v>
      </c>
      <c r="J43" s="305"/>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276" t="s">
        <v>19</v>
      </c>
      <c r="C44" s="277"/>
      <c r="D44" s="291" t="s">
        <v>86</v>
      </c>
      <c r="E44" s="292"/>
      <c r="F44" s="292"/>
      <c r="G44" s="292"/>
      <c r="H44" s="292"/>
      <c r="I44" s="292"/>
      <c r="J44" s="292"/>
      <c r="K44" s="293"/>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289"/>
      <c r="C45" s="290"/>
      <c r="D45" s="294"/>
      <c r="E45" s="295"/>
      <c r="F45" s="295"/>
      <c r="G45" s="295"/>
      <c r="H45" s="295"/>
      <c r="I45" s="295"/>
      <c r="J45" s="295"/>
      <c r="K45" s="296"/>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c r="A46" s="32"/>
      <c r="B46" s="278"/>
      <c r="C46" s="279"/>
      <c r="D46" s="297"/>
      <c r="E46" s="298"/>
      <c r="F46" s="298"/>
      <c r="G46" s="298"/>
      <c r="H46" s="298"/>
      <c r="I46" s="298"/>
      <c r="J46" s="298"/>
      <c r="K46" s="299"/>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286" t="s">
        <v>87</v>
      </c>
      <c r="C48" s="287"/>
      <c r="D48" s="287"/>
      <c r="E48" s="287"/>
      <c r="F48" s="287"/>
      <c r="G48" s="287"/>
      <c r="H48" s="287"/>
      <c r="I48" s="287"/>
      <c r="J48" s="287"/>
      <c r="K48" s="287"/>
      <c r="L48" s="287"/>
      <c r="M48" s="288"/>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300" t="s">
        <v>89</v>
      </c>
      <c r="D49" s="301"/>
      <c r="E49" s="302" t="s">
        <v>90</v>
      </c>
      <c r="F49" s="254"/>
      <c r="G49" s="302" t="s">
        <v>91</v>
      </c>
      <c r="H49" s="254"/>
      <c r="I49" s="302" t="s">
        <v>92</v>
      </c>
      <c r="J49" s="254"/>
      <c r="K49" s="75" t="s">
        <v>93</v>
      </c>
      <c r="L49" s="74"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309"/>
      <c r="D50" s="310"/>
      <c r="E50" s="309"/>
      <c r="F50" s="310"/>
      <c r="G50" s="309"/>
      <c r="H50" s="310"/>
      <c r="I50" s="309"/>
      <c r="J50" s="310"/>
      <c r="K50" s="73"/>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309"/>
      <c r="D51" s="310"/>
      <c r="E51" s="311"/>
      <c r="F51" s="312"/>
      <c r="G51" s="309"/>
      <c r="H51" s="310"/>
      <c r="I51" s="309"/>
      <c r="J51" s="310"/>
      <c r="K51" s="73"/>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309"/>
      <c r="D52" s="310"/>
      <c r="E52" s="309"/>
      <c r="F52" s="310"/>
      <c r="G52" s="309"/>
      <c r="H52" s="310"/>
      <c r="I52" s="309"/>
      <c r="J52" s="310"/>
      <c r="K52" s="73"/>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309"/>
      <c r="D53" s="310"/>
      <c r="E53" s="309"/>
      <c r="F53" s="310"/>
      <c r="G53" s="309"/>
      <c r="H53" s="310"/>
      <c r="I53" s="309"/>
      <c r="J53" s="310"/>
      <c r="K53" s="7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309"/>
      <c r="D54" s="310"/>
      <c r="E54" s="309"/>
      <c r="F54" s="310"/>
      <c r="G54" s="309"/>
      <c r="H54" s="310"/>
      <c r="I54" s="309"/>
      <c r="J54" s="310"/>
      <c r="K54" s="7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309"/>
      <c r="D55" s="310"/>
      <c r="E55" s="309"/>
      <c r="F55" s="310"/>
      <c r="G55" s="309"/>
      <c r="H55" s="310"/>
      <c r="I55" s="309"/>
      <c r="J55" s="310"/>
      <c r="K55" s="7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309"/>
      <c r="D56" s="310"/>
      <c r="E56" s="309"/>
      <c r="F56" s="310"/>
      <c r="G56" s="309"/>
      <c r="H56" s="310"/>
      <c r="I56" s="309"/>
      <c r="J56" s="310"/>
      <c r="K56" s="7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309"/>
      <c r="D57" s="310"/>
      <c r="E57" s="309"/>
      <c r="F57" s="310"/>
      <c r="G57" s="309"/>
      <c r="H57" s="310"/>
      <c r="I57" s="309"/>
      <c r="J57" s="310"/>
      <c r="K57" s="7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309"/>
      <c r="D58" s="310"/>
      <c r="E58" s="309"/>
      <c r="F58" s="310"/>
      <c r="G58" s="309"/>
      <c r="H58" s="310"/>
      <c r="I58" s="309"/>
      <c r="J58" s="310"/>
      <c r="K58" s="7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309"/>
      <c r="D59" s="310"/>
      <c r="E59" s="309"/>
      <c r="F59" s="310"/>
      <c r="G59" s="309"/>
      <c r="H59" s="310"/>
      <c r="I59" s="309"/>
      <c r="J59" s="310"/>
      <c r="K59" s="7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309"/>
      <c r="D60" s="310"/>
      <c r="E60" s="309"/>
      <c r="F60" s="310"/>
      <c r="G60" s="309"/>
      <c r="H60" s="310"/>
      <c r="I60" s="309"/>
      <c r="J60" s="310"/>
      <c r="K60" s="7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309"/>
      <c r="D61" s="310"/>
      <c r="E61" s="309"/>
      <c r="F61" s="310"/>
      <c r="G61" s="309"/>
      <c r="H61" s="310"/>
      <c r="I61" s="309"/>
      <c r="J61" s="310"/>
      <c r="K61" s="7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309"/>
      <c r="D62" s="310"/>
      <c r="E62" s="309"/>
      <c r="F62" s="310"/>
      <c r="G62" s="309"/>
      <c r="H62" s="310"/>
      <c r="I62" s="309"/>
      <c r="J62" s="310"/>
      <c r="K62" s="7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309"/>
      <c r="D63" s="310"/>
      <c r="E63" s="309"/>
      <c r="F63" s="310"/>
      <c r="G63" s="309"/>
      <c r="H63" s="310"/>
      <c r="I63" s="309"/>
      <c r="J63" s="310"/>
      <c r="K63" s="7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309"/>
      <c r="D64" s="310"/>
      <c r="E64" s="309"/>
      <c r="F64" s="310"/>
      <c r="G64" s="309"/>
      <c r="H64" s="310"/>
      <c r="I64" s="309"/>
      <c r="J64" s="310"/>
      <c r="K64" s="7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309"/>
      <c r="D65" s="310"/>
      <c r="E65" s="309"/>
      <c r="F65" s="310"/>
      <c r="G65" s="309"/>
      <c r="H65" s="310"/>
      <c r="I65" s="309"/>
      <c r="J65" s="310"/>
      <c r="K65" s="7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309"/>
      <c r="D66" s="310"/>
      <c r="E66" s="309"/>
      <c r="F66" s="310"/>
      <c r="G66" s="309"/>
      <c r="H66" s="310"/>
      <c r="I66" s="309"/>
      <c r="J66" s="310"/>
      <c r="K66" s="7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309"/>
      <c r="D67" s="310"/>
      <c r="E67" s="309"/>
      <c r="F67" s="310"/>
      <c r="G67" s="309"/>
      <c r="H67" s="310"/>
      <c r="I67" s="309"/>
      <c r="J67" s="310"/>
      <c r="K67" s="7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309"/>
      <c r="D68" s="310"/>
      <c r="E68" s="309"/>
      <c r="F68" s="310"/>
      <c r="G68" s="309"/>
      <c r="H68" s="310"/>
      <c r="I68" s="309"/>
      <c r="J68" s="310"/>
      <c r="K68" s="7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309"/>
      <c r="D69" s="310"/>
      <c r="E69" s="309"/>
      <c r="F69" s="310"/>
      <c r="G69" s="309"/>
      <c r="H69" s="310"/>
      <c r="I69" s="309"/>
      <c r="J69" s="310"/>
      <c r="K69" s="7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323" t="s">
        <v>94</v>
      </c>
      <c r="C71" s="324"/>
      <c r="D71" s="324"/>
      <c r="E71" s="324"/>
      <c r="F71" s="324"/>
      <c r="G71" s="324"/>
      <c r="H71" s="324"/>
      <c r="I71" s="324"/>
      <c r="J71" s="324"/>
      <c r="K71" s="324"/>
      <c r="L71" s="324"/>
      <c r="M71" s="325"/>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326" t="s">
        <v>95</v>
      </c>
      <c r="C72" s="327"/>
      <c r="D72" s="328">
        <f>COUNTIF(K50:K69, "Fail")</f>
        <v>0</v>
      </c>
      <c r="E72" s="329"/>
      <c r="F72" s="330" t="s">
        <v>96</v>
      </c>
      <c r="G72" s="331"/>
      <c r="H72" s="332"/>
      <c r="I72" s="333" t="e">
        <f>D73/(D73+D72)</f>
        <v>#DIV/0!</v>
      </c>
      <c r="J72" s="333"/>
      <c r="K72" s="334"/>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252" t="s">
        <v>98</v>
      </c>
      <c r="C73" s="254"/>
      <c r="D73" s="179">
        <f>COUNTIF(K50:K69, "Pass")</f>
        <v>0</v>
      </c>
      <c r="E73" s="178"/>
      <c r="F73" s="335" t="s">
        <v>49</v>
      </c>
      <c r="G73" s="336"/>
      <c r="H73" s="224"/>
      <c r="I73" s="317" t="e">
        <f>IF(I72&gt;0.85, "Pass", "Fail")</f>
        <v>#DIV/0!</v>
      </c>
      <c r="J73" s="317"/>
      <c r="K73" s="179"/>
      <c r="L73" s="57" t="s">
        <v>99</v>
      </c>
      <c r="M73" s="58">
        <v>0</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313" t="s">
        <v>32</v>
      </c>
      <c r="C74" s="314"/>
      <c r="D74" s="315" t="e">
        <f t="array" ref="D74">INDEX(L50:L69,MODE(IF((L50:L69&lt;&gt;"")*ISNA(MATCH(L50:L69,$J$75:$J75,0)),MATCH(L50:L69,L50:L69,0))))</f>
        <v>#N/A</v>
      </c>
      <c r="E74" s="316"/>
      <c r="F74" s="164" t="s">
        <v>100</v>
      </c>
      <c r="G74" s="162"/>
      <c r="H74" s="163"/>
      <c r="I74" s="317" t="e">
        <f>IF(I72&gt;0.85,"N/A",IF(I72&lt;0.7,"Critical",IF(0.85&gt;I72&gt;0.7,"Average")))</f>
        <v>#DIV/0!</v>
      </c>
      <c r="J74" s="318"/>
      <c r="K74" s="319"/>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320" t="s">
        <v>33</v>
      </c>
      <c r="D75" s="320"/>
      <c r="E75" s="320"/>
      <c r="F75" s="321" t="e">
        <f>IF(D74="SW_Bug", "Critical", IF(D74="Logical Flow","Mid-level",  IF(D74="Security", "Critical",  IF(D74="Form Design", "Low",  IF(D74="Interface", "Low",  IF(D74="Functional", "Critical", NA()))))))</f>
        <v>#N/A</v>
      </c>
      <c r="G75" s="321"/>
      <c r="H75" s="321"/>
      <c r="I75" s="322"/>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XOgMhN20w16JLqIh7tESFFmkhPi8KsapfspkzHiHhCdGLk7DplRlRVxw0nxhRiwpcqBzPsELy8shv5F0Pf+fLQ==" saltValue="jGjmbVwmlWov81f7xXcQ/w=="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9" priority="19" operator="equal">
      <formula>"Fail"</formula>
    </cfRule>
    <cfRule type="cellIs" dxfId="18" priority="20" operator="equal">
      <formula>"Pass"</formula>
    </cfRule>
  </conditionalFormatting>
  <conditionalFormatting sqref="O9:Q18">
    <cfRule type="cellIs" dxfId="17" priority="17" operator="equal">
      <formula>"Pass"</formula>
    </cfRule>
    <cfRule type="cellIs" dxfId="16" priority="18" operator="equal">
      <formula>"Fail"</formula>
    </cfRule>
  </conditionalFormatting>
  <conditionalFormatting sqref="I73:K73">
    <cfRule type="cellIs" dxfId="15" priority="15" operator="equal">
      <formula>"Pass"</formula>
    </cfRule>
    <cfRule type="cellIs" dxfId="14" priority="16" operator="equal">
      <formula>"Fail"</formula>
    </cfRule>
  </conditionalFormatting>
  <conditionalFormatting sqref="D72:E72">
    <cfRule type="cellIs" dxfId="13" priority="14" operator="greaterThan">
      <formula>0</formula>
    </cfRule>
  </conditionalFormatting>
  <conditionalFormatting sqref="D73:E73">
    <cfRule type="cellIs" dxfId="12" priority="12" operator="greaterThan">
      <formula>0</formula>
    </cfRule>
    <cfRule type="cellIs" dxfId="11" priority="13" operator="greaterThan">
      <formula>0</formula>
    </cfRule>
  </conditionalFormatting>
  <conditionalFormatting sqref="I72:K72">
    <cfRule type="cellIs" dxfId="10" priority="6" operator="lessThan">
      <formula>0.7</formula>
    </cfRule>
    <cfRule type="cellIs" dxfId="9" priority="7" operator="between">
      <formula>0.7</formula>
      <formula>0.85</formula>
    </cfRule>
    <cfRule type="cellIs" dxfId="8" priority="11" operator="greaterThan">
      <formula>0.85</formula>
    </cfRule>
  </conditionalFormatting>
  <conditionalFormatting sqref="I74">
    <cfRule type="cellIs" dxfId="7" priority="8" operator="equal">
      <formula>"N/A"</formula>
    </cfRule>
    <cfRule type="cellIs" dxfId="6" priority="9" operator="equal">
      <formula>"Average"</formula>
    </cfRule>
    <cfRule type="cellIs" dxfId="5" priority="10" operator="equal">
      <formula>"Critical"</formula>
    </cfRule>
  </conditionalFormatting>
  <conditionalFormatting sqref="M7:N7">
    <cfRule type="cellIs" dxfId="4" priority="4" operator="equal">
      <formula>"Fail"</formula>
    </cfRule>
    <cfRule type="cellIs" dxfId="3" priority="5" operator="equal">
      <formula>"Pass"</formula>
    </cfRule>
  </conditionalFormatting>
  <conditionalFormatting sqref="P7:R7">
    <cfRule type="cellIs" dxfId="2" priority="3" operator="equal">
      <formula>"No Action Needed"</formula>
    </cfRule>
  </conditionalFormatting>
  <conditionalFormatting sqref="K62">
    <cfRule type="cellIs" dxfId="1" priority="1" operator="equal">
      <formula>"Fail"</formula>
    </cfRule>
    <cfRule type="cellIs" dxfId="0" priority="2" operator="equal">
      <formula>"Pass"</formula>
    </cfRule>
  </conditionalFormatting>
  <dataValidations xWindow="940" yWindow="507"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Iteration Mapping Key</vt:lpstr>
      <vt:lpstr>1.0</vt:lpstr>
      <vt:lpstr>2.0</vt:lpstr>
      <vt:lpstr>3.0</vt:lpstr>
      <vt:lpstr>4.0</vt:lpstr>
      <vt:lpstr>5.0</vt:lpstr>
      <vt:lpstr>6.0</vt:lpstr>
      <vt:lpstr>7.0</vt:lpstr>
      <vt:lpstr>8.0</vt:lpstr>
      <vt:lpstr>9.0</vt:lpstr>
      <vt:lpstr>10.0</vt:lpstr>
      <vt:lpstr>11.0</vt:lpstr>
      <vt:lpstr>12.0</vt:lpstr>
      <vt:lpstr>13.0</vt:lpstr>
      <vt:lpstr>14.0</vt:lpstr>
      <vt:lpstr>15.0</vt:lpstr>
      <vt:lpstr>Template</vt:lpstr>
    </vt:vector>
  </TitlesOfParts>
  <Company>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Sharaf</dc:creator>
  <cp:lastModifiedBy>Mohamed Sharaf</cp:lastModifiedBy>
  <dcterms:created xsi:type="dcterms:W3CDTF">2017-02-01T11:27:26Z</dcterms:created>
  <dcterms:modified xsi:type="dcterms:W3CDTF">2017-07-08T14:36:06Z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b9cde960-2d5b-4dea-a5e7-8c329bb2ba8f</vt:lpwstr>
  </property>
</Properties>
</file>