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24EDEB9E-CA6D-415F-9292-366F6E60C42D}" xr6:coauthVersionLast="47" xr6:coauthVersionMax="47" xr10:uidLastSave="{00000000-0000-0000-0000-000000000000}"/>
  <bookViews>
    <workbookView xWindow="570" yWindow="120" windowWidth="21180" windowHeight="13665" activeTab="2" xr2:uid="{00000000-000D-0000-FFFF-FFFF00000000}"/>
  </bookViews>
  <sheets>
    <sheet name="OVERALL" sheetId="29" r:id="rId1"/>
    <sheet name="Template" sheetId="14" r:id="rId2"/>
    <sheet name="Weekly Stats" sheetId="11" r:id="rId3"/>
    <sheet name="Funds" sheetId="2" r:id="rId4"/>
    <sheet name="Point System" sheetId="7" r:id="rId5"/>
    <sheet name="Week 1" sheetId="4" state="hidden" r:id="rId6"/>
    <sheet name="Week 2" sheetId="5" state="hidden" r:id="rId7"/>
    <sheet name="Week 3" sheetId="6" state="hidden" r:id="rId8"/>
    <sheet name="Week 4" sheetId="8" state="hidden" r:id="rId9"/>
    <sheet name="Week 5" sheetId="10" state="hidden" r:id="rId10"/>
    <sheet name="Week 6" sheetId="9" state="hidden" r:id="rId11"/>
    <sheet name="Week 7" sheetId="12" state="hidden" r:id="rId12"/>
    <sheet name="Week 8" sheetId="13" state="hidden" r:id="rId13"/>
    <sheet name="Week 9" sheetId="15" state="hidden" r:id="rId14"/>
    <sheet name="Week 10" sheetId="16" state="hidden" r:id="rId15"/>
    <sheet name="Week 11" sheetId="17" state="hidden" r:id="rId16"/>
    <sheet name="Week 12" sheetId="20" r:id="rId17"/>
    <sheet name="Week 13" sheetId="21" r:id="rId18"/>
    <sheet name="Week 14" sheetId="22" r:id="rId19"/>
    <sheet name="Week 15" sheetId="23" r:id="rId20"/>
    <sheet name="Week 16" sheetId="25" r:id="rId21"/>
    <sheet name="Week 17" sheetId="24" r:id="rId22"/>
    <sheet name="Week 18" sheetId="26" r:id="rId23"/>
    <sheet name="Week 19" sheetId="28" r:id="rId24"/>
  </sheets>
  <externalReferences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9" l="1"/>
  <c r="J15" i="29"/>
  <c r="I5" i="29"/>
  <c r="I8" i="29"/>
  <c r="I16" i="29"/>
  <c r="I6" i="29"/>
  <c r="I10" i="29"/>
  <c r="I12" i="29"/>
  <c r="I15" i="29"/>
  <c r="I9" i="29"/>
  <c r="I11" i="29"/>
  <c r="I14" i="29"/>
  <c r="I17" i="29"/>
  <c r="I7" i="29"/>
  <c r="I18" i="29"/>
  <c r="I19" i="29"/>
  <c r="I13" i="29"/>
  <c r="I20" i="29"/>
  <c r="H5" i="29"/>
  <c r="J5" i="29" s="1"/>
  <c r="H8" i="29"/>
  <c r="H16" i="29"/>
  <c r="J16" i="29" s="1"/>
  <c r="H6" i="29"/>
  <c r="J6" i="29" s="1"/>
  <c r="H10" i="29"/>
  <c r="J10" i="29" s="1"/>
  <c r="H12" i="29"/>
  <c r="J12" i="29" s="1"/>
  <c r="H15" i="29"/>
  <c r="H9" i="29"/>
  <c r="J9" i="29" s="1"/>
  <c r="H11" i="29"/>
  <c r="J11" i="29" s="1"/>
  <c r="H14" i="29"/>
  <c r="J14" i="29" s="1"/>
  <c r="H17" i="29"/>
  <c r="J17" i="29" s="1"/>
  <c r="H7" i="29"/>
  <c r="J7" i="29" s="1"/>
  <c r="H18" i="29"/>
  <c r="J18" i="29" s="1"/>
  <c r="H19" i="29"/>
  <c r="J19" i="29" s="1"/>
  <c r="H13" i="29"/>
  <c r="J13" i="29" s="1"/>
  <c r="H20" i="29"/>
  <c r="J20" i="29" s="1"/>
  <c r="I4" i="29"/>
  <c r="J4" i="29" s="1"/>
  <c r="H4" i="29"/>
  <c r="BA7" i="11"/>
  <c r="BA5" i="11"/>
  <c r="BA6" i="11"/>
  <c r="BA9" i="11"/>
  <c r="BA8" i="11"/>
  <c r="BB8" i="11" s="1"/>
  <c r="BA11" i="11"/>
  <c r="BA14" i="11"/>
  <c r="BA10" i="11"/>
  <c r="BA13" i="11"/>
  <c r="BA12" i="11"/>
  <c r="BA15" i="11"/>
  <c r="BA16" i="11"/>
  <c r="BA17" i="11"/>
  <c r="BA18" i="11"/>
  <c r="BA19" i="11"/>
  <c r="BA20" i="11"/>
  <c r="AY7" i="11"/>
  <c r="AY5" i="11"/>
  <c r="AY6" i="11"/>
  <c r="AY9" i="11"/>
  <c r="AY8" i="11"/>
  <c r="AY11" i="11"/>
  <c r="AY14" i="11"/>
  <c r="AY10" i="11"/>
  <c r="AY13" i="11"/>
  <c r="AY12" i="11"/>
  <c r="AY15" i="11"/>
  <c r="AY16" i="11"/>
  <c r="AY17" i="11"/>
  <c r="AY18" i="11"/>
  <c r="AY19" i="11"/>
  <c r="AY20" i="11"/>
  <c r="AQ7" i="11"/>
  <c r="AQ5" i="11"/>
  <c r="AQ6" i="11"/>
  <c r="AQ9" i="11"/>
  <c r="AQ8" i="11"/>
  <c r="AR8" i="11" s="1"/>
  <c r="AQ11" i="11"/>
  <c r="AQ14" i="11"/>
  <c r="AQ10" i="11"/>
  <c r="AQ13" i="11"/>
  <c r="AQ12" i="11"/>
  <c r="AQ15" i="11"/>
  <c r="AQ17" i="11"/>
  <c r="AQ18" i="11"/>
  <c r="AQ19" i="11"/>
  <c r="AQ20" i="11"/>
  <c r="BA4" i="11"/>
  <c r="AY4" i="11"/>
  <c r="AQ4" i="11"/>
  <c r="L23" i="28"/>
  <c r="N23" i="28" s="1"/>
  <c r="L21" i="28"/>
  <c r="N21" i="28" s="1"/>
  <c r="L19" i="28"/>
  <c r="N19" i="28" s="1"/>
  <c r="L17" i="28"/>
  <c r="N17" i="28" s="1"/>
  <c r="L13" i="28"/>
  <c r="N13" i="28" s="1"/>
  <c r="L11" i="28"/>
  <c r="N11" i="28" s="1"/>
  <c r="L9" i="28"/>
  <c r="N9" i="28" s="1"/>
  <c r="K26" i="28"/>
  <c r="J26" i="28"/>
  <c r="I26" i="28"/>
  <c r="H26" i="28"/>
  <c r="G26" i="28"/>
  <c r="F26" i="28"/>
  <c r="E26" i="28"/>
  <c r="D26" i="28"/>
  <c r="C26" i="28"/>
  <c r="L25" i="28"/>
  <c r="N25" i="28" s="1"/>
  <c r="K24" i="28"/>
  <c r="J24" i="28"/>
  <c r="I24" i="28"/>
  <c r="H24" i="28"/>
  <c r="G24" i="28"/>
  <c r="F24" i="28"/>
  <c r="E24" i="28"/>
  <c r="D24" i="28"/>
  <c r="C24" i="28"/>
  <c r="K22" i="28"/>
  <c r="J22" i="28"/>
  <c r="I22" i="28"/>
  <c r="H22" i="28"/>
  <c r="G22" i="28"/>
  <c r="F22" i="28"/>
  <c r="E22" i="28"/>
  <c r="D22" i="28"/>
  <c r="C22" i="28"/>
  <c r="K20" i="28"/>
  <c r="J20" i="28"/>
  <c r="I20" i="28"/>
  <c r="H20" i="28"/>
  <c r="G20" i="28"/>
  <c r="F20" i="28"/>
  <c r="E20" i="28"/>
  <c r="D20" i="28"/>
  <c r="C20" i="28"/>
  <c r="K18" i="28"/>
  <c r="J18" i="28"/>
  <c r="I18" i="28"/>
  <c r="H18" i="28"/>
  <c r="G18" i="28"/>
  <c r="F18" i="28"/>
  <c r="E18" i="28"/>
  <c r="D18" i="28"/>
  <c r="C18" i="28"/>
  <c r="K16" i="28"/>
  <c r="J16" i="28"/>
  <c r="I16" i="28"/>
  <c r="H16" i="28"/>
  <c r="G16" i="28"/>
  <c r="F16" i="28"/>
  <c r="E16" i="28"/>
  <c r="D16" i="28"/>
  <c r="C16" i="28"/>
  <c r="L15" i="28"/>
  <c r="N15" i="28" s="1"/>
  <c r="K14" i="28"/>
  <c r="J14" i="28"/>
  <c r="I14" i="28"/>
  <c r="H14" i="28"/>
  <c r="G14" i="28"/>
  <c r="F14" i="28"/>
  <c r="E14" i="28"/>
  <c r="D14" i="28"/>
  <c r="C14" i="28"/>
  <c r="K12" i="28"/>
  <c r="J12" i="28"/>
  <c r="I12" i="28"/>
  <c r="H12" i="28"/>
  <c r="G12" i="28"/>
  <c r="F12" i="28"/>
  <c r="E12" i="28"/>
  <c r="D12" i="28"/>
  <c r="C12" i="28"/>
  <c r="K10" i="28"/>
  <c r="J10" i="28"/>
  <c r="I10" i="28"/>
  <c r="H10" i="28"/>
  <c r="G10" i="28"/>
  <c r="F10" i="28"/>
  <c r="E10" i="28"/>
  <c r="D10" i="28"/>
  <c r="C10" i="28"/>
  <c r="K8" i="28"/>
  <c r="J8" i="28"/>
  <c r="I8" i="28"/>
  <c r="H8" i="28"/>
  <c r="G8" i="28"/>
  <c r="F8" i="28"/>
  <c r="E8" i="28"/>
  <c r="D8" i="28"/>
  <c r="C8" i="28"/>
  <c r="L7" i="28"/>
  <c r="L5" i="28"/>
  <c r="AO21" i="11"/>
  <c r="K26" i="26"/>
  <c r="J26" i="26"/>
  <c r="I26" i="26"/>
  <c r="H26" i="26"/>
  <c r="G26" i="26"/>
  <c r="F26" i="26"/>
  <c r="E26" i="26"/>
  <c r="D26" i="26"/>
  <c r="C26" i="26"/>
  <c r="L25" i="26"/>
  <c r="N25" i="26" s="1"/>
  <c r="K24" i="26"/>
  <c r="J24" i="26"/>
  <c r="I24" i="26"/>
  <c r="H24" i="26"/>
  <c r="G24" i="26"/>
  <c r="F24" i="26"/>
  <c r="E24" i="26"/>
  <c r="D24" i="26"/>
  <c r="C24" i="26"/>
  <c r="N23" i="26"/>
  <c r="L23" i="26"/>
  <c r="K22" i="26"/>
  <c r="J22" i="26"/>
  <c r="I22" i="26"/>
  <c r="H22" i="26"/>
  <c r="G22" i="26"/>
  <c r="F22" i="26"/>
  <c r="E22" i="26"/>
  <c r="D22" i="26"/>
  <c r="C22" i="26"/>
  <c r="L21" i="26"/>
  <c r="N21" i="26" s="1"/>
  <c r="K20" i="26"/>
  <c r="J20" i="26"/>
  <c r="I20" i="26"/>
  <c r="H20" i="26"/>
  <c r="G20" i="26"/>
  <c r="F20" i="26"/>
  <c r="E20" i="26"/>
  <c r="D20" i="26"/>
  <c r="C20" i="26"/>
  <c r="L19" i="26"/>
  <c r="N19" i="26" s="1"/>
  <c r="K18" i="26"/>
  <c r="J18" i="26"/>
  <c r="I18" i="26"/>
  <c r="H18" i="26"/>
  <c r="G18" i="26"/>
  <c r="F18" i="26"/>
  <c r="E18" i="26"/>
  <c r="D18" i="26"/>
  <c r="C18" i="26"/>
  <c r="L17" i="26"/>
  <c r="N17" i="26" s="1"/>
  <c r="K16" i="26"/>
  <c r="J16" i="26"/>
  <c r="I16" i="26"/>
  <c r="H16" i="26"/>
  <c r="G16" i="26"/>
  <c r="F16" i="26"/>
  <c r="E16" i="26"/>
  <c r="D16" i="26"/>
  <c r="C16" i="26"/>
  <c r="L15" i="26"/>
  <c r="N15" i="26" s="1"/>
  <c r="K14" i="26"/>
  <c r="J14" i="26"/>
  <c r="I14" i="26"/>
  <c r="H14" i="26"/>
  <c r="G14" i="26"/>
  <c r="F14" i="26"/>
  <c r="E14" i="26"/>
  <c r="D14" i="26"/>
  <c r="C14" i="26"/>
  <c r="L13" i="26"/>
  <c r="N13" i="26" s="1"/>
  <c r="K12" i="26"/>
  <c r="J12" i="26"/>
  <c r="I12" i="26"/>
  <c r="H12" i="26"/>
  <c r="G12" i="26"/>
  <c r="F12" i="26"/>
  <c r="E12" i="26"/>
  <c r="D12" i="26"/>
  <c r="C12" i="26"/>
  <c r="L11" i="26"/>
  <c r="N11" i="26" s="1"/>
  <c r="K10" i="26"/>
  <c r="J10" i="26"/>
  <c r="I10" i="26"/>
  <c r="H10" i="26"/>
  <c r="G10" i="26"/>
  <c r="F10" i="26"/>
  <c r="E10" i="26"/>
  <c r="D10" i="26"/>
  <c r="C10" i="26"/>
  <c r="L9" i="26"/>
  <c r="N9" i="26" s="1"/>
  <c r="K8" i="26"/>
  <c r="J8" i="26"/>
  <c r="I8" i="26"/>
  <c r="H8" i="26"/>
  <c r="G8" i="26"/>
  <c r="F8" i="26"/>
  <c r="E8" i="26"/>
  <c r="D8" i="26"/>
  <c r="C8" i="26"/>
  <c r="L7" i="26"/>
  <c r="L5" i="26"/>
  <c r="AM21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1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1" i="11"/>
  <c r="L26" i="28" l="1"/>
  <c r="O26" i="28" s="1"/>
  <c r="L24" i="28"/>
  <c r="O24" i="28" s="1"/>
  <c r="AR9" i="11"/>
  <c r="AR6" i="11"/>
  <c r="L14" i="28"/>
  <c r="O14" i="28" s="1"/>
  <c r="L22" i="28"/>
  <c r="O22" i="28" s="1"/>
  <c r="L20" i="28"/>
  <c r="O20" i="28" s="1"/>
  <c r="L18" i="28"/>
  <c r="O18" i="28" s="1"/>
  <c r="L16" i="28"/>
  <c r="O16" i="28" s="1"/>
  <c r="L12" i="28"/>
  <c r="O12" i="28" s="1"/>
  <c r="L10" i="28"/>
  <c r="O10" i="28" s="1"/>
  <c r="L8" i="28"/>
  <c r="O8" i="28" s="1"/>
  <c r="L26" i="26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BB14" i="11"/>
  <c r="BB11" i="11"/>
  <c r="BB4" i="11"/>
  <c r="BB5" i="11"/>
  <c r="BB20" i="11"/>
  <c r="BB13" i="11"/>
  <c r="BB15" i="11"/>
  <c r="BB9" i="11"/>
  <c r="BB6" i="11"/>
  <c r="BB12" i="11"/>
  <c r="BB10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1" i="11"/>
  <c r="AA21" i="11"/>
  <c r="AT13" i="11"/>
  <c r="AR13" i="11" s="1"/>
  <c r="AT12" i="11"/>
  <c r="AR12" i="11" s="1"/>
  <c r="AT4" i="11"/>
  <c r="AT14" i="11"/>
  <c r="AR14" i="11" s="1"/>
  <c r="AT5" i="11"/>
  <c r="AR5" i="11" s="1"/>
  <c r="AT15" i="11"/>
  <c r="AR15" i="11" s="1"/>
  <c r="AT6" i="11"/>
  <c r="AT10" i="11"/>
  <c r="AR10" i="11" s="1"/>
  <c r="AT9" i="11"/>
  <c r="AT19" i="11"/>
  <c r="AR19" i="11" s="1"/>
  <c r="AT11" i="11"/>
  <c r="AR11" i="11" s="1"/>
  <c r="AT7" i="11"/>
  <c r="AR7" i="11" s="1"/>
  <c r="AT18" i="11"/>
  <c r="AR18" i="11" s="1"/>
  <c r="AT20" i="11"/>
  <c r="AR20" i="11" s="1"/>
  <c r="AT17" i="11"/>
  <c r="AR17" i="11" s="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BB7" i="11"/>
  <c r="D8" i="11"/>
  <c r="AR4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1" i="11"/>
  <c r="M21" i="11"/>
  <c r="O21" i="11"/>
  <c r="Q21" i="11"/>
  <c r="S21" i="11"/>
  <c r="U21" i="11"/>
  <c r="W21" i="11"/>
  <c r="Y21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V12" i="11"/>
  <c r="AV14" i="11"/>
  <c r="AV4" i="11"/>
  <c r="AV5" i="11"/>
  <c r="AV15" i="11"/>
  <c r="AV6" i="11"/>
  <c r="AV10" i="11"/>
  <c r="AV9" i="11"/>
  <c r="AV19" i="11"/>
  <c r="AV11" i="11"/>
  <c r="AW11" i="11" s="1"/>
  <c r="AV7" i="11"/>
  <c r="AV18" i="11"/>
  <c r="AV20" i="11"/>
  <c r="AV17" i="11"/>
  <c r="AV13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6" i="11"/>
  <c r="E1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6" i="11" s="1"/>
  <c r="I21" i="11" s="1"/>
  <c r="L27" i="5"/>
  <c r="L25" i="5"/>
  <c r="L23" i="5"/>
  <c r="L21" i="5"/>
  <c r="L19" i="5"/>
  <c r="L17" i="5"/>
  <c r="L15" i="5"/>
  <c r="L13" i="5"/>
  <c r="L11" i="5"/>
  <c r="L9" i="5"/>
  <c r="L7" i="5"/>
  <c r="G16" i="11" s="1"/>
  <c r="G21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4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W14" i="11"/>
  <c r="AW5" i="11"/>
  <c r="AW20" i="11"/>
  <c r="AW18" i="11"/>
  <c r="AW10" i="11"/>
  <c r="AW13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W7" i="11"/>
  <c r="AW15" i="11"/>
  <c r="AW17" i="11"/>
  <c r="AW6" i="11"/>
  <c r="AW4" i="11"/>
  <c r="AW9" i="11"/>
  <c r="AW19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W12" i="11"/>
  <c r="E21" i="11"/>
  <c r="AR21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1" i="11" l="1"/>
  <c r="D19" i="11"/>
  <c r="D13" i="11"/>
  <c r="D4" i="11"/>
  <c r="D7" i="11"/>
  <c r="D9" i="11"/>
  <c r="D15" i="11"/>
  <c r="D5" i="11"/>
  <c r="D10" i="11"/>
  <c r="D6" i="11"/>
  <c r="D12" i="11"/>
  <c r="L10" i="6"/>
  <c r="O10" i="6" s="1"/>
  <c r="L18" i="6"/>
  <c r="O18" i="6" s="1"/>
  <c r="L16" i="5"/>
  <c r="O16" i="5" s="1"/>
  <c r="N7" i="4"/>
  <c r="L8" i="5"/>
  <c r="O8" i="5" s="1"/>
  <c r="H16" i="11" s="1"/>
  <c r="AQ16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6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T16" i="11" l="1"/>
  <c r="AR16" i="11" s="1"/>
  <c r="AV16" i="11"/>
  <c r="AW16" i="11" l="1"/>
  <c r="D16" i="11"/>
</calcChain>
</file>

<file path=xl/sharedStrings.xml><?xml version="1.0" encoding="utf-8"?>
<sst xmlns="http://schemas.openxmlformats.org/spreadsheetml/2006/main" count="732" uniqueCount="140">
  <si>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</si>
  <si>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</si>
  <si>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</si>
  <si>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</si>
  <si>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</si>
  <si>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</si>
  <si>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</si>
  <si>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</si>
  <si>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</si>
  <si>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</si>
  <si>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</si>
  <si>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</si>
  <si>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</si>
  <si>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</si>
  <si>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</si>
  <si>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</si>
  <si>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</si>
  <si>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</si>
  <si>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</si>
  <si>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</si>
  <si>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</si>
  <si>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</si>
  <si>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</si>
  <si>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</si>
  <si>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</si>
  <si>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</si>
  <si>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</si>
  <si>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</si>
  <si>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</si>
  <si>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</si>
  <si>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</si>
  <si>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</si>
  <si>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</si>
  <si>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</si>
  <si>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</si>
  <si>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</si>
  <si>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</si>
  <si>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</si>
  <si>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</si>
  <si>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</si>
  <si>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</si>
  <si>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</si>
  <si>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</si>
  <si>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</si>
  <si>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</si>
  <si>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</si>
  <si>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</si>
  <si>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</si>
  <si>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</si>
  <si>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</si>
  <si>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</si>
  <si>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</si>
  <si>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</si>
  <si>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</si>
  <si>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</si>
  <si>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</si>
  <si>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</si>
  <si>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</si>
  <si>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</si>
  <si>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</si>
  <si>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</si>
  <si>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</si>
  <si>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</si>
  <si>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</si>
  <si>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</si>
  <si>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</si>
  <si>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</si>
  <si>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</si>
  <si>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</si>
  <si>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</si>
  <si>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</si>
  <si>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</si>
  <si>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</si>
  <si>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</si>
  <si>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</si>
  <si>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</si>
  <si>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</si>
  <si>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</si>
  <si>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</si>
  <si>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</si>
  <si>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</si>
  <si>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</si>
  <si>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</si>
  <si>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</si>
  <si>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</si>
  <si>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</si>
  <si>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</si>
  <si>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</si>
  <si>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</si>
  <si>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</si>
  <si>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</si>
  <si>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</si>
  <si>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</si>
  <si>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</si>
  <si>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</si>
  <si>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</si>
  <si>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</si>
  <si>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</si>
  <si>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</si>
  <si>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</si>
  <si>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</si>
  <si>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</si>
  <si>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</si>
  <si>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</si>
  <si>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</si>
  <si>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</si>
  <si>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</si>
  <si>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</si>
  <si>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</si>
  <si>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</si>
  <si>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</si>
  <si>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</si>
  <si>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</si>
  <si>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</si>
  <si>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</si>
  <si>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</si>
  <si>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</si>
  <si>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</si>
  <si>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</si>
  <si>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</si>
  <si>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</si>
  <si>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</si>
  <si>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</si>
  <si>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</si>
  <si>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</si>
  <si>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</si>
  <si>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</si>
  <si>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</si>
  <si>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</si>
  <si>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</si>
  <si>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</si>
  <si>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</si>
  <si>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</si>
  <si>
    <t>WEEK  19</t>
  </si>
  <si>
    <t>As of Week 19 (9/9/24)</t>
  </si>
  <si>
    <t>First Half</t>
  </si>
  <si>
    <t>Second Half</t>
  </si>
  <si>
    <t>Overall</t>
  </si>
  <si>
    <t>Points Average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</si>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</sst>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1" fontId="17" fillId="6" borderId="3" xfId="0" applyNumberFormat="1" applyFont="1" applyFill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11" fillId="0" borderId="49" xfId="0" applyNumberFormat="1" applyFont="1" applyBorder="1" applyAlignment="1">
      <alignment horizontal="center"/>
    </xf>
    <xf numFmtId="2" fontId="11" fillId="0" borderId="58" xfId="0" applyNumberFormat="1" applyFont="1" applyBorder="1" applyAlignment="1">
      <alignment horizontal="center"/>
    </xf>
    <xf numFmtId="2" fontId="11" fillId="0" borderId="59" xfId="0" applyNumberFormat="1" applyFont="1" applyBorder="1" applyAlignment="1">
      <alignment horizontal="center"/>
    </xf>
    <xf numFmtId="1" fontId="22" fillId="2" borderId="27" xfId="0" applyNumberFormat="1" applyFont="1" applyFill="1" applyBorder="1" applyAlignment="1">
      <alignment vertical="center" textRotation="90"/>
    </xf>
    <xf numFmtId="1" fontId="22" fillId="2" borderId="34" xfId="0" applyNumberFormat="1" applyFont="1" applyFill="1" applyBorder="1" applyAlignment="1">
      <alignment vertical="center" textRotation="90"/>
    </xf>
    <xf numFmtId="1" fontId="22" fillId="2" borderId="21" xfId="0" applyNumberFormat="1" applyFont="1" applyFill="1" applyBorder="1" applyAlignment="1">
      <alignment vertical="center" textRotation="90"/>
    </xf>
    <xf numFmtId="1" fontId="22" fillId="2" borderId="1" xfId="0" applyNumberFormat="1" applyFont="1" applyFill="1" applyBorder="1" applyAlignment="1">
      <alignment vertical="center" textRotation="90"/>
    </xf>
    <xf numFmtId="1" fontId="22" fillId="2" borderId="28" xfId="0" applyNumberFormat="1" applyFont="1" applyFill="1" applyBorder="1" applyAlignment="1">
      <alignment vertical="center" textRotation="90"/>
    </xf>
    <xf numFmtId="1" fontId="22" fillId="2" borderId="35" xfId="0" applyNumberFormat="1" applyFont="1" applyFill="1" applyBorder="1" applyAlignment="1">
      <alignment vertical="center" textRotation="90"/>
    </xf>
    <xf numFmtId="1" fontId="12" fillId="0" borderId="24" xfId="0" applyNumberFormat="1" applyFont="1" applyBorder="1" applyAlignment="1">
      <alignment horizontal="center"/>
    </xf>
    <xf numFmtId="1" fontId="17" fillId="0" borderId="24" xfId="0" applyNumberFormat="1" applyFont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13" fillId="0" borderId="26" xfId="0" applyNumberFormat="1" applyFont="1" applyBorder="1" applyAlignment="1">
      <alignment horizontal="center"/>
    </xf>
    <xf numFmtId="1" fontId="12" fillId="0" borderId="52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" fontId="13" fillId="0" borderId="52" xfId="0" applyNumberFormat="1" applyFont="1" applyBorder="1" applyAlignment="1">
      <alignment horizontal="center"/>
    </xf>
    <xf numFmtId="1" fontId="17" fillId="0" borderId="52" xfId="0" applyNumberFormat="1" applyFont="1" applyBorder="1" applyAlignment="1">
      <alignment horizontal="center"/>
    </xf>
    <xf numFmtId="0" fontId="20" fillId="0" borderId="57" xfId="0" applyFont="1" applyBorder="1" applyAlignment="1">
      <alignment horizontal="center" vertical="center" wrapText="1"/>
    </xf>
    <xf numFmtId="1" fontId="24" fillId="2" borderId="2" xfId="0" applyNumberFormat="1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5" xfId="0" applyFont="1" applyBorder="1"/>
    <xf numFmtId="0" fontId="1" fillId="0" borderId="45" xfId="0" applyFont="1" applyBorder="1"/>
    <xf numFmtId="0" fontId="1" fillId="0" borderId="7" xfId="0" applyFont="1" applyBorder="1"/>
    <xf numFmtId="0" fontId="1" fillId="0" borderId="61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26" xfId="0" applyFont="1" applyBorder="1"/>
    <xf numFmtId="0" fontId="1" fillId="0" borderId="57" xfId="0" applyFont="1" applyBorder="1"/>
    <xf numFmtId="1" fontId="1" fillId="0" borderId="2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2" fontId="1" fillId="0" borderId="2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2D7D-160B-4F5B-BCD4-B88367B920F0}">
  <dimension ref="A1:J20"/>
  <sheetViews>
    <sheetView workbookViewId="0">
      <selection activeCell="D23" sqref="D23"/>
    </sheetView>
  </sheetViews>
  <sheetFormatPr defaultRowHeight="13.5" x14ac:dyDescent="0.25"/>
  <cols>
    <col min="1" max="1" width="7.140625" style="1" customWidth="1"/>
    <col min="2" max="2" width="9.5703125" style="1" customWidth="1"/>
    <col min="3" max="3" width="9.7109375" style="1" customWidth="1"/>
    <col min="4" max="4" width="8.42578125" style="1" customWidth="1"/>
    <col min="5" max="5" width="9.5703125" style="1" customWidth="1"/>
    <col min="6" max="6" width="9.140625" style="1" customWidth="1"/>
    <col min="7" max="7" width="3.85546875" style="1" customWidth="1"/>
    <col min="8" max="8" width="10.140625" style="2" customWidth="1"/>
    <col min="9" max="9" width="8.42578125" style="2" customWidth="1"/>
    <col min="10" max="10" width="12.28515625" style="175" customWidth="1"/>
    <col min="11" max="16384" width="9.140625" style="1"/>
  </cols>
  <sheetData>
    <row r="1" spans="1:10" ht="14.25" thickBot="1" x14ac:dyDescent="0.3">
      <c r="A1" s="200" t="s">
        <v>134</v>
      </c>
      <c r="B1" s="201"/>
      <c r="C1" s="202"/>
      <c r="D1" s="202"/>
      <c r="E1" s="202"/>
      <c r="F1" s="203"/>
      <c r="H1" s="207" t="s">
        <v>134</v>
      </c>
      <c r="I1" s="208"/>
      <c r="J1" s="209"/>
    </row>
    <row r="2" spans="1:10" x14ac:dyDescent="0.25">
      <c r="A2" s="176"/>
      <c r="B2" s="177"/>
      <c r="C2" s="204" t="s">
        <v>135</v>
      </c>
      <c r="D2" s="205"/>
      <c r="E2" s="204" t="s">
        <v>136</v>
      </c>
      <c r="F2" s="205"/>
      <c r="H2" s="204" t="s">
        <v>137</v>
      </c>
      <c r="I2" s="206"/>
      <c r="J2" s="205"/>
    </row>
    <row r="3" spans="1:10" ht="14.25" thickBot="1" x14ac:dyDescent="0.3">
      <c r="A3" s="178"/>
      <c r="B3" s="179"/>
      <c r="C3" s="180" t="s">
        <v>43</v>
      </c>
      <c r="D3" s="181" t="s">
        <v>139</v>
      </c>
      <c r="E3" s="180" t="s">
        <v>43</v>
      </c>
      <c r="F3" s="181" t="s">
        <v>139</v>
      </c>
      <c r="H3" s="180" t="s">
        <v>43</v>
      </c>
      <c r="I3" s="182" t="s">
        <v>139</v>
      </c>
      <c r="J3" s="183" t="s">
        <v>138</v>
      </c>
    </row>
    <row r="4" spans="1:10" x14ac:dyDescent="0.25">
      <c r="A4" s="184" t="s">
        <v>9</v>
      </c>
      <c r="B4" s="185" t="s">
        <v>24</v>
      </c>
      <c r="C4" s="186">
        <v>206</v>
      </c>
      <c r="D4" s="187">
        <v>11</v>
      </c>
      <c r="E4" s="186">
        <v>86</v>
      </c>
      <c r="F4" s="187">
        <v>4</v>
      </c>
      <c r="H4" s="188">
        <f t="shared" ref="H4:H20" si="0">C4+E4</f>
        <v>292</v>
      </c>
      <c r="I4" s="189">
        <f t="shared" ref="I4:I20" si="1">D4+F4</f>
        <v>15</v>
      </c>
      <c r="J4" s="190">
        <f t="shared" ref="J4:J20" si="2">H4/I4</f>
        <v>19.466666666666665</v>
      </c>
    </row>
    <row r="5" spans="1:10" x14ac:dyDescent="0.25">
      <c r="A5" s="176" t="s">
        <v>4</v>
      </c>
      <c r="B5" s="177" t="s">
        <v>3</v>
      </c>
      <c r="C5" s="191">
        <v>166</v>
      </c>
      <c r="D5" s="192">
        <v>9</v>
      </c>
      <c r="E5" s="193">
        <v>86</v>
      </c>
      <c r="F5" s="192">
        <v>4</v>
      </c>
      <c r="H5" s="194">
        <f t="shared" si="0"/>
        <v>252</v>
      </c>
      <c r="I5" s="6">
        <f t="shared" si="1"/>
        <v>13</v>
      </c>
      <c r="J5" s="195">
        <f t="shared" si="2"/>
        <v>19.384615384615383</v>
      </c>
    </row>
    <row r="6" spans="1:10" x14ac:dyDescent="0.25">
      <c r="A6" s="176" t="s">
        <v>113</v>
      </c>
      <c r="B6" s="177" t="s">
        <v>112</v>
      </c>
      <c r="C6" s="191">
        <v>0</v>
      </c>
      <c r="D6" s="192">
        <v>0</v>
      </c>
      <c r="E6" s="193">
        <v>76</v>
      </c>
      <c r="F6" s="192">
        <v>4</v>
      </c>
      <c r="H6" s="194">
        <f t="shared" si="0"/>
        <v>76</v>
      </c>
      <c r="I6" s="6">
        <f t="shared" si="1"/>
        <v>4</v>
      </c>
      <c r="J6" s="195">
        <f t="shared" si="2"/>
        <v>19</v>
      </c>
    </row>
    <row r="7" spans="1:10" x14ac:dyDescent="0.25">
      <c r="A7" s="176" t="s">
        <v>13</v>
      </c>
      <c r="B7" s="177" t="s">
        <v>14</v>
      </c>
      <c r="C7" s="191">
        <v>169</v>
      </c>
      <c r="D7" s="192">
        <v>9</v>
      </c>
      <c r="E7" s="193">
        <v>0</v>
      </c>
      <c r="F7" s="192">
        <v>0</v>
      </c>
      <c r="H7" s="194">
        <f t="shared" si="0"/>
        <v>169</v>
      </c>
      <c r="I7" s="6">
        <f t="shared" si="1"/>
        <v>9</v>
      </c>
      <c r="J7" s="195">
        <f t="shared" si="2"/>
        <v>18.777777777777779</v>
      </c>
    </row>
    <row r="8" spans="1:10" x14ac:dyDescent="0.25">
      <c r="A8" s="176" t="s">
        <v>7</v>
      </c>
      <c r="B8" s="177" t="s">
        <v>8</v>
      </c>
      <c r="C8" s="191">
        <v>127</v>
      </c>
      <c r="D8" s="192">
        <v>7</v>
      </c>
      <c r="E8" s="193">
        <v>117</v>
      </c>
      <c r="F8" s="192">
        <v>6</v>
      </c>
      <c r="H8" s="194">
        <f t="shared" si="0"/>
        <v>244</v>
      </c>
      <c r="I8" s="6">
        <f t="shared" si="1"/>
        <v>13</v>
      </c>
      <c r="J8" s="195">
        <f t="shared" si="2"/>
        <v>18.76923076923077</v>
      </c>
    </row>
    <row r="9" spans="1:10" x14ac:dyDescent="0.25">
      <c r="A9" s="176" t="s">
        <v>22</v>
      </c>
      <c r="B9" s="177" t="s">
        <v>23</v>
      </c>
      <c r="C9" s="191">
        <v>189</v>
      </c>
      <c r="D9" s="192">
        <v>10</v>
      </c>
      <c r="E9" s="193">
        <v>105</v>
      </c>
      <c r="F9" s="192">
        <v>6</v>
      </c>
      <c r="H9" s="194">
        <f t="shared" si="0"/>
        <v>294</v>
      </c>
      <c r="I9" s="6">
        <f t="shared" si="1"/>
        <v>16</v>
      </c>
      <c r="J9" s="195">
        <f t="shared" si="2"/>
        <v>18.375</v>
      </c>
    </row>
    <row r="10" spans="1:10" x14ac:dyDescent="0.25">
      <c r="A10" s="176" t="s">
        <v>9</v>
      </c>
      <c r="B10" s="177" t="s">
        <v>10</v>
      </c>
      <c r="C10" s="191">
        <v>126</v>
      </c>
      <c r="D10" s="192">
        <v>7</v>
      </c>
      <c r="E10" s="193">
        <v>111</v>
      </c>
      <c r="F10" s="192">
        <v>6</v>
      </c>
      <c r="H10" s="194">
        <f t="shared" si="0"/>
        <v>237</v>
      </c>
      <c r="I10" s="6">
        <f t="shared" si="1"/>
        <v>13</v>
      </c>
      <c r="J10" s="195">
        <f t="shared" si="2"/>
        <v>18.23076923076923</v>
      </c>
    </row>
    <row r="11" spans="1:10" x14ac:dyDescent="0.25">
      <c r="A11" s="176" t="s">
        <v>20</v>
      </c>
      <c r="B11" s="177" t="s">
        <v>21</v>
      </c>
      <c r="C11" s="191">
        <v>115</v>
      </c>
      <c r="D11" s="192">
        <v>6</v>
      </c>
      <c r="E11" s="193">
        <v>85</v>
      </c>
      <c r="F11" s="192">
        <v>5</v>
      </c>
      <c r="H11" s="194">
        <f t="shared" si="0"/>
        <v>200</v>
      </c>
      <c r="I11" s="6">
        <f t="shared" si="1"/>
        <v>11</v>
      </c>
      <c r="J11" s="195">
        <f t="shared" si="2"/>
        <v>18.181818181818183</v>
      </c>
    </row>
    <row r="12" spans="1:10" x14ac:dyDescent="0.25">
      <c r="A12" s="176" t="s">
        <v>5</v>
      </c>
      <c r="B12" s="177" t="s">
        <v>6</v>
      </c>
      <c r="C12" s="191">
        <v>127</v>
      </c>
      <c r="D12" s="192">
        <v>7</v>
      </c>
      <c r="E12" s="193">
        <v>91</v>
      </c>
      <c r="F12" s="192">
        <v>5</v>
      </c>
      <c r="H12" s="194">
        <f t="shared" si="0"/>
        <v>218</v>
      </c>
      <c r="I12" s="6">
        <f t="shared" si="1"/>
        <v>12</v>
      </c>
      <c r="J12" s="195">
        <f t="shared" si="2"/>
        <v>18.166666666666668</v>
      </c>
    </row>
    <row r="13" spans="1:10" x14ac:dyDescent="0.25">
      <c r="A13" s="176" t="s">
        <v>0</v>
      </c>
      <c r="B13" s="177" t="s">
        <v>1</v>
      </c>
      <c r="C13" s="191">
        <v>72</v>
      </c>
      <c r="D13" s="192">
        <v>4</v>
      </c>
      <c r="E13" s="193">
        <v>0</v>
      </c>
      <c r="F13" s="192">
        <v>0</v>
      </c>
      <c r="H13" s="194">
        <f t="shared" si="0"/>
        <v>72</v>
      </c>
      <c r="I13" s="6">
        <f t="shared" si="1"/>
        <v>4</v>
      </c>
      <c r="J13" s="195">
        <f t="shared" si="2"/>
        <v>18</v>
      </c>
    </row>
    <row r="14" spans="1:10" x14ac:dyDescent="0.25">
      <c r="A14" s="176" t="s">
        <v>19</v>
      </c>
      <c r="B14" s="177" t="s">
        <v>18</v>
      </c>
      <c r="C14" s="191">
        <v>166</v>
      </c>
      <c r="D14" s="192">
        <v>9</v>
      </c>
      <c r="E14" s="193">
        <v>101</v>
      </c>
      <c r="F14" s="192">
        <v>6</v>
      </c>
      <c r="H14" s="194">
        <f t="shared" si="0"/>
        <v>267</v>
      </c>
      <c r="I14" s="6">
        <f t="shared" si="1"/>
        <v>15</v>
      </c>
      <c r="J14" s="195">
        <f t="shared" si="2"/>
        <v>17.8</v>
      </c>
    </row>
    <row r="15" spans="1:10" x14ac:dyDescent="0.25">
      <c r="A15" s="176" t="s">
        <v>15</v>
      </c>
      <c r="B15" s="177" t="s">
        <v>16</v>
      </c>
      <c r="C15" s="191">
        <v>88</v>
      </c>
      <c r="D15" s="192">
        <v>5</v>
      </c>
      <c r="E15" s="193">
        <v>36</v>
      </c>
      <c r="F15" s="192">
        <v>2</v>
      </c>
      <c r="H15" s="194">
        <f t="shared" si="0"/>
        <v>124</v>
      </c>
      <c r="I15" s="6">
        <f t="shared" si="1"/>
        <v>7</v>
      </c>
      <c r="J15" s="195">
        <f t="shared" si="2"/>
        <v>17.714285714285715</v>
      </c>
    </row>
    <row r="16" spans="1:10" x14ac:dyDescent="0.25">
      <c r="A16" s="176" t="s">
        <v>2</v>
      </c>
      <c r="B16" s="177" t="s">
        <v>3</v>
      </c>
      <c r="C16" s="191">
        <v>102</v>
      </c>
      <c r="D16" s="192">
        <v>6</v>
      </c>
      <c r="E16" s="193">
        <v>57</v>
      </c>
      <c r="F16" s="192">
        <v>3</v>
      </c>
      <c r="H16" s="194">
        <f t="shared" si="0"/>
        <v>159</v>
      </c>
      <c r="I16" s="6">
        <f t="shared" si="1"/>
        <v>9</v>
      </c>
      <c r="J16" s="195">
        <f t="shared" si="2"/>
        <v>17.666666666666668</v>
      </c>
    </row>
    <row r="17" spans="1:10" x14ac:dyDescent="0.25">
      <c r="A17" s="176" t="s">
        <v>17</v>
      </c>
      <c r="B17" s="177" t="s">
        <v>18</v>
      </c>
      <c r="C17" s="191">
        <v>146</v>
      </c>
      <c r="D17" s="192">
        <v>8</v>
      </c>
      <c r="E17" s="193">
        <v>66</v>
      </c>
      <c r="F17" s="192">
        <v>4</v>
      </c>
      <c r="H17" s="194">
        <f t="shared" si="0"/>
        <v>212</v>
      </c>
      <c r="I17" s="6">
        <f t="shared" si="1"/>
        <v>12</v>
      </c>
      <c r="J17" s="195">
        <f t="shared" si="2"/>
        <v>17.666666666666668</v>
      </c>
    </row>
    <row r="18" spans="1:10" x14ac:dyDescent="0.25">
      <c r="A18" s="176" t="s">
        <v>81</v>
      </c>
      <c r="B18" s="177" t="s">
        <v>6</v>
      </c>
      <c r="C18" s="191">
        <v>0</v>
      </c>
      <c r="D18" s="192">
        <v>1</v>
      </c>
      <c r="E18" s="193">
        <v>0</v>
      </c>
      <c r="F18" s="192">
        <v>0</v>
      </c>
      <c r="H18" s="194">
        <f t="shared" si="0"/>
        <v>0</v>
      </c>
      <c r="I18" s="6">
        <f t="shared" si="1"/>
        <v>1</v>
      </c>
      <c r="J18" s="195">
        <f t="shared" si="2"/>
        <v>0</v>
      </c>
    </row>
    <row r="19" spans="1:10" x14ac:dyDescent="0.25">
      <c r="A19" s="176" t="s">
        <v>11</v>
      </c>
      <c r="B19" s="177" t="s">
        <v>12</v>
      </c>
      <c r="C19" s="191">
        <v>0</v>
      </c>
      <c r="D19" s="192">
        <v>1</v>
      </c>
      <c r="E19" s="193">
        <v>0</v>
      </c>
      <c r="F19" s="192">
        <v>0</v>
      </c>
      <c r="H19" s="194">
        <f t="shared" si="0"/>
        <v>0</v>
      </c>
      <c r="I19" s="6">
        <f t="shared" si="1"/>
        <v>1</v>
      </c>
      <c r="J19" s="195">
        <f t="shared" si="2"/>
        <v>0</v>
      </c>
    </row>
    <row r="20" spans="1:10" ht="14.25" thickBot="1" x14ac:dyDescent="0.3">
      <c r="A20" s="178" t="s">
        <v>25</v>
      </c>
      <c r="B20" s="179" t="s">
        <v>10</v>
      </c>
      <c r="C20" s="196">
        <v>0</v>
      </c>
      <c r="D20" s="197">
        <v>1</v>
      </c>
      <c r="E20" s="198">
        <v>0</v>
      </c>
      <c r="F20" s="197">
        <v>1</v>
      </c>
      <c r="H20" s="199">
        <f t="shared" si="0"/>
        <v>0</v>
      </c>
      <c r="I20" s="182">
        <f t="shared" si="1"/>
        <v>2</v>
      </c>
      <c r="J20" s="183">
        <f t="shared" si="2"/>
        <v>0</v>
      </c>
    </row>
  </sheetData>
  <sortState xmlns:xlrd2="http://schemas.microsoft.com/office/spreadsheetml/2017/richdata2" ref="A4:J20">
    <sortCondition descending="1" ref="J4:J20"/>
  </sortState>
  <mergeCells count="5">
    <mergeCell ref="A1:F1"/>
    <mergeCell ref="C2:D2"/>
    <mergeCell ref="E2:F2"/>
    <mergeCell ref="H2:J2"/>
    <mergeCell ref="H1:J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59</v>
      </c>
      <c r="B7" s="23" t="s">
        <v>83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88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60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93</v>
      </c>
      <c r="R10" s="47" t="s">
        <v>90</v>
      </c>
      <c r="S10" s="47" t="s">
        <v>91</v>
      </c>
      <c r="T10" s="51" t="s">
        <v>92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61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62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251"/>
      <c r="R15" s="252"/>
      <c r="S15" s="253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65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71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76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89</v>
      </c>
      <c r="D30" s="40" t="s">
        <v>86</v>
      </c>
      <c r="E30" s="40" t="s">
        <v>87</v>
      </c>
      <c r="F30" s="40" t="s">
        <v>89</v>
      </c>
      <c r="G30" s="40" t="s">
        <v>87</v>
      </c>
      <c r="H30" s="40" t="s">
        <v>87</v>
      </c>
      <c r="I30" s="40" t="s">
        <v>86</v>
      </c>
      <c r="J30" s="40" t="s">
        <v>87</v>
      </c>
      <c r="K30" s="40" t="s">
        <v>87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4.1406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>
        <v>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62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63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72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65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73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74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71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76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96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63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65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73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60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71</v>
      </c>
      <c r="B7" s="23" t="s">
        <v>83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75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63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61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13" customWidth="1"/>
    <col min="2" max="2" width="12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73</v>
      </c>
      <c r="B7" s="23" t="s">
        <v>83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108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79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59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76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63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72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64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71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62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61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 t="s">
        <v>111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62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64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59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 x14ac:dyDescent="0.25">
      <c r="A13" s="22" t="s">
        <v>77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/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 t="s">
        <v>71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59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62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114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>
        <v>23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7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59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73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" si="10">IF(SUM(C23:K23)&gt;0, SUM(C23:K23),"")</f>
        <v>51</v>
      </c>
      <c r="M23" s="23">
        <v>22</v>
      </c>
      <c r="N23" s="23">
        <f>IF(L23&lt;&gt;"",L23- M23, "")</f>
        <v>29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E14" sqref="E14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62</v>
      </c>
      <c r="B7" s="23" t="s">
        <v>83</v>
      </c>
      <c r="C7" s="23">
        <v>4</v>
      </c>
      <c r="D7" s="23">
        <v>7</v>
      </c>
      <c r="E7" s="23">
        <v>7</v>
      </c>
      <c r="F7" s="23">
        <v>6</v>
      </c>
      <c r="G7" s="23">
        <v>8</v>
      </c>
      <c r="H7" s="23">
        <v>5</v>
      </c>
      <c r="I7" s="23">
        <v>2</v>
      </c>
      <c r="J7" s="23">
        <v>7</v>
      </c>
      <c r="K7" s="23">
        <v>9</v>
      </c>
      <c r="L7" s="24">
        <f t="shared" ref="L7:L25" si="0">IF(SUM(C7:K7)&gt;0, SUM(C7:K7),"")</f>
        <v>55</v>
      </c>
      <c r="M7" s="23">
        <v>16</v>
      </c>
      <c r="N7" s="23">
        <f>IF(L7&lt;&gt;"",L7- M7, "")</f>
        <v>39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4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0</v>
      </c>
      <c r="L8" s="28">
        <f t="shared" si="0"/>
        <v>15</v>
      </c>
      <c r="M8" s="27"/>
      <c r="N8" s="27"/>
      <c r="O8" s="29">
        <f>IF(L8&lt;&gt;"", L8, "")</f>
        <v>15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6</v>
      </c>
      <c r="D9" s="23">
        <v>7</v>
      </c>
      <c r="E9" s="23">
        <v>8</v>
      </c>
      <c r="F9" s="23">
        <v>6</v>
      </c>
      <c r="G9" s="23">
        <v>8</v>
      </c>
      <c r="H9" s="23">
        <v>7</v>
      </c>
      <c r="I9" s="23">
        <v>5</v>
      </c>
      <c r="J9" s="23">
        <v>7</v>
      </c>
      <c r="K9" s="23">
        <v>6</v>
      </c>
      <c r="L9" s="24">
        <f t="shared" si="0"/>
        <v>60</v>
      </c>
      <c r="M9" s="23">
        <v>23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23">
        <v>2</v>
      </c>
      <c r="J11" s="23">
        <v>4</v>
      </c>
      <c r="K11" s="23">
        <v>5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60</v>
      </c>
      <c r="B13" s="23"/>
      <c r="C13" s="23">
        <v>5</v>
      </c>
      <c r="D13" s="23">
        <v>6</v>
      </c>
      <c r="E13" s="23">
        <v>8</v>
      </c>
      <c r="F13" s="23">
        <v>4</v>
      </c>
      <c r="G13" s="23">
        <v>6</v>
      </c>
      <c r="H13" s="23">
        <v>6</v>
      </c>
      <c r="I13" s="23">
        <v>4</v>
      </c>
      <c r="J13" s="23">
        <v>6</v>
      </c>
      <c r="K13" s="23">
        <v>5</v>
      </c>
      <c r="L13" s="24">
        <f t="shared" si="0"/>
        <v>50</v>
      </c>
      <c r="M13" s="23">
        <v>9</v>
      </c>
      <c r="N13" s="23">
        <f>IF(L13&lt;&gt;"",L13- M13, "")</f>
        <v>41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14</v>
      </c>
      <c r="M14" s="27"/>
      <c r="N14" s="27"/>
      <c r="O14" s="29">
        <f>IF(L14&lt;&gt;"", L14, "")</f>
        <v>14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8</v>
      </c>
      <c r="E15" s="23">
        <v>8</v>
      </c>
      <c r="F15" s="23">
        <v>3</v>
      </c>
      <c r="G15" s="23">
        <v>6</v>
      </c>
      <c r="H15" s="23">
        <v>6</v>
      </c>
      <c r="I15" s="23">
        <v>4</v>
      </c>
      <c r="J15" s="23">
        <v>6</v>
      </c>
      <c r="K15" s="23">
        <v>7</v>
      </c>
      <c r="L15" s="24">
        <f t="shared" si="0"/>
        <v>53</v>
      </c>
      <c r="M15" s="23">
        <v>12</v>
      </c>
      <c r="N15" s="23">
        <f>IF(L15&lt;&gt;"",L15- M15, "")</f>
        <v>41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0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13</v>
      </c>
      <c r="M16" s="27"/>
      <c r="N16" s="27"/>
      <c r="O16" s="29">
        <f>IF(L16&lt;&gt;"", L16, "")</f>
        <v>13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63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7</v>
      </c>
      <c r="H17" s="23">
        <v>6</v>
      </c>
      <c r="I17" s="23">
        <v>4</v>
      </c>
      <c r="J17" s="23">
        <v>6</v>
      </c>
      <c r="K17" s="23">
        <v>7</v>
      </c>
      <c r="L17" s="24">
        <f t="shared" si="0"/>
        <v>49</v>
      </c>
      <c r="M17" s="23">
        <v>13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6</v>
      </c>
      <c r="H19" s="23">
        <v>5</v>
      </c>
      <c r="I19" s="23">
        <v>4</v>
      </c>
      <c r="J19" s="23">
        <v>5</v>
      </c>
      <c r="K19" s="23">
        <v>9</v>
      </c>
      <c r="L19" s="24">
        <f t="shared" si="0"/>
        <v>55</v>
      </c>
      <c r="M19" s="23">
        <v>22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3</v>
      </c>
      <c r="K20" s="59">
        <f>IF(K19&gt;0, VLOOKUP(K19-K$5-(INT($M19/9)+(MOD($M19,9)&gt;=K$6)), '[1]Point System'!$A$4:$B$15, 2),"")</f>
        <v>1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7</v>
      </c>
      <c r="E21" s="23">
        <v>6</v>
      </c>
      <c r="F21" s="23">
        <v>6</v>
      </c>
      <c r="G21" s="23">
        <v>4</v>
      </c>
      <c r="H21" s="23">
        <v>4</v>
      </c>
      <c r="I21" s="23">
        <v>4</v>
      </c>
      <c r="J21" s="23">
        <v>5</v>
      </c>
      <c r="K21" s="23">
        <v>6</v>
      </c>
      <c r="L21" s="24">
        <f t="shared" si="0"/>
        <v>47</v>
      </c>
      <c r="M21" s="23">
        <v>14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5</v>
      </c>
      <c r="D23" s="23">
        <v>6</v>
      </c>
      <c r="E23" s="23">
        <v>6</v>
      </c>
      <c r="F23" s="23">
        <v>5</v>
      </c>
      <c r="G23" s="23">
        <v>5</v>
      </c>
      <c r="H23" s="23">
        <v>6</v>
      </c>
      <c r="I23" s="23">
        <v>4</v>
      </c>
      <c r="J23" s="23">
        <v>6</v>
      </c>
      <c r="K23" s="23">
        <v>6</v>
      </c>
      <c r="L23" s="24">
        <f t="shared" si="0"/>
        <v>49</v>
      </c>
      <c r="M23" s="23">
        <v>11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3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5</v>
      </c>
      <c r="G25" s="23">
        <v>4</v>
      </c>
      <c r="H25" s="23">
        <v>6</v>
      </c>
      <c r="I25" s="23">
        <v>5</v>
      </c>
      <c r="J25" s="23">
        <v>5</v>
      </c>
      <c r="K25" s="23">
        <v>6</v>
      </c>
      <c r="L25" s="24">
        <f t="shared" si="0"/>
        <v>48</v>
      </c>
      <c r="M25" s="23">
        <v>15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4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3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D14" sqref="D14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54" t="s">
        <v>131</v>
      </c>
      <c r="B1" s="254"/>
      <c r="C1" s="254"/>
      <c r="D1" s="254"/>
    </row>
    <row r="2" spans="1:4" ht="15" customHeight="1" x14ac:dyDescent="0.2">
      <c r="A2" s="254"/>
      <c r="B2" s="254"/>
      <c r="C2" s="254"/>
      <c r="D2" s="254"/>
    </row>
    <row r="3" spans="1:4" ht="15" customHeight="1" x14ac:dyDescent="0.2">
      <c r="A3" s="254"/>
      <c r="B3" s="254"/>
      <c r="C3" s="254"/>
      <c r="D3" s="254"/>
    </row>
  </sheetData>
  <mergeCells count="1">
    <mergeCell ref="A1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13" customWidth="1"/>
    <col min="2" max="2" width="15" style="13" customWidth="1"/>
    <col min="3" max="11" width="5" style="13" customWidth="1"/>
    <col min="12" max="12" width="5.140625" style="13" bestFit="1" customWidth="1"/>
    <col min="13" max="13" width="8.140625" style="13" customWidth="1"/>
    <col min="14" max="14" width="7.5703125" style="13" customWidth="1"/>
    <col min="15" max="15" width="17.140625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S22" sqref="S22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4</v>
      </c>
      <c r="D7" s="23">
        <v>8</v>
      </c>
      <c r="E7" s="23">
        <v>5</v>
      </c>
      <c r="F7" s="23">
        <v>6</v>
      </c>
      <c r="G7" s="23">
        <v>5</v>
      </c>
      <c r="H7" s="23">
        <v>6</v>
      </c>
      <c r="I7" s="23">
        <v>3</v>
      </c>
      <c r="J7" s="23">
        <v>7</v>
      </c>
      <c r="K7" s="23">
        <v>5</v>
      </c>
      <c r="L7" s="24">
        <f t="shared" ref="L7:L25" si="0">IF(SUM(C7:K7)&gt;0, SUM(C7:K7),"")</f>
        <v>49</v>
      </c>
      <c r="M7" s="23">
        <v>13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1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4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9</v>
      </c>
      <c r="E9" s="23">
        <v>7</v>
      </c>
      <c r="F9" s="23">
        <v>5</v>
      </c>
      <c r="G9" s="23">
        <v>7</v>
      </c>
      <c r="H9" s="23">
        <v>5</v>
      </c>
      <c r="I9" s="23">
        <v>6</v>
      </c>
      <c r="J9" s="23">
        <v>6</v>
      </c>
      <c r="K9" s="23">
        <v>8</v>
      </c>
      <c r="L9" s="24">
        <f t="shared" si="0"/>
        <v>58</v>
      </c>
      <c r="M9" s="23">
        <v>21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1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2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6</v>
      </c>
      <c r="F11" s="23">
        <v>5</v>
      </c>
      <c r="G11" s="23">
        <v>5</v>
      </c>
      <c r="H11" s="23">
        <v>5</v>
      </c>
      <c r="I11" s="23">
        <v>4</v>
      </c>
      <c r="J11" s="23">
        <v>7</v>
      </c>
      <c r="K11" s="23">
        <v>6</v>
      </c>
      <c r="L11" s="24">
        <f t="shared" si="0"/>
        <v>49</v>
      </c>
      <c r="M11" s="23">
        <v>11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/>
      <c r="R12" s="49"/>
      <c r="S12" s="12"/>
      <c r="T12" s="12"/>
    </row>
    <row r="13" spans="1:26" ht="18.75" x14ac:dyDescent="0.25">
      <c r="A13" s="22" t="s">
        <v>76</v>
      </c>
      <c r="B13" s="23"/>
      <c r="C13" s="23">
        <v>6</v>
      </c>
      <c r="D13" s="23">
        <v>7</v>
      </c>
      <c r="E13" s="23">
        <v>7</v>
      </c>
      <c r="F13" s="23">
        <v>5</v>
      </c>
      <c r="G13" s="23">
        <v>8</v>
      </c>
      <c r="H13" s="23">
        <v>6</v>
      </c>
      <c r="I13" s="23">
        <v>3</v>
      </c>
      <c r="J13" s="23">
        <v>6</v>
      </c>
      <c r="K13" s="23">
        <v>6</v>
      </c>
      <c r="L13" s="24">
        <f t="shared" si="0"/>
        <v>54</v>
      </c>
      <c r="M13" s="23">
        <v>15</v>
      </c>
      <c r="N13" s="23">
        <f>IF(L13&lt;&gt;"",L13- M13, "")</f>
        <v>39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15</v>
      </c>
      <c r="M14" s="27"/>
      <c r="N14" s="27"/>
      <c r="O14" s="29">
        <f>IF(L14&lt;&gt;"", L14, "")</f>
        <v>15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6</v>
      </c>
      <c r="D15" s="23">
        <v>7</v>
      </c>
      <c r="E15" s="23">
        <v>5</v>
      </c>
      <c r="F15" s="23">
        <v>4</v>
      </c>
      <c r="G15" s="23">
        <v>7</v>
      </c>
      <c r="H15" s="23">
        <v>4</v>
      </c>
      <c r="I15" s="23">
        <v>5</v>
      </c>
      <c r="J15" s="23">
        <v>5</v>
      </c>
      <c r="K15" s="23">
        <v>5</v>
      </c>
      <c r="L15" s="24">
        <f t="shared" si="0"/>
        <v>48</v>
      </c>
      <c r="M15" s="23">
        <v>13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71</v>
      </c>
      <c r="B17" s="23"/>
      <c r="C17" s="23">
        <v>3</v>
      </c>
      <c r="D17" s="23">
        <v>6</v>
      </c>
      <c r="E17" s="23">
        <v>5</v>
      </c>
      <c r="F17" s="23">
        <v>4</v>
      </c>
      <c r="G17" s="23">
        <v>4</v>
      </c>
      <c r="H17" s="23">
        <v>5</v>
      </c>
      <c r="I17" s="23">
        <v>3</v>
      </c>
      <c r="J17" s="23">
        <v>4</v>
      </c>
      <c r="K17" s="23">
        <v>5</v>
      </c>
      <c r="L17" s="24">
        <f t="shared" si="0"/>
        <v>39</v>
      </c>
      <c r="M17" s="23">
        <v>2</v>
      </c>
      <c r="N17" s="23">
        <f>IF(L17&lt;&gt;"",L17- M17, "")</f>
        <v>37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2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6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4</v>
      </c>
      <c r="J19" s="23">
        <v>7</v>
      </c>
      <c r="K19" s="23">
        <v>7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6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114</v>
      </c>
      <c r="B21" s="23"/>
      <c r="C21" s="23">
        <v>7</v>
      </c>
      <c r="D21" s="23">
        <v>8</v>
      </c>
      <c r="E21" s="23">
        <v>5</v>
      </c>
      <c r="F21" s="23">
        <v>5</v>
      </c>
      <c r="G21" s="23">
        <v>6</v>
      </c>
      <c r="H21" s="23">
        <v>7</v>
      </c>
      <c r="I21" s="23">
        <v>4</v>
      </c>
      <c r="J21" s="23">
        <v>8</v>
      </c>
      <c r="K21" s="23">
        <v>7</v>
      </c>
      <c r="L21" s="24">
        <f t="shared" si="0"/>
        <v>57</v>
      </c>
      <c r="M21" s="23">
        <v>23</v>
      </c>
      <c r="N21" s="23">
        <f>IF(L21&lt;&gt;"",L21- M21, "")</f>
        <v>34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4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20</v>
      </c>
      <c r="M22" s="27"/>
      <c r="N22" s="27"/>
      <c r="O22" s="29">
        <f>IF(L22&lt;&gt;"", L22, "")</f>
        <v>20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61</v>
      </c>
      <c r="B23" s="23"/>
      <c r="C23" s="23">
        <v>6</v>
      </c>
      <c r="D23" s="23">
        <v>6</v>
      </c>
      <c r="E23" s="23">
        <v>4</v>
      </c>
      <c r="F23" s="23">
        <v>5</v>
      </c>
      <c r="G23" s="23">
        <v>8</v>
      </c>
      <c r="H23" s="23">
        <v>8</v>
      </c>
      <c r="I23" s="23">
        <v>4</v>
      </c>
      <c r="J23" s="23">
        <v>8</v>
      </c>
      <c r="K23" s="23">
        <v>10</v>
      </c>
      <c r="L23" s="24">
        <f t="shared" si="0"/>
        <v>59</v>
      </c>
      <c r="M23" s="23">
        <v>13</v>
      </c>
      <c r="N23" s="23">
        <f>IF(L23&lt;&gt;"",L23- M23, "")</f>
        <v>46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0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59">
        <f>IF(K23&gt;0, VLOOKUP(K23-K$5-(INT($M23/9)+(MOD($M23,9)&gt;=K$6)), '[1]Point System'!$A$4:$B$15, 2),"")</f>
        <v>0</v>
      </c>
      <c r="L24" s="28">
        <f t="shared" ref="L24" si="8">IF(SUM(C24:K24)&gt;0, SUM(C24:K24),"")</f>
        <v>12</v>
      </c>
      <c r="M24" s="27"/>
      <c r="N24" s="27"/>
      <c r="O24" s="29">
        <f>IF(L24&lt;&gt;"", L24, "")</f>
        <v>12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60</v>
      </c>
      <c r="B25" s="23"/>
      <c r="C25" s="23">
        <v>5</v>
      </c>
      <c r="D25" s="23">
        <v>5</v>
      </c>
      <c r="E25" s="23">
        <v>5</v>
      </c>
      <c r="F25" s="23">
        <v>3</v>
      </c>
      <c r="G25" s="23">
        <v>4</v>
      </c>
      <c r="H25" s="23">
        <v>6</v>
      </c>
      <c r="I25" s="23">
        <v>3</v>
      </c>
      <c r="J25" s="23">
        <v>5</v>
      </c>
      <c r="K25" s="23">
        <v>5</v>
      </c>
      <c r="L25" s="24">
        <f t="shared" si="0"/>
        <v>41</v>
      </c>
      <c r="M25" s="23">
        <v>9</v>
      </c>
      <c r="N25" s="23">
        <f>IF(L25&lt;&gt;"",L25- M25, "")</f>
        <v>32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22</v>
      </c>
      <c r="M26" s="27"/>
      <c r="N26" s="27"/>
      <c r="O26" s="29">
        <f>IF(L26&lt;&gt;"", L26, "")</f>
        <v>22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K40" sqref="K40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54" t="s">
        <v>131</v>
      </c>
      <c r="B1" s="254"/>
      <c r="C1" s="254"/>
      <c r="D1" s="254"/>
    </row>
    <row r="2" spans="1:4" ht="15" customHeight="1" x14ac:dyDescent="0.2">
      <c r="A2" s="254"/>
      <c r="B2" s="254"/>
      <c r="C2" s="254"/>
      <c r="D2" s="254"/>
    </row>
    <row r="3" spans="1:4" ht="15" customHeight="1" x14ac:dyDescent="0.2">
      <c r="A3" s="254"/>
      <c r="B3" s="254"/>
      <c r="C3" s="254"/>
      <c r="D3" s="254"/>
    </row>
  </sheetData>
  <mergeCells count="1">
    <mergeCell ref="A1:D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R26" sqref="R26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5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5</v>
      </c>
      <c r="J7" s="23">
        <v>4</v>
      </c>
      <c r="K7" s="23">
        <v>10</v>
      </c>
      <c r="L7" s="24">
        <f t="shared" ref="L7:L25" si="0">IF(SUM(C7:K7)&gt;0, SUM(C7:K7),"")</f>
        <v>47</v>
      </c>
      <c r="M7" s="23">
        <v>13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0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7</v>
      </c>
      <c r="E9" s="23">
        <v>4</v>
      </c>
      <c r="F9" s="23">
        <v>4</v>
      </c>
      <c r="G9" s="23">
        <v>6</v>
      </c>
      <c r="H9" s="23">
        <v>7</v>
      </c>
      <c r="I9" s="23">
        <v>6</v>
      </c>
      <c r="J9" s="23">
        <v>5</v>
      </c>
      <c r="K9" s="23">
        <v>7</v>
      </c>
      <c r="L9" s="24">
        <f t="shared" si="0"/>
        <v>51</v>
      </c>
      <c r="M9" s="23">
        <v>21</v>
      </c>
      <c r="N9" s="23">
        <f>IF(L9&lt;&gt;"",L9- M9, "")</f>
        <v>30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24</v>
      </c>
      <c r="M10" s="27"/>
      <c r="N10" s="27"/>
      <c r="O10" s="29">
        <f>IF(L10&lt;&gt;"", L10, "")</f>
        <v>24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5</v>
      </c>
      <c r="D11" s="23">
        <v>5</v>
      </c>
      <c r="E11" s="23">
        <v>4</v>
      </c>
      <c r="F11" s="23">
        <v>4</v>
      </c>
      <c r="G11" s="23">
        <v>4</v>
      </c>
      <c r="H11" s="23">
        <v>5</v>
      </c>
      <c r="I11" s="23">
        <v>2</v>
      </c>
      <c r="J11" s="23">
        <v>4</v>
      </c>
      <c r="K11" s="23">
        <v>4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5</v>
      </c>
      <c r="E13" s="23">
        <v>7</v>
      </c>
      <c r="F13" s="23">
        <v>2</v>
      </c>
      <c r="G13" s="23">
        <v>5</v>
      </c>
      <c r="H13" s="23">
        <v>6</v>
      </c>
      <c r="I13" s="23">
        <v>3</v>
      </c>
      <c r="J13" s="23">
        <v>5</v>
      </c>
      <c r="K13" s="23">
        <v>6</v>
      </c>
      <c r="L13" s="24">
        <f t="shared" si="0"/>
        <v>44</v>
      </c>
      <c r="M13" s="23">
        <v>11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4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5</v>
      </c>
      <c r="E15" s="23">
        <v>6</v>
      </c>
      <c r="F15" s="23">
        <v>6</v>
      </c>
      <c r="G15" s="23">
        <v>5</v>
      </c>
      <c r="H15" s="23">
        <v>6</v>
      </c>
      <c r="I15" s="23">
        <v>5</v>
      </c>
      <c r="J15" s="23">
        <v>7</v>
      </c>
      <c r="K15" s="23">
        <v>5</v>
      </c>
      <c r="L15" s="24">
        <f t="shared" si="0"/>
        <v>50</v>
      </c>
      <c r="M15" s="23">
        <v>13</v>
      </c>
      <c r="N15" s="23">
        <f>IF(L15&lt;&gt;"",L15- M15, "")</f>
        <v>37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17</v>
      </c>
      <c r="M16" s="27"/>
      <c r="N16" s="27"/>
      <c r="O16" s="29">
        <f>IF(L16&lt;&gt;"", L16, "")</f>
        <v>17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7</v>
      </c>
      <c r="D17" s="23">
        <v>7</v>
      </c>
      <c r="E17" s="23">
        <v>5</v>
      </c>
      <c r="F17" s="23">
        <v>3</v>
      </c>
      <c r="G17" s="23">
        <v>5</v>
      </c>
      <c r="H17" s="23">
        <v>6</v>
      </c>
      <c r="I17" s="23">
        <v>4</v>
      </c>
      <c r="J17" s="23">
        <v>6</v>
      </c>
      <c r="K17" s="23">
        <v>6</v>
      </c>
      <c r="L17" s="24">
        <f t="shared" si="0"/>
        <v>49</v>
      </c>
      <c r="M17" s="23">
        <v>9</v>
      </c>
      <c r="N17" s="23">
        <f>IF(L17&lt;&gt;"",L17- M17, "")</f>
        <v>40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1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7</v>
      </c>
      <c r="D19" s="23">
        <v>6</v>
      </c>
      <c r="E19" s="23">
        <v>5</v>
      </c>
      <c r="F19" s="23">
        <v>5</v>
      </c>
      <c r="G19" s="23">
        <v>6</v>
      </c>
      <c r="H19" s="23">
        <v>7</v>
      </c>
      <c r="I19" s="23">
        <v>4</v>
      </c>
      <c r="J19" s="23">
        <v>7</v>
      </c>
      <c r="K19" s="23">
        <v>9</v>
      </c>
      <c r="L19" s="24">
        <f t="shared" si="0"/>
        <v>56</v>
      </c>
      <c r="M19" s="23">
        <v>16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0</v>
      </c>
      <c r="L20" s="28">
        <f t="shared" ref="L20" si="6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8.75" x14ac:dyDescent="0.25">
      <c r="A21" s="22" t="s">
        <v>73</v>
      </c>
      <c r="B21" s="23"/>
      <c r="C21" s="23">
        <v>8</v>
      </c>
      <c r="D21" s="23">
        <v>6</v>
      </c>
      <c r="E21" s="23">
        <v>8</v>
      </c>
      <c r="F21" s="23">
        <v>6</v>
      </c>
      <c r="G21" s="23">
        <v>6</v>
      </c>
      <c r="H21" s="23">
        <v>7</v>
      </c>
      <c r="I21" s="23">
        <v>4</v>
      </c>
      <c r="J21" s="23">
        <v>6</v>
      </c>
      <c r="K21" s="23">
        <v>6</v>
      </c>
      <c r="L21" s="24">
        <f t="shared" si="0"/>
        <v>57</v>
      </c>
      <c r="M21" s="23">
        <v>21</v>
      </c>
      <c r="N21" s="23">
        <f>IF(L21&lt;&gt;"",L21- M21, "")</f>
        <v>36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4</v>
      </c>
      <c r="L22" s="28">
        <f t="shared" ref="L22" si="7">IF(SUM(C22:K22)&gt;0, SUM(C22:K22),"")</f>
        <v>18</v>
      </c>
      <c r="M22" s="27"/>
      <c r="N22" s="27"/>
      <c r="O22" s="29">
        <f>IF(L22&lt;&gt;"", L22, "")</f>
        <v>18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65</v>
      </c>
      <c r="B23" s="23"/>
      <c r="C23" s="23">
        <v>6</v>
      </c>
      <c r="D23" s="23">
        <v>7</v>
      </c>
      <c r="E23" s="23">
        <v>6</v>
      </c>
      <c r="F23" s="23">
        <v>5</v>
      </c>
      <c r="G23" s="23">
        <v>5</v>
      </c>
      <c r="H23" s="23">
        <v>6</v>
      </c>
      <c r="I23" s="23">
        <v>5</v>
      </c>
      <c r="J23" s="23">
        <v>5</v>
      </c>
      <c r="K23" s="23">
        <v>8</v>
      </c>
      <c r="L23" s="24">
        <f t="shared" si="0"/>
        <v>53</v>
      </c>
      <c r="M23" s="23">
        <v>15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3</v>
      </c>
      <c r="K24" s="59">
        <f>IF(K23&gt;0, VLOOKUP(K23-K$5-(INT($M23/9)+(MOD($M23,9)&gt;=K$6)), '[1]Point System'!$A$4:$B$15, 2),"")</f>
        <v>1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61</v>
      </c>
      <c r="B25" s="23"/>
      <c r="C25" s="23">
        <v>8</v>
      </c>
      <c r="D25" s="23">
        <v>9</v>
      </c>
      <c r="E25" s="23">
        <v>7</v>
      </c>
      <c r="F25" s="23">
        <v>6</v>
      </c>
      <c r="G25" s="23">
        <v>6</v>
      </c>
      <c r="H25" s="23">
        <v>6</v>
      </c>
      <c r="I25" s="23">
        <v>3</v>
      </c>
      <c r="J25" s="23">
        <v>6</v>
      </c>
      <c r="K25" s="23">
        <v>6</v>
      </c>
      <c r="L25" s="24">
        <f t="shared" si="0"/>
        <v>57</v>
      </c>
      <c r="M25" s="23">
        <v>14</v>
      </c>
      <c r="N25" s="23">
        <f>IF(L25&lt;&gt;"",L25- M25, "")</f>
        <v>43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0</v>
      </c>
      <c r="D26" s="27">
        <f>IF(D25&gt;0, VLOOKUP(D25-D$5-(INT($M25/9)+(MOD($M25,9)&gt;=D$6)), '[1]Point System'!$A$4:$B$15, 2),"")</f>
        <v>0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0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1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11</v>
      </c>
      <c r="M26" s="27"/>
      <c r="N26" s="27"/>
      <c r="O26" s="29">
        <f>IF(L26&lt;&gt;"", L26, "")</f>
        <v>11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sqref="A1:R26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7</v>
      </c>
      <c r="E7" s="23">
        <v>7</v>
      </c>
      <c r="F7" s="23">
        <v>4</v>
      </c>
      <c r="G7" s="23">
        <v>7</v>
      </c>
      <c r="H7" s="23">
        <v>5</v>
      </c>
      <c r="I7" s="23">
        <v>6</v>
      </c>
      <c r="J7" s="23">
        <v>8</v>
      </c>
      <c r="K7" s="23">
        <v>4</v>
      </c>
      <c r="L7" s="24">
        <f t="shared" ref="L7:L25" si="0">IF(SUM(C7:K7)&gt;0, SUM(C7:K7),"")</f>
        <v>53</v>
      </c>
      <c r="M7" s="23">
        <v>15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0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5</v>
      </c>
      <c r="L8" s="28">
        <f t="shared" si="0"/>
        <v>16</v>
      </c>
      <c r="M8" s="27"/>
      <c r="N8" s="27"/>
      <c r="O8" s="29">
        <f>IF(L8&lt;&gt;"", L8, "")</f>
        <v>16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7</v>
      </c>
      <c r="D9" s="23">
        <v>7</v>
      </c>
      <c r="E9" s="23">
        <v>6</v>
      </c>
      <c r="F9" s="23">
        <v>6</v>
      </c>
      <c r="G9" s="23">
        <v>8</v>
      </c>
      <c r="H9" s="23">
        <v>7</v>
      </c>
      <c r="I9" s="23">
        <v>6</v>
      </c>
      <c r="J9" s="23">
        <v>7</v>
      </c>
      <c r="K9" s="23">
        <v>6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4</v>
      </c>
      <c r="E11" s="23">
        <v>5</v>
      </c>
      <c r="F11" s="23">
        <v>4</v>
      </c>
      <c r="G11" s="23">
        <v>4</v>
      </c>
      <c r="H11" s="23">
        <v>4</v>
      </c>
      <c r="I11" s="23">
        <v>3</v>
      </c>
      <c r="J11" s="23">
        <v>6</v>
      </c>
      <c r="K11" s="23">
        <v>4</v>
      </c>
      <c r="L11" s="24">
        <f t="shared" si="0"/>
        <v>38</v>
      </c>
      <c r="M11" s="23">
        <v>2</v>
      </c>
      <c r="N11" s="23">
        <f>IF(L11&lt;&gt;"",L11- M11, "")</f>
        <v>36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18</v>
      </c>
      <c r="M12" s="27"/>
      <c r="N12" s="27"/>
      <c r="O12" s="29">
        <f>IF(L12&lt;&gt;"", L12, "")</f>
        <v>18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7</v>
      </c>
      <c r="E13" s="23">
        <v>6</v>
      </c>
      <c r="F13" s="23">
        <v>3</v>
      </c>
      <c r="G13" s="23">
        <v>5</v>
      </c>
      <c r="H13" s="23">
        <v>7</v>
      </c>
      <c r="I13" s="23">
        <v>5</v>
      </c>
      <c r="J13" s="23">
        <v>5</v>
      </c>
      <c r="K13" s="23">
        <v>6</v>
      </c>
      <c r="L13" s="24">
        <f t="shared" si="0"/>
        <v>49</v>
      </c>
      <c r="M13" s="23">
        <v>11</v>
      </c>
      <c r="N13" s="23">
        <f>IF(L13&lt;&gt;"",L13- M13, "")</f>
        <v>38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16</v>
      </c>
      <c r="M14" s="27"/>
      <c r="N14" s="27"/>
      <c r="O14" s="29">
        <f>IF(L14&lt;&gt;"", L14, "")</f>
        <v>16</v>
      </c>
      <c r="P14" s="55"/>
      <c r="Q14" s="55"/>
      <c r="R14" s="49"/>
      <c r="S14" s="12"/>
      <c r="T14" s="12"/>
    </row>
    <row r="15" spans="1:26" ht="18.75" x14ac:dyDescent="0.25">
      <c r="A15" s="22" t="s">
        <v>63</v>
      </c>
      <c r="B15" s="23"/>
      <c r="C15" s="23">
        <v>4</v>
      </c>
      <c r="D15" s="23">
        <v>5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5</v>
      </c>
      <c r="L15" s="24">
        <f t="shared" si="0"/>
        <v>41</v>
      </c>
      <c r="M15" s="23">
        <v>13</v>
      </c>
      <c r="N15" s="23">
        <f>IF(L15&lt;&gt;"",L15- M15, "")</f>
        <v>28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4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26</v>
      </c>
      <c r="M16" s="27"/>
      <c r="N16" s="27"/>
      <c r="O16" s="29">
        <f>IF(L16&lt;&gt;"", L16, "")</f>
        <v>26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4</v>
      </c>
      <c r="D17" s="23">
        <v>5</v>
      </c>
      <c r="E17" s="23">
        <v>5</v>
      </c>
      <c r="F17" s="23">
        <v>3</v>
      </c>
      <c r="G17" s="23">
        <v>6</v>
      </c>
      <c r="H17" s="23">
        <v>6</v>
      </c>
      <c r="I17" s="23">
        <v>4</v>
      </c>
      <c r="J17" s="23">
        <v>5</v>
      </c>
      <c r="K17" s="23">
        <v>5</v>
      </c>
      <c r="L17" s="24">
        <f t="shared" si="0"/>
        <v>43</v>
      </c>
      <c r="M17" s="23">
        <v>9</v>
      </c>
      <c r="N17" s="23">
        <f>IF(L17&lt;&gt;"",L17- M17, "")</f>
        <v>34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20</v>
      </c>
      <c r="M18" s="27"/>
      <c r="N18" s="27"/>
      <c r="O18" s="29">
        <f>IF(L18&lt;&gt;"", L18, "")</f>
        <v>20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72</v>
      </c>
      <c r="B19" s="23"/>
      <c r="C19" s="23">
        <v>4</v>
      </c>
      <c r="D19" s="23">
        <v>5</v>
      </c>
      <c r="E19" s="23">
        <v>6</v>
      </c>
      <c r="F19" s="23">
        <v>5</v>
      </c>
      <c r="G19" s="23">
        <v>6</v>
      </c>
      <c r="H19" s="23">
        <v>5</v>
      </c>
      <c r="I19" s="23">
        <v>3</v>
      </c>
      <c r="J19" s="23">
        <v>6</v>
      </c>
      <c r="K19" s="23">
        <v>6</v>
      </c>
      <c r="L19" s="24">
        <f t="shared" si="0"/>
        <v>46</v>
      </c>
      <c r="M19" s="23">
        <v>13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76</v>
      </c>
      <c r="B21" s="23"/>
      <c r="C21" s="23">
        <v>5</v>
      </c>
      <c r="D21" s="23">
        <v>6</v>
      </c>
      <c r="E21" s="23">
        <v>6</v>
      </c>
      <c r="F21" s="23">
        <v>5</v>
      </c>
      <c r="G21" s="23">
        <v>5</v>
      </c>
      <c r="H21" s="23">
        <v>5</v>
      </c>
      <c r="I21" s="23">
        <v>5</v>
      </c>
      <c r="J21" s="23">
        <v>6</v>
      </c>
      <c r="K21" s="23">
        <v>6</v>
      </c>
      <c r="L21" s="24">
        <f t="shared" si="0"/>
        <v>49</v>
      </c>
      <c r="M21" s="23">
        <v>16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 t="str">
        <f>IF(C23&gt;0, VLOOKUP(C23-C$5-(INT($M23/9)+(MOD($M23,9)&gt;=C$6)), '[1]Point System'!$A$4:$B$15, 2),"")</f>
        <v/>
      </c>
      <c r="D24" s="27" t="str">
        <f>IF(D23&gt;0, VLOOKUP(D23-D$5-(INT($M23/9)+(MOD($M23,9)&gt;=D$6)), '[1]Point System'!$A$4:$B$15, 2),"")</f>
        <v/>
      </c>
      <c r="E24" s="27" t="str">
        <f>IF(E23&gt;0, VLOOKUP(E23-E$5-(INT($M23/9)+(MOD($M23,9)&gt;=E$6)), '[1]Point System'!$A$4:$B$15, 2),"")</f>
        <v/>
      </c>
      <c r="F24" s="27" t="str">
        <f>IF(F23&gt;0, VLOOKUP(F23-F$5-(INT($M23/9)+(MOD($M23,9)&gt;=F$6)), '[1]Point System'!$A$4:$B$15, 2),"")</f>
        <v/>
      </c>
      <c r="G24" s="27" t="str">
        <f>IF(G23&gt;0, VLOOKUP(G23-G$5-(INT($M23/9)+(MOD($M23,9)&gt;=G$6)), '[1]Point System'!$A$4:$B$15, 2),"")</f>
        <v/>
      </c>
      <c r="H24" s="27" t="str">
        <f>IF(H23&gt;0, VLOOKUP(H23-H$5-(INT($M23/9)+(MOD($M23,9)&gt;=H$6)), '[1]Point System'!$A$4:$B$15, 2),"")</f>
        <v/>
      </c>
      <c r="I24" s="27" t="str">
        <f>IF(I23&gt;0, VLOOKUP(I23-I$5-(INT($M23/9)+(MOD($M23,9)&gt;=I$6)), '[1]Point System'!$A$4:$B$15, 2),"")</f>
        <v/>
      </c>
      <c r="J24" s="27" t="str">
        <f>IF(J23&gt;0, VLOOKUP(J23-J$5-(INT($M23/9)+(MOD($M23,9)&gt;=J$6)), '[1]Point System'!$A$4:$B$15, 2),"")</f>
        <v/>
      </c>
      <c r="K24" s="59" t="str">
        <f>IF(K23&gt;0, VLOOKUP(K23-K$5-(INT($M23/9)+(MOD($M23,9)&gt;=K$6)), '[1]Point System'!$A$4:$B$15, 2),"")</f>
        <v/>
      </c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E60-77C9-4B37-BD32-B5D113E70530}">
  <dimension ref="A1:Z26"/>
  <sheetViews>
    <sheetView zoomScale="70" zoomScaleNormal="70" workbookViewId="0">
      <selection activeCell="B21" sqref="B21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4</v>
      </c>
      <c r="D7" s="23">
        <v>5</v>
      </c>
      <c r="E7" s="23">
        <v>6</v>
      </c>
      <c r="F7" s="23">
        <v>5</v>
      </c>
      <c r="G7" s="23">
        <v>6</v>
      </c>
      <c r="H7" s="23">
        <v>6</v>
      </c>
      <c r="I7" s="23">
        <v>3</v>
      </c>
      <c r="J7" s="23">
        <v>5</v>
      </c>
      <c r="K7" s="23">
        <v>8</v>
      </c>
      <c r="L7" s="24">
        <f t="shared" ref="L7:L25" si="0">IF(SUM(C7:K7)&gt;0, SUM(C7:K7),"")</f>
        <v>48</v>
      </c>
      <c r="M7" s="23">
        <v>15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5</v>
      </c>
      <c r="D9" s="23">
        <v>7</v>
      </c>
      <c r="E9" s="23">
        <v>8</v>
      </c>
      <c r="F9" s="23">
        <v>4</v>
      </c>
      <c r="G9" s="23">
        <v>7</v>
      </c>
      <c r="H9" s="23">
        <v>7</v>
      </c>
      <c r="I9" s="23">
        <v>6</v>
      </c>
      <c r="J9" s="23">
        <v>6</v>
      </c>
      <c r="K9" s="23">
        <v>6</v>
      </c>
      <c r="L9" s="24">
        <f t="shared" si="0"/>
        <v>56</v>
      </c>
      <c r="M9" s="23">
        <v>23</v>
      </c>
      <c r="N9" s="23">
        <f>IF(L9&lt;&gt;"",L9- M9, "")</f>
        <v>33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4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21</v>
      </c>
      <c r="M10" s="27"/>
      <c r="N10" s="27"/>
      <c r="O10" s="29">
        <f>IF(L10&lt;&gt;"", L10, "")</f>
        <v>21</v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6</v>
      </c>
      <c r="D11" s="23">
        <v>7</v>
      </c>
      <c r="E11" s="23">
        <v>6</v>
      </c>
      <c r="F11" s="23">
        <v>5</v>
      </c>
      <c r="G11" s="23">
        <v>5</v>
      </c>
      <c r="H11" s="23">
        <v>4</v>
      </c>
      <c r="I11" s="23">
        <v>4</v>
      </c>
      <c r="J11" s="23">
        <v>5</v>
      </c>
      <c r="K11" s="23">
        <v>5</v>
      </c>
      <c r="L11" s="24">
        <f t="shared" si="0"/>
        <v>47</v>
      </c>
      <c r="M11" s="23">
        <v>15</v>
      </c>
      <c r="N11" s="23">
        <f>IF(L11&lt;&gt;"",L11- M11, "")</f>
        <v>32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22</v>
      </c>
      <c r="M12" s="27"/>
      <c r="N12" s="27"/>
      <c r="O12" s="29">
        <f>IF(L12&lt;&gt;"", L12, "")</f>
        <v>22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8</v>
      </c>
      <c r="E13" s="23">
        <v>6</v>
      </c>
      <c r="F13" s="23">
        <v>6</v>
      </c>
      <c r="G13" s="23">
        <v>7</v>
      </c>
      <c r="H13" s="23">
        <v>8</v>
      </c>
      <c r="I13" s="23">
        <v>6</v>
      </c>
      <c r="J13" s="23">
        <v>6</v>
      </c>
      <c r="K13" s="23">
        <v>8</v>
      </c>
      <c r="L13" s="24">
        <f t="shared" si="0"/>
        <v>63</v>
      </c>
      <c r="M13" s="23">
        <v>21</v>
      </c>
      <c r="N13" s="23">
        <f>IF(L13&lt;&gt;"",L13- M13, "")</f>
        <v>42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12</v>
      </c>
      <c r="M14" s="27"/>
      <c r="N14" s="27"/>
      <c r="O14" s="29">
        <f>IF(L14&lt;&gt;"", L14, "")</f>
        <v>12</v>
      </c>
      <c r="P14" s="55"/>
      <c r="Q14" s="55"/>
      <c r="R14" s="49"/>
      <c r="S14" s="12"/>
      <c r="T14" s="12"/>
    </row>
    <row r="15" spans="1:26" ht="18.75" x14ac:dyDescent="0.25">
      <c r="A15" s="22" t="s">
        <v>73</v>
      </c>
      <c r="B15" s="23"/>
      <c r="C15" s="23">
        <v>8</v>
      </c>
      <c r="D15" s="23">
        <v>8</v>
      </c>
      <c r="E15" s="23">
        <v>6</v>
      </c>
      <c r="F15" s="23">
        <v>4</v>
      </c>
      <c r="G15" s="23">
        <v>7</v>
      </c>
      <c r="H15" s="23">
        <v>8</v>
      </c>
      <c r="I15" s="23">
        <v>4</v>
      </c>
      <c r="J15" s="23">
        <v>8</v>
      </c>
      <c r="K15" s="23">
        <v>8</v>
      </c>
      <c r="L15" s="24">
        <f t="shared" si="0"/>
        <v>61</v>
      </c>
      <c r="M15" s="23">
        <v>21</v>
      </c>
      <c r="N15" s="23">
        <f>IF(L15&lt;&gt;"",L15- M15, "")</f>
        <v>40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0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14</v>
      </c>
      <c r="M16" s="27"/>
      <c r="N16" s="27"/>
      <c r="O16" s="29">
        <f>IF(L16&lt;&gt;"", L16, "")</f>
        <v>14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5</v>
      </c>
      <c r="D17" s="23">
        <v>5</v>
      </c>
      <c r="E17" s="23">
        <v>5</v>
      </c>
      <c r="F17" s="23">
        <v>5</v>
      </c>
      <c r="G17" s="23">
        <v>5</v>
      </c>
      <c r="H17" s="23">
        <v>6</v>
      </c>
      <c r="I17" s="23">
        <v>4</v>
      </c>
      <c r="J17" s="23">
        <v>5</v>
      </c>
      <c r="K17" s="23">
        <v>6</v>
      </c>
      <c r="L17" s="24">
        <f t="shared" si="0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21</v>
      </c>
      <c r="M18" s="27"/>
      <c r="N18" s="27"/>
      <c r="O18" s="29">
        <f>IF(L18&lt;&gt;"", L18, "")</f>
        <v>21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5</v>
      </c>
      <c r="D19" s="23">
        <v>4</v>
      </c>
      <c r="E19" s="23">
        <v>4</v>
      </c>
      <c r="F19" s="23">
        <v>3</v>
      </c>
      <c r="G19" s="23">
        <v>3</v>
      </c>
      <c r="H19" s="23">
        <v>4</v>
      </c>
      <c r="I19" s="23">
        <v>3</v>
      </c>
      <c r="J19" s="23">
        <v>4</v>
      </c>
      <c r="K19" s="23">
        <v>4</v>
      </c>
      <c r="L19" s="24">
        <f t="shared" si="0"/>
        <v>34</v>
      </c>
      <c r="M19" s="23">
        <v>2</v>
      </c>
      <c r="N19" s="23">
        <f>IF(L19&lt;&gt;"",L19- M19, "")</f>
        <v>32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4</v>
      </c>
      <c r="L20" s="28">
        <f t="shared" ref="L20" si="6">IF(SUM(C20:K20)&gt;0, SUM(C20:K20),"")</f>
        <v>22</v>
      </c>
      <c r="M20" s="27"/>
      <c r="N20" s="27"/>
      <c r="O20" s="29">
        <f>IF(L20&lt;&gt;"", L20, "")</f>
        <v>22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4</v>
      </c>
      <c r="G21" s="23">
        <v>5</v>
      </c>
      <c r="H21" s="23">
        <v>5</v>
      </c>
      <c r="I21" s="23">
        <v>3</v>
      </c>
      <c r="J21" s="23">
        <v>6</v>
      </c>
      <c r="K21" s="23">
        <v>6</v>
      </c>
      <c r="L21" s="24">
        <f t="shared" si="0"/>
        <v>44</v>
      </c>
      <c r="M21" s="23">
        <v>9</v>
      </c>
      <c r="N21" s="23">
        <f>IF(L21&lt;&gt;"",L21- M21, "")</f>
        <v>35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ref="L22" si="7">IF(SUM(C22:K22)&gt;0, SUM(C22:K22),"")</f>
        <v>19</v>
      </c>
      <c r="M22" s="27"/>
      <c r="N22" s="27"/>
      <c r="O22" s="29">
        <f>IF(L22&lt;&gt;"", L22, "")</f>
        <v>19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 t="str">
        <f>IF(C23&gt;0, VLOOKUP(C23-C$5-(INT($M23/9)+(MOD($M23,9)&gt;=C$6)), '[1]Point System'!$A$4:$B$15, 2),"")</f>
        <v/>
      </c>
      <c r="D24" s="27" t="str">
        <f>IF(D23&gt;0, VLOOKUP(D23-D$5-(INT($M23/9)+(MOD($M23,9)&gt;=D$6)), '[1]Point System'!$A$4:$B$15, 2),"")</f>
        <v/>
      </c>
      <c r="E24" s="27" t="str">
        <f>IF(E23&gt;0, VLOOKUP(E23-E$5-(INT($M23/9)+(MOD($M23,9)&gt;=E$6)), '[1]Point System'!$A$4:$B$15, 2),"")</f>
        <v/>
      </c>
      <c r="F24" s="27" t="str">
        <f>IF(F23&gt;0, VLOOKUP(F23-F$5-(INT($M23/9)+(MOD($M23,9)&gt;=F$6)), '[1]Point System'!$A$4:$B$15, 2),"")</f>
        <v/>
      </c>
      <c r="G24" s="27" t="str">
        <f>IF(G23&gt;0, VLOOKUP(G23-G$5-(INT($M23/9)+(MOD($M23,9)&gt;=G$6)), '[1]Point System'!$A$4:$B$15, 2),"")</f>
        <v/>
      </c>
      <c r="H24" s="27" t="str">
        <f>IF(H23&gt;0, VLOOKUP(H23-H$5-(INT($M23/9)+(MOD($M23,9)&gt;=H$6)), '[1]Point System'!$A$4:$B$15, 2),"")</f>
        <v/>
      </c>
      <c r="I24" s="27" t="str">
        <f>IF(I23&gt;0, VLOOKUP(I23-I$5-(INT($M23/9)+(MOD($M23,9)&gt;=I$6)), '[1]Point System'!$A$4:$B$15, 2),"")</f>
        <v/>
      </c>
      <c r="J24" s="27" t="str">
        <f>IF(J23&gt;0, VLOOKUP(J23-J$5-(INT($M23/9)+(MOD($M23,9)&gt;=J$6)), '[1]Point System'!$A$4:$B$15, 2),"")</f>
        <v/>
      </c>
      <c r="K24" s="59" t="str">
        <f>IF(K23&gt;0, VLOOKUP(K23-K$5-(INT($M23/9)+(MOD($M23,9)&gt;=K$6)), '[1]Point System'!$A$4:$B$15, 2),"")</f>
        <v/>
      </c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4470A7E7-A5D0-4641-B8B0-49C1645DA1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BB25"/>
  <sheetViews>
    <sheetView tabSelected="1" zoomScaleNormal="100" workbookViewId="0">
      <selection activeCell="BB25" sqref="BB25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38" width="7.42578125" hidden="1" customWidth="1"/>
    <col min="39" max="42" width="7.42578125" customWidth="1"/>
    <col min="43" max="43" width="9.85546875" customWidth="1"/>
    <col min="44" max="44" width="9.140625" style="100"/>
    <col min="45" max="45" width="9.140625" style="100" customWidth="1"/>
    <col min="46" max="46" width="9.140625" hidden="1" customWidth="1"/>
    <col min="47" max="47" width="8.5703125" hidden="1" customWidth="1"/>
    <col min="48" max="48" width="10" hidden="1" customWidth="1"/>
    <col min="49" max="49" width="13.140625" hidden="1" customWidth="1"/>
    <col min="50" max="50" width="12.7109375" style="119" hidden="1" customWidth="1"/>
    <col min="51" max="51" width="8.5703125" customWidth="1"/>
    <col min="53" max="53" width="8.5703125" customWidth="1"/>
    <col min="54" max="54" width="13.28515625" customWidth="1"/>
  </cols>
  <sheetData>
    <row r="1" spans="1:54" s="1" customFormat="1" ht="14.25" customHeight="1" thickBot="1" x14ac:dyDescent="0.3">
      <c r="A1" s="219" t="s">
        <v>39</v>
      </c>
      <c r="B1" s="220"/>
      <c r="C1" s="225"/>
      <c r="D1" s="228" t="s">
        <v>95</v>
      </c>
      <c r="E1" s="213" t="s">
        <v>45</v>
      </c>
      <c r="F1" s="214"/>
      <c r="G1" s="213" t="s">
        <v>46</v>
      </c>
      <c r="H1" s="214"/>
      <c r="I1" s="213" t="s">
        <v>47</v>
      </c>
      <c r="J1" s="214"/>
      <c r="K1" s="213" t="s">
        <v>48</v>
      </c>
      <c r="L1" s="214"/>
      <c r="M1" s="213" t="s">
        <v>80</v>
      </c>
      <c r="N1" s="214"/>
      <c r="O1" s="213" t="s">
        <v>94</v>
      </c>
      <c r="P1" s="214"/>
      <c r="Q1" s="213" t="s">
        <v>99</v>
      </c>
      <c r="R1" s="214"/>
      <c r="S1" s="213" t="s">
        <v>103</v>
      </c>
      <c r="T1" s="214"/>
      <c r="U1" s="213" t="s">
        <v>107</v>
      </c>
      <c r="V1" s="214"/>
      <c r="W1" s="213" t="s">
        <v>109</v>
      </c>
      <c r="X1" s="214"/>
      <c r="Y1" s="213" t="s">
        <v>110</v>
      </c>
      <c r="Z1" s="214"/>
      <c r="AA1" s="213" t="s">
        <v>119</v>
      </c>
      <c r="AB1" s="214"/>
      <c r="AC1" s="213" t="s">
        <v>124</v>
      </c>
      <c r="AD1" s="214"/>
      <c r="AE1" s="213" t="s">
        <v>126</v>
      </c>
      <c r="AF1" s="214"/>
      <c r="AG1" s="213" t="s">
        <v>127</v>
      </c>
      <c r="AH1" s="214"/>
      <c r="AI1" s="213" t="s">
        <v>129</v>
      </c>
      <c r="AJ1" s="214"/>
      <c r="AK1" s="213" t="s">
        <v>130</v>
      </c>
      <c r="AL1" s="214"/>
      <c r="AM1" s="213" t="s">
        <v>132</v>
      </c>
      <c r="AN1" s="214"/>
      <c r="AO1" s="213" t="s">
        <v>133</v>
      </c>
      <c r="AP1" s="214"/>
      <c r="AQ1" s="230" t="s">
        <v>42</v>
      </c>
      <c r="AR1" s="239" t="s">
        <v>125</v>
      </c>
      <c r="AS1" s="121"/>
      <c r="AT1" s="242" t="s">
        <v>117</v>
      </c>
      <c r="AU1" s="243"/>
      <c r="AV1" s="243"/>
      <c r="AW1" s="244"/>
      <c r="AX1" s="233" t="s">
        <v>123</v>
      </c>
      <c r="AY1" s="236" t="s">
        <v>118</v>
      </c>
      <c r="AZ1" s="237"/>
      <c r="BA1" s="237"/>
      <c r="BB1" s="238"/>
    </row>
    <row r="2" spans="1:54" s="1" customFormat="1" ht="15.75" customHeight="1" x14ac:dyDescent="0.25">
      <c r="A2" s="221"/>
      <c r="B2" s="222"/>
      <c r="C2" s="226"/>
      <c r="D2" s="229"/>
      <c r="E2" s="215">
        <v>45418</v>
      </c>
      <c r="F2" s="216"/>
      <c r="G2" s="217">
        <v>45425</v>
      </c>
      <c r="H2" s="218"/>
      <c r="I2" s="217">
        <v>45432</v>
      </c>
      <c r="J2" s="218"/>
      <c r="K2" s="217">
        <v>45439</v>
      </c>
      <c r="L2" s="218"/>
      <c r="M2" s="217">
        <v>45446</v>
      </c>
      <c r="N2" s="218"/>
      <c r="O2" s="217">
        <v>45453</v>
      </c>
      <c r="P2" s="218"/>
      <c r="Q2" s="217">
        <v>45460</v>
      </c>
      <c r="R2" s="218"/>
      <c r="S2" s="217">
        <v>45467</v>
      </c>
      <c r="T2" s="218"/>
      <c r="U2" s="217">
        <v>45474</v>
      </c>
      <c r="V2" s="218"/>
      <c r="W2" s="217">
        <v>45481</v>
      </c>
      <c r="X2" s="218"/>
      <c r="Y2" s="217">
        <v>45488</v>
      </c>
      <c r="Z2" s="218"/>
      <c r="AA2" s="215">
        <v>45495</v>
      </c>
      <c r="AB2" s="216"/>
      <c r="AC2" s="215">
        <v>45502</v>
      </c>
      <c r="AD2" s="216"/>
      <c r="AE2" s="215">
        <v>45509</v>
      </c>
      <c r="AF2" s="216"/>
      <c r="AG2" s="215">
        <v>45516</v>
      </c>
      <c r="AH2" s="216"/>
      <c r="AI2" s="215">
        <v>45523</v>
      </c>
      <c r="AJ2" s="216"/>
      <c r="AK2" s="215">
        <v>45530</v>
      </c>
      <c r="AL2" s="216"/>
      <c r="AM2" s="215">
        <v>45537</v>
      </c>
      <c r="AN2" s="216"/>
      <c r="AO2" s="215">
        <v>45544</v>
      </c>
      <c r="AP2" s="216"/>
      <c r="AQ2" s="231"/>
      <c r="AR2" s="240"/>
      <c r="AS2" s="121"/>
      <c r="AT2" s="245" t="s">
        <v>98</v>
      </c>
      <c r="AU2" s="247" t="s">
        <v>116</v>
      </c>
      <c r="AV2" s="247" t="s">
        <v>43</v>
      </c>
      <c r="AW2" s="249" t="s">
        <v>70</v>
      </c>
      <c r="AX2" s="234"/>
      <c r="AY2" s="233" t="s">
        <v>98</v>
      </c>
      <c r="AZ2" s="233" t="s">
        <v>116</v>
      </c>
      <c r="BA2" s="233" t="s">
        <v>43</v>
      </c>
      <c r="BB2" s="233" t="s">
        <v>70</v>
      </c>
    </row>
    <row r="3" spans="1:54" s="1" customFormat="1" ht="15.75" customHeight="1" thickBot="1" x14ac:dyDescent="0.3">
      <c r="A3" s="223"/>
      <c r="B3" s="224"/>
      <c r="C3" s="227"/>
      <c r="D3" s="229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60" t="s">
        <v>28</v>
      </c>
      <c r="AD3" s="61" t="s">
        <v>29</v>
      </c>
      <c r="AE3" s="60" t="s">
        <v>28</v>
      </c>
      <c r="AF3" s="61" t="s">
        <v>29</v>
      </c>
      <c r="AG3" s="60" t="s">
        <v>28</v>
      </c>
      <c r="AH3" s="61" t="s">
        <v>29</v>
      </c>
      <c r="AI3" s="60" t="s">
        <v>28</v>
      </c>
      <c r="AJ3" s="61" t="s">
        <v>29</v>
      </c>
      <c r="AK3" s="60" t="s">
        <v>28</v>
      </c>
      <c r="AL3" s="61" t="s">
        <v>29</v>
      </c>
      <c r="AM3" s="60" t="s">
        <v>28</v>
      </c>
      <c r="AN3" s="61" t="s">
        <v>29</v>
      </c>
      <c r="AO3" s="60" t="s">
        <v>28</v>
      </c>
      <c r="AP3" s="61" t="s">
        <v>29</v>
      </c>
      <c r="AQ3" s="232"/>
      <c r="AR3" s="241"/>
      <c r="AS3" s="121"/>
      <c r="AT3" s="246"/>
      <c r="AU3" s="248"/>
      <c r="AV3" s="248"/>
      <c r="AW3" s="250"/>
      <c r="AX3" s="235"/>
      <c r="AY3" s="234"/>
      <c r="AZ3" s="234"/>
      <c r="BA3" s="234"/>
      <c r="BB3" s="235"/>
    </row>
    <row r="4" spans="1:54" ht="15" customHeight="1" x14ac:dyDescent="0.25">
      <c r="A4" s="64" t="s">
        <v>9</v>
      </c>
      <c r="B4" s="65" t="s">
        <v>24</v>
      </c>
      <c r="C4" s="66" t="s">
        <v>40</v>
      </c>
      <c r="D4" s="67">
        <f t="shared" ref="D4:D16" si="0">ROUND(AR4-36,2)</f>
        <v>12.2</v>
      </c>
      <c r="E4" s="159">
        <v>49</v>
      </c>
      <c r="F4" s="68">
        <v>18</v>
      </c>
      <c r="G4" s="106">
        <v>44</v>
      </c>
      <c r="H4" s="68">
        <v>23</v>
      </c>
      <c r="I4" s="160">
        <v>53</v>
      </c>
      <c r="J4" s="68">
        <v>14</v>
      </c>
      <c r="K4" s="107">
        <v>49</v>
      </c>
      <c r="L4" s="103">
        <v>18</v>
      </c>
      <c r="M4" s="135">
        <v>53</v>
      </c>
      <c r="N4" s="70">
        <v>17</v>
      </c>
      <c r="O4" s="135">
        <v>45</v>
      </c>
      <c r="P4" s="70">
        <v>22</v>
      </c>
      <c r="Q4" s="135">
        <v>50</v>
      </c>
      <c r="R4" s="70">
        <v>17</v>
      </c>
      <c r="S4" s="107">
        <v>51</v>
      </c>
      <c r="T4" s="103">
        <v>17</v>
      </c>
      <c r="U4" s="107">
        <v>50</v>
      </c>
      <c r="V4" s="103">
        <v>17</v>
      </c>
      <c r="W4" s="107">
        <v>46</v>
      </c>
      <c r="X4" s="103">
        <v>21</v>
      </c>
      <c r="Y4" s="162">
        <v>47</v>
      </c>
      <c r="Z4" s="68">
        <v>20</v>
      </c>
      <c r="AA4" s="136"/>
      <c r="AB4" s="69"/>
      <c r="AC4" s="163">
        <v>49</v>
      </c>
      <c r="AD4" s="164">
        <v>18</v>
      </c>
      <c r="AE4" s="153"/>
      <c r="AF4" s="154"/>
      <c r="AG4" s="165">
        <v>49</v>
      </c>
      <c r="AH4" s="103">
        <v>18</v>
      </c>
      <c r="AI4" s="153"/>
      <c r="AJ4" s="154"/>
      <c r="AK4" s="166">
        <v>47</v>
      </c>
      <c r="AL4" s="103">
        <v>21</v>
      </c>
      <c r="AM4" s="85">
        <v>41</v>
      </c>
      <c r="AN4" s="78">
        <v>26</v>
      </c>
      <c r="AO4" s="168"/>
      <c r="AP4" s="169"/>
      <c r="AQ4" s="71">
        <f t="shared" ref="AQ4:AQ20" si="1">SUMIF(E4:AO4,"&gt;30")</f>
        <v>723</v>
      </c>
      <c r="AR4" s="72">
        <f t="shared" ref="AR4:AR20" si="2">AQ4/(AT4+AY4)</f>
        <v>48.2</v>
      </c>
      <c r="AS4" s="112"/>
      <c r="AT4" s="125">
        <f>COUNTIF(E4:Y4,"&gt;30")</f>
        <v>11</v>
      </c>
      <c r="AU4" s="126">
        <v>2</v>
      </c>
      <c r="AV4" s="127">
        <f>SUMIF(E4:Z4,"&lt;30")+AU4</f>
        <v>206</v>
      </c>
      <c r="AW4" s="128">
        <f>(AV4)/AT4</f>
        <v>18.727272727272727</v>
      </c>
      <c r="AX4" s="167" t="s">
        <v>122</v>
      </c>
      <c r="AY4" s="139">
        <f t="shared" ref="AY4:AY20" si="3">COUNTIF(AA4:AO4, "&gt;30")</f>
        <v>4</v>
      </c>
      <c r="AZ4" s="170">
        <v>3</v>
      </c>
      <c r="BA4" s="139">
        <f t="shared" ref="BA4:BA20" si="4">SUMIF(AB4:AP4, "&lt;30")+AZ4</f>
        <v>86</v>
      </c>
      <c r="BB4" s="150">
        <f t="shared" ref="BB4:BB15" si="5">(BA4)/AY4</f>
        <v>21.5</v>
      </c>
    </row>
    <row r="5" spans="1:54" ht="15" customHeight="1" x14ac:dyDescent="0.25">
      <c r="A5" s="73" t="s">
        <v>4</v>
      </c>
      <c r="B5" s="74" t="s">
        <v>3</v>
      </c>
      <c r="C5" s="75" t="s">
        <v>40</v>
      </c>
      <c r="D5" s="76">
        <f t="shared" si="0"/>
        <v>14.46</v>
      </c>
      <c r="E5" s="77">
        <v>49</v>
      </c>
      <c r="F5" s="78">
        <v>21</v>
      </c>
      <c r="G5" s="77">
        <v>52</v>
      </c>
      <c r="H5" s="78">
        <v>18</v>
      </c>
      <c r="I5" s="77">
        <v>54</v>
      </c>
      <c r="J5" s="78">
        <v>16</v>
      </c>
      <c r="K5" s="82"/>
      <c r="L5" s="80"/>
      <c r="M5" s="86">
        <v>50</v>
      </c>
      <c r="N5" s="84">
        <v>20</v>
      </c>
      <c r="O5" s="86">
        <v>56</v>
      </c>
      <c r="P5" s="84">
        <v>15</v>
      </c>
      <c r="Q5" s="86">
        <v>51</v>
      </c>
      <c r="R5" s="84">
        <v>19</v>
      </c>
      <c r="S5" s="81">
        <v>50</v>
      </c>
      <c r="T5" s="78">
        <v>20</v>
      </c>
      <c r="U5" s="88">
        <v>53</v>
      </c>
      <c r="V5" s="78">
        <v>17</v>
      </c>
      <c r="W5" s="88">
        <v>50</v>
      </c>
      <c r="X5" s="78">
        <v>20</v>
      </c>
      <c r="Y5" s="82"/>
      <c r="Z5" s="80"/>
      <c r="AA5" s="77">
        <v>43</v>
      </c>
      <c r="AB5" s="78">
        <v>27</v>
      </c>
      <c r="AC5" s="77">
        <v>48</v>
      </c>
      <c r="AD5" s="78">
        <v>21</v>
      </c>
      <c r="AE5" s="155"/>
      <c r="AF5" s="156"/>
      <c r="AG5" s="79"/>
      <c r="AH5" s="80"/>
      <c r="AI5" s="155"/>
      <c r="AJ5" s="156"/>
      <c r="AK5" s="77">
        <v>53</v>
      </c>
      <c r="AL5" s="78">
        <v>16</v>
      </c>
      <c r="AM5" s="79"/>
      <c r="AN5" s="80"/>
      <c r="AO5" s="77">
        <v>47</v>
      </c>
      <c r="AP5" s="78">
        <v>22</v>
      </c>
      <c r="AQ5" s="71">
        <f t="shared" si="1"/>
        <v>656</v>
      </c>
      <c r="AR5" s="72">
        <f t="shared" si="2"/>
        <v>50.46153846153846</v>
      </c>
      <c r="AS5" s="112"/>
      <c r="AT5" s="81">
        <f>COUNTIF(E5:Y5,"&gt;30")</f>
        <v>9</v>
      </c>
      <c r="AU5" s="113">
        <v>0</v>
      </c>
      <c r="AV5" s="114">
        <f>SUMIF(E5:Z5,"&lt;30")+AU5</f>
        <v>166</v>
      </c>
      <c r="AW5" s="123">
        <f>(AV5)/AT5</f>
        <v>18.444444444444443</v>
      </c>
      <c r="AX5" s="143"/>
      <c r="AY5" s="148">
        <f t="shared" si="3"/>
        <v>4</v>
      </c>
      <c r="AZ5" s="171">
        <v>0</v>
      </c>
      <c r="BA5" s="148">
        <f t="shared" si="4"/>
        <v>86</v>
      </c>
      <c r="BB5" s="151">
        <f t="shared" si="5"/>
        <v>21.5</v>
      </c>
    </row>
    <row r="6" spans="1:54" x14ac:dyDescent="0.25">
      <c r="A6" s="73" t="s">
        <v>7</v>
      </c>
      <c r="B6" s="74" t="s">
        <v>8</v>
      </c>
      <c r="C6" s="75" t="s">
        <v>40</v>
      </c>
      <c r="D6" s="76">
        <f t="shared" si="0"/>
        <v>1.77</v>
      </c>
      <c r="E6" s="77">
        <v>39</v>
      </c>
      <c r="F6" s="78">
        <v>16</v>
      </c>
      <c r="G6" s="85">
        <v>38</v>
      </c>
      <c r="H6" s="78">
        <v>17</v>
      </c>
      <c r="I6" s="79"/>
      <c r="J6" s="80"/>
      <c r="K6" s="89">
        <v>35</v>
      </c>
      <c r="L6" s="78">
        <v>20</v>
      </c>
      <c r="M6" s="90">
        <v>40</v>
      </c>
      <c r="N6" s="84">
        <v>16</v>
      </c>
      <c r="O6" s="83">
        <v>37</v>
      </c>
      <c r="P6" s="84">
        <v>18</v>
      </c>
      <c r="Q6" s="82"/>
      <c r="R6" s="80"/>
      <c r="S6" s="173">
        <v>38</v>
      </c>
      <c r="T6" s="78">
        <v>18</v>
      </c>
      <c r="U6" s="88">
        <v>39</v>
      </c>
      <c r="V6" s="78">
        <v>17</v>
      </c>
      <c r="W6" s="82"/>
      <c r="X6" s="80"/>
      <c r="Y6" s="82"/>
      <c r="Z6" s="80"/>
      <c r="AA6" s="85">
        <v>40</v>
      </c>
      <c r="AB6" s="78">
        <v>16</v>
      </c>
      <c r="AC6" s="134">
        <v>37</v>
      </c>
      <c r="AD6" s="78">
        <v>19</v>
      </c>
      <c r="AE6" s="155"/>
      <c r="AF6" s="156"/>
      <c r="AG6" s="87">
        <v>39</v>
      </c>
      <c r="AH6" s="78">
        <v>17</v>
      </c>
      <c r="AI6" s="155"/>
      <c r="AJ6" s="156"/>
      <c r="AK6" s="85">
        <v>37</v>
      </c>
      <c r="AL6" s="78">
        <v>19</v>
      </c>
      <c r="AM6" s="87">
        <v>38</v>
      </c>
      <c r="AN6" s="78">
        <v>18</v>
      </c>
      <c r="AO6" s="174">
        <v>34</v>
      </c>
      <c r="AP6" s="78">
        <v>22</v>
      </c>
      <c r="AQ6" s="71">
        <f t="shared" si="1"/>
        <v>491</v>
      </c>
      <c r="AR6" s="72">
        <f t="shared" si="2"/>
        <v>37.769230769230766</v>
      </c>
      <c r="AS6" s="112"/>
      <c r="AT6" s="81">
        <f>COUNTIF(E6:Y6,"&gt;30")</f>
        <v>7</v>
      </c>
      <c r="AU6" s="113">
        <v>5</v>
      </c>
      <c r="AV6" s="114">
        <f>SUMIF(E6:Z6,"&lt;30")+AU6</f>
        <v>127</v>
      </c>
      <c r="AW6" s="123">
        <f>(AV6)/AT6</f>
        <v>18.142857142857142</v>
      </c>
      <c r="AX6" s="144"/>
      <c r="AY6" s="148">
        <f t="shared" si="3"/>
        <v>6</v>
      </c>
      <c r="AZ6" s="171">
        <v>6</v>
      </c>
      <c r="BA6" s="148">
        <f t="shared" si="4"/>
        <v>117</v>
      </c>
      <c r="BB6" s="151">
        <f t="shared" si="5"/>
        <v>19.5</v>
      </c>
    </row>
    <row r="7" spans="1:54" ht="15" customHeight="1" x14ac:dyDescent="0.25">
      <c r="A7" s="73" t="s">
        <v>2</v>
      </c>
      <c r="B7" s="74" t="s">
        <v>3</v>
      </c>
      <c r="C7" s="75" t="s">
        <v>40</v>
      </c>
      <c r="D7" s="76">
        <f t="shared" si="0"/>
        <v>21.11</v>
      </c>
      <c r="E7" s="77">
        <v>53</v>
      </c>
      <c r="F7" s="78">
        <v>21</v>
      </c>
      <c r="G7" s="77">
        <v>55</v>
      </c>
      <c r="H7" s="78">
        <v>19</v>
      </c>
      <c r="I7" s="79"/>
      <c r="J7" s="80"/>
      <c r="K7" s="82"/>
      <c r="L7" s="80"/>
      <c r="M7" s="86">
        <v>61</v>
      </c>
      <c r="N7" s="84">
        <v>13</v>
      </c>
      <c r="O7" s="161">
        <v>54</v>
      </c>
      <c r="P7" s="84">
        <v>21</v>
      </c>
      <c r="Q7" s="83">
        <v>61</v>
      </c>
      <c r="R7" s="84">
        <v>13</v>
      </c>
      <c r="S7" s="93"/>
      <c r="T7" s="94"/>
      <c r="U7" s="88">
        <v>61</v>
      </c>
      <c r="V7" s="78">
        <v>14</v>
      </c>
      <c r="W7" s="82"/>
      <c r="X7" s="80"/>
      <c r="Y7" s="82"/>
      <c r="Z7" s="80"/>
      <c r="AA7" s="77">
        <v>51</v>
      </c>
      <c r="AB7" s="78">
        <v>25</v>
      </c>
      <c r="AC7" s="79"/>
      <c r="AD7" s="80"/>
      <c r="AE7" s="155" t="s">
        <v>128</v>
      </c>
      <c r="AF7" s="156"/>
      <c r="AG7" s="79"/>
      <c r="AH7" s="80"/>
      <c r="AI7" s="155" t="s">
        <v>128</v>
      </c>
      <c r="AJ7" s="156"/>
      <c r="AK7" s="77">
        <v>57</v>
      </c>
      <c r="AL7" s="78">
        <v>18</v>
      </c>
      <c r="AM7" s="79"/>
      <c r="AN7" s="80"/>
      <c r="AO7" s="111">
        <v>61</v>
      </c>
      <c r="AP7" s="78">
        <v>14</v>
      </c>
      <c r="AQ7" s="71">
        <f t="shared" si="1"/>
        <v>514</v>
      </c>
      <c r="AR7" s="72">
        <f t="shared" si="2"/>
        <v>57.111111111111114</v>
      </c>
      <c r="AS7" s="112"/>
      <c r="AT7" s="81">
        <f>COUNTIF(E7:Y7,"&gt;30")</f>
        <v>6</v>
      </c>
      <c r="AU7" s="113">
        <v>1</v>
      </c>
      <c r="AV7" s="114">
        <f>SUMIF(E7:Z7,"&lt;30")+AU7</f>
        <v>102</v>
      </c>
      <c r="AW7" s="123">
        <f>(AV7)/AT7</f>
        <v>17</v>
      </c>
      <c r="AX7" s="143"/>
      <c r="AY7" s="148">
        <f t="shared" si="3"/>
        <v>3</v>
      </c>
      <c r="AZ7" s="171">
        <v>0</v>
      </c>
      <c r="BA7" s="148">
        <f t="shared" si="4"/>
        <v>57</v>
      </c>
      <c r="BB7" s="151">
        <f t="shared" si="5"/>
        <v>19</v>
      </c>
    </row>
    <row r="8" spans="1:54" x14ac:dyDescent="0.25">
      <c r="A8" s="73" t="s">
        <v>113</v>
      </c>
      <c r="B8" s="74" t="s">
        <v>112</v>
      </c>
      <c r="C8" s="75" t="s">
        <v>115</v>
      </c>
      <c r="D8" s="76">
        <f t="shared" si="0"/>
        <v>22</v>
      </c>
      <c r="E8" s="79"/>
      <c r="F8" s="80"/>
      <c r="G8" s="79"/>
      <c r="H8" s="80"/>
      <c r="I8" s="79"/>
      <c r="J8" s="80"/>
      <c r="K8" s="82"/>
      <c r="L8" s="80"/>
      <c r="M8" s="82"/>
      <c r="N8" s="80"/>
      <c r="O8" s="82"/>
      <c r="P8" s="80"/>
      <c r="Q8" s="82"/>
      <c r="R8" s="80"/>
      <c r="S8" s="82"/>
      <c r="T8" s="80"/>
      <c r="U8" s="82"/>
      <c r="V8" s="80"/>
      <c r="W8" s="82"/>
      <c r="X8" s="80"/>
      <c r="Y8" s="82"/>
      <c r="Z8" s="80"/>
      <c r="AA8" s="77">
        <v>59</v>
      </c>
      <c r="AB8" s="78">
        <v>18</v>
      </c>
      <c r="AC8" s="77">
        <v>60</v>
      </c>
      <c r="AD8" s="78">
        <v>17</v>
      </c>
      <c r="AE8" s="155"/>
      <c r="AF8" s="156"/>
      <c r="AG8" s="77">
        <v>57</v>
      </c>
      <c r="AH8" s="78">
        <v>20</v>
      </c>
      <c r="AI8" s="155"/>
      <c r="AJ8" s="156"/>
      <c r="AK8" s="79"/>
      <c r="AL8" s="80"/>
      <c r="AM8" s="79"/>
      <c r="AN8" s="80"/>
      <c r="AO8" s="77">
        <v>56</v>
      </c>
      <c r="AP8" s="78">
        <v>21</v>
      </c>
      <c r="AQ8" s="71">
        <f t="shared" si="1"/>
        <v>232</v>
      </c>
      <c r="AR8" s="72">
        <f t="shared" si="2"/>
        <v>58</v>
      </c>
      <c r="AS8" s="112"/>
      <c r="AT8" s="81">
        <v>0</v>
      </c>
      <c r="AU8" s="113">
        <v>0</v>
      </c>
      <c r="AV8" s="114">
        <v>0</v>
      </c>
      <c r="AW8" s="123">
        <v>0</v>
      </c>
      <c r="AX8" s="144"/>
      <c r="AY8" s="148">
        <f t="shared" si="3"/>
        <v>4</v>
      </c>
      <c r="AZ8" s="171">
        <v>0</v>
      </c>
      <c r="BA8" s="148">
        <f t="shared" si="4"/>
        <v>76</v>
      </c>
      <c r="BB8" s="151">
        <f t="shared" si="5"/>
        <v>19</v>
      </c>
    </row>
    <row r="9" spans="1:54" x14ac:dyDescent="0.25">
      <c r="A9" s="73" t="s">
        <v>9</v>
      </c>
      <c r="B9" s="74" t="s">
        <v>10</v>
      </c>
      <c r="C9" s="75" t="s">
        <v>40</v>
      </c>
      <c r="D9" s="76">
        <f t="shared" si="0"/>
        <v>9</v>
      </c>
      <c r="E9" s="77">
        <v>49</v>
      </c>
      <c r="F9" s="78">
        <v>15</v>
      </c>
      <c r="G9" s="87">
        <v>41</v>
      </c>
      <c r="H9" s="78">
        <v>23</v>
      </c>
      <c r="I9" s="77">
        <v>47</v>
      </c>
      <c r="J9" s="78">
        <v>17</v>
      </c>
      <c r="K9" s="81">
        <v>41</v>
      </c>
      <c r="L9" s="78">
        <v>20</v>
      </c>
      <c r="M9" s="86">
        <v>44</v>
      </c>
      <c r="N9" s="84">
        <v>18</v>
      </c>
      <c r="O9" s="82"/>
      <c r="P9" s="80"/>
      <c r="Q9" s="83">
        <v>48</v>
      </c>
      <c r="R9" s="84">
        <v>14</v>
      </c>
      <c r="S9" s="82"/>
      <c r="T9" s="80"/>
      <c r="U9" s="82"/>
      <c r="V9" s="80"/>
      <c r="W9" s="82"/>
      <c r="X9" s="80"/>
      <c r="Y9" s="89">
        <v>46</v>
      </c>
      <c r="Z9" s="78">
        <v>17</v>
      </c>
      <c r="AA9" s="87">
        <v>42</v>
      </c>
      <c r="AB9" s="78">
        <v>21</v>
      </c>
      <c r="AC9" s="134">
        <v>50</v>
      </c>
      <c r="AD9" s="78">
        <v>14</v>
      </c>
      <c r="AE9" s="155"/>
      <c r="AF9" s="156"/>
      <c r="AG9" s="77">
        <v>41</v>
      </c>
      <c r="AH9" s="78">
        <v>22</v>
      </c>
      <c r="AI9" s="155"/>
      <c r="AJ9" s="156"/>
      <c r="AK9" s="77">
        <v>49</v>
      </c>
      <c r="AL9" s="78">
        <v>14</v>
      </c>
      <c r="AM9" s="77">
        <v>43</v>
      </c>
      <c r="AN9" s="78">
        <v>20</v>
      </c>
      <c r="AO9" s="77">
        <v>44</v>
      </c>
      <c r="AP9" s="78">
        <v>19</v>
      </c>
      <c r="AQ9" s="71">
        <f t="shared" si="1"/>
        <v>585</v>
      </c>
      <c r="AR9" s="72">
        <f t="shared" si="2"/>
        <v>45</v>
      </c>
      <c r="AS9" s="112"/>
      <c r="AT9" s="81">
        <f t="shared" ref="AT9:AT20" si="6">COUNTIF(E9:Y9,"&gt;30")</f>
        <v>7</v>
      </c>
      <c r="AU9" s="113">
        <v>2</v>
      </c>
      <c r="AV9" s="114">
        <f t="shared" ref="AV9:AV20" si="7">SUMIF(E9:Z9,"&lt;30")+AU9</f>
        <v>126</v>
      </c>
      <c r="AW9" s="123">
        <f t="shared" ref="AW9:AW20" si="8">(AV9)/AT9</f>
        <v>18</v>
      </c>
      <c r="AX9" s="144"/>
      <c r="AY9" s="148">
        <f t="shared" si="3"/>
        <v>6</v>
      </c>
      <c r="AZ9" s="171">
        <v>1</v>
      </c>
      <c r="BA9" s="148">
        <f t="shared" si="4"/>
        <v>111</v>
      </c>
      <c r="BB9" s="151">
        <f t="shared" si="5"/>
        <v>18.5</v>
      </c>
    </row>
    <row r="10" spans="1:54" x14ac:dyDescent="0.25">
      <c r="A10" s="73" t="s">
        <v>5</v>
      </c>
      <c r="B10" s="74" t="s">
        <v>6</v>
      </c>
      <c r="C10" s="75" t="s">
        <v>40</v>
      </c>
      <c r="D10" s="76">
        <f t="shared" si="0"/>
        <v>12.5</v>
      </c>
      <c r="E10" s="77">
        <v>44</v>
      </c>
      <c r="F10" s="78">
        <v>22</v>
      </c>
      <c r="G10" s="79"/>
      <c r="H10" s="80"/>
      <c r="I10" s="77">
        <v>46</v>
      </c>
      <c r="J10" s="78">
        <v>20</v>
      </c>
      <c r="K10" s="81">
        <v>54</v>
      </c>
      <c r="L10" s="78">
        <v>12</v>
      </c>
      <c r="M10" s="82"/>
      <c r="N10" s="80"/>
      <c r="O10" s="83">
        <v>46</v>
      </c>
      <c r="P10" s="84">
        <v>21</v>
      </c>
      <c r="Q10" s="82"/>
      <c r="R10" s="80"/>
      <c r="S10" s="81">
        <v>52</v>
      </c>
      <c r="T10" s="78">
        <v>14</v>
      </c>
      <c r="U10" s="89">
        <v>51</v>
      </c>
      <c r="V10" s="78">
        <v>15</v>
      </c>
      <c r="W10" s="89">
        <v>46</v>
      </c>
      <c r="X10" s="78">
        <v>21</v>
      </c>
      <c r="Y10" s="82"/>
      <c r="Z10" s="80"/>
      <c r="AA10" s="79"/>
      <c r="AB10" s="80"/>
      <c r="AC10" s="77">
        <v>53</v>
      </c>
      <c r="AD10" s="78">
        <v>13</v>
      </c>
      <c r="AE10" s="155"/>
      <c r="AF10" s="156"/>
      <c r="AG10" s="77">
        <v>48</v>
      </c>
      <c r="AH10" s="78">
        <v>19</v>
      </c>
      <c r="AI10" s="155"/>
      <c r="AJ10" s="156"/>
      <c r="AK10" s="77">
        <v>50</v>
      </c>
      <c r="AL10" s="78">
        <v>17</v>
      </c>
      <c r="AM10" s="77">
        <v>46</v>
      </c>
      <c r="AN10" s="78">
        <v>21</v>
      </c>
      <c r="AO10" s="77">
        <v>46</v>
      </c>
      <c r="AP10" s="78">
        <v>21</v>
      </c>
      <c r="AQ10" s="71">
        <f t="shared" si="1"/>
        <v>582</v>
      </c>
      <c r="AR10" s="72">
        <f t="shared" si="2"/>
        <v>48.5</v>
      </c>
      <c r="AS10" s="112"/>
      <c r="AT10" s="81">
        <f t="shared" si="6"/>
        <v>7</v>
      </c>
      <c r="AU10" s="113">
        <v>2</v>
      </c>
      <c r="AV10" s="114">
        <f t="shared" si="7"/>
        <v>127</v>
      </c>
      <c r="AW10" s="123">
        <f t="shared" si="8"/>
        <v>18.142857142857142</v>
      </c>
      <c r="AX10" s="144"/>
      <c r="AY10" s="148">
        <f t="shared" si="3"/>
        <v>5</v>
      </c>
      <c r="AZ10" s="171">
        <v>0</v>
      </c>
      <c r="BA10" s="148">
        <f t="shared" si="4"/>
        <v>91</v>
      </c>
      <c r="BB10" s="151">
        <f t="shared" si="5"/>
        <v>18.2</v>
      </c>
    </row>
    <row r="11" spans="1:54" x14ac:dyDescent="0.25">
      <c r="A11" s="73" t="s">
        <v>15</v>
      </c>
      <c r="B11" s="74" t="s">
        <v>16</v>
      </c>
      <c r="C11" s="75" t="s">
        <v>115</v>
      </c>
      <c r="D11" s="76">
        <f t="shared" si="0"/>
        <v>15.14</v>
      </c>
      <c r="E11" s="79"/>
      <c r="F11" s="80"/>
      <c r="G11" s="77">
        <v>48</v>
      </c>
      <c r="H11" s="78">
        <v>20</v>
      </c>
      <c r="I11" s="77">
        <v>47</v>
      </c>
      <c r="J11" s="78">
        <v>21</v>
      </c>
      <c r="K11" s="82"/>
      <c r="L11" s="80"/>
      <c r="M11" s="86">
        <v>56</v>
      </c>
      <c r="N11" s="84">
        <v>12</v>
      </c>
      <c r="O11" s="86">
        <v>54</v>
      </c>
      <c r="P11" s="84">
        <v>16</v>
      </c>
      <c r="Q11" s="82"/>
      <c r="R11" s="80"/>
      <c r="S11" s="82"/>
      <c r="T11" s="80"/>
      <c r="U11" s="88">
        <v>50</v>
      </c>
      <c r="V11" s="78">
        <v>19</v>
      </c>
      <c r="W11" s="82"/>
      <c r="X11" s="80"/>
      <c r="Y11" s="82"/>
      <c r="Z11" s="80"/>
      <c r="AA11" s="79"/>
      <c r="AB11" s="80"/>
      <c r="AC11" s="79"/>
      <c r="AD11" s="80"/>
      <c r="AE11" s="155"/>
      <c r="AF11" s="156"/>
      <c r="AG11" s="77">
        <v>54</v>
      </c>
      <c r="AH11" s="78">
        <v>15</v>
      </c>
      <c r="AI11" s="155"/>
      <c r="AJ11" s="156"/>
      <c r="AK11" s="79"/>
      <c r="AL11" s="80"/>
      <c r="AM11" s="77">
        <v>49</v>
      </c>
      <c r="AN11" s="78">
        <v>21</v>
      </c>
      <c r="AO11" s="79"/>
      <c r="AP11" s="80"/>
      <c r="AQ11" s="71">
        <f t="shared" si="1"/>
        <v>358</v>
      </c>
      <c r="AR11" s="72">
        <f t="shared" si="2"/>
        <v>51.142857142857146</v>
      </c>
      <c r="AS11" s="112"/>
      <c r="AT11" s="81">
        <f t="shared" si="6"/>
        <v>5</v>
      </c>
      <c r="AU11" s="113">
        <v>0</v>
      </c>
      <c r="AV11" s="114">
        <f t="shared" si="7"/>
        <v>88</v>
      </c>
      <c r="AW11" s="123">
        <f t="shared" si="8"/>
        <v>17.600000000000001</v>
      </c>
      <c r="AX11" s="144"/>
      <c r="AY11" s="148">
        <f t="shared" si="3"/>
        <v>2</v>
      </c>
      <c r="AZ11" s="171">
        <v>0</v>
      </c>
      <c r="BA11" s="148">
        <f t="shared" si="4"/>
        <v>36</v>
      </c>
      <c r="BB11" s="151">
        <f t="shared" si="5"/>
        <v>18</v>
      </c>
    </row>
    <row r="12" spans="1:54" x14ac:dyDescent="0.25">
      <c r="A12" s="73" t="s">
        <v>22</v>
      </c>
      <c r="B12" s="74" t="s">
        <v>23</v>
      </c>
      <c r="C12" s="75" t="s">
        <v>40</v>
      </c>
      <c r="D12" s="76">
        <f t="shared" si="0"/>
        <v>14.56</v>
      </c>
      <c r="E12" s="77">
        <v>52</v>
      </c>
      <c r="F12" s="78">
        <v>16</v>
      </c>
      <c r="G12" s="77">
        <v>49</v>
      </c>
      <c r="H12" s="78">
        <v>19</v>
      </c>
      <c r="I12" s="87">
        <v>48</v>
      </c>
      <c r="J12" s="78">
        <v>22</v>
      </c>
      <c r="K12" s="82"/>
      <c r="L12" s="80"/>
      <c r="M12" s="86">
        <v>56</v>
      </c>
      <c r="N12" s="84">
        <v>13</v>
      </c>
      <c r="O12" s="86">
        <v>55</v>
      </c>
      <c r="P12" s="84">
        <v>16</v>
      </c>
      <c r="Q12" s="86">
        <v>44</v>
      </c>
      <c r="R12" s="84">
        <v>26</v>
      </c>
      <c r="S12" s="81">
        <v>46</v>
      </c>
      <c r="T12" s="78">
        <v>23</v>
      </c>
      <c r="U12" s="81">
        <v>51</v>
      </c>
      <c r="V12" s="78">
        <v>17</v>
      </c>
      <c r="W12" s="81">
        <v>52</v>
      </c>
      <c r="X12" s="78">
        <v>16</v>
      </c>
      <c r="Y12" s="81">
        <v>48</v>
      </c>
      <c r="Z12" s="78">
        <v>20</v>
      </c>
      <c r="AA12" s="77">
        <v>44</v>
      </c>
      <c r="AB12" s="78">
        <v>24</v>
      </c>
      <c r="AC12" s="77">
        <v>47</v>
      </c>
      <c r="AD12" s="78">
        <v>21</v>
      </c>
      <c r="AE12" s="155"/>
      <c r="AF12" s="156"/>
      <c r="AG12" s="77">
        <v>59</v>
      </c>
      <c r="AH12" s="78">
        <v>12</v>
      </c>
      <c r="AI12" s="155"/>
      <c r="AJ12" s="156"/>
      <c r="AK12" s="77">
        <v>57</v>
      </c>
      <c r="AL12" s="78">
        <v>11</v>
      </c>
      <c r="AM12" s="77">
        <v>53</v>
      </c>
      <c r="AN12" s="78">
        <v>16</v>
      </c>
      <c r="AO12" s="77">
        <v>48</v>
      </c>
      <c r="AP12" s="78">
        <v>21</v>
      </c>
      <c r="AQ12" s="71">
        <f t="shared" si="1"/>
        <v>809</v>
      </c>
      <c r="AR12" s="72">
        <f t="shared" si="2"/>
        <v>50.5625</v>
      </c>
      <c r="AS12" s="112"/>
      <c r="AT12" s="81">
        <f t="shared" si="6"/>
        <v>10</v>
      </c>
      <c r="AU12" s="113">
        <v>1</v>
      </c>
      <c r="AV12" s="114">
        <f t="shared" si="7"/>
        <v>189</v>
      </c>
      <c r="AW12" s="123">
        <f t="shared" si="8"/>
        <v>18.899999999999999</v>
      </c>
      <c r="AX12" s="145" t="s">
        <v>121</v>
      </c>
      <c r="AY12" s="148">
        <f t="shared" si="3"/>
        <v>6</v>
      </c>
      <c r="AZ12" s="171">
        <v>0</v>
      </c>
      <c r="BA12" s="148">
        <f t="shared" si="4"/>
        <v>105</v>
      </c>
      <c r="BB12" s="151">
        <f t="shared" si="5"/>
        <v>17.5</v>
      </c>
    </row>
    <row r="13" spans="1:54" x14ac:dyDescent="0.25">
      <c r="A13" s="73" t="s">
        <v>20</v>
      </c>
      <c r="B13" s="74" t="s">
        <v>21</v>
      </c>
      <c r="C13" s="75" t="s">
        <v>40</v>
      </c>
      <c r="D13" s="76">
        <f t="shared" si="0"/>
        <v>11.09</v>
      </c>
      <c r="E13" s="79"/>
      <c r="F13" s="80"/>
      <c r="G13" s="77">
        <v>48</v>
      </c>
      <c r="H13" s="78">
        <v>17</v>
      </c>
      <c r="I13" s="79"/>
      <c r="J13" s="80"/>
      <c r="K13" s="81">
        <v>49</v>
      </c>
      <c r="L13" s="78">
        <v>16</v>
      </c>
      <c r="M13" s="82"/>
      <c r="N13" s="80"/>
      <c r="O13" s="90">
        <v>45</v>
      </c>
      <c r="P13" s="84">
        <v>20</v>
      </c>
      <c r="Q13" s="90">
        <v>50</v>
      </c>
      <c r="R13" s="84">
        <v>15</v>
      </c>
      <c r="S13" s="88">
        <v>41</v>
      </c>
      <c r="T13" s="78">
        <v>25</v>
      </c>
      <c r="U13" s="82"/>
      <c r="V13" s="80"/>
      <c r="W13" s="88">
        <v>45</v>
      </c>
      <c r="X13" s="78">
        <v>20</v>
      </c>
      <c r="Y13" s="82"/>
      <c r="Z13" s="80"/>
      <c r="AA13" s="77">
        <v>49</v>
      </c>
      <c r="AB13" s="78">
        <v>15</v>
      </c>
      <c r="AC13" s="77">
        <v>49</v>
      </c>
      <c r="AD13" s="78">
        <v>16</v>
      </c>
      <c r="AE13" s="155"/>
      <c r="AF13" s="156"/>
      <c r="AG13" s="77">
        <v>49</v>
      </c>
      <c r="AH13" s="78">
        <v>16</v>
      </c>
      <c r="AI13" s="155"/>
      <c r="AJ13" s="156"/>
      <c r="AK13" s="87">
        <v>44</v>
      </c>
      <c r="AL13" s="78">
        <v>21</v>
      </c>
      <c r="AM13" s="77">
        <v>49</v>
      </c>
      <c r="AN13" s="78">
        <v>16</v>
      </c>
      <c r="AO13" s="79"/>
      <c r="AP13" s="80"/>
      <c r="AQ13" s="71">
        <f t="shared" si="1"/>
        <v>518</v>
      </c>
      <c r="AR13" s="72">
        <f t="shared" si="2"/>
        <v>47.090909090909093</v>
      </c>
      <c r="AS13" s="112"/>
      <c r="AT13" s="81">
        <f t="shared" si="6"/>
        <v>6</v>
      </c>
      <c r="AU13" s="113">
        <v>2</v>
      </c>
      <c r="AV13" s="114">
        <f t="shared" si="7"/>
        <v>115</v>
      </c>
      <c r="AW13" s="123">
        <f t="shared" si="8"/>
        <v>19.166666666666668</v>
      </c>
      <c r="AX13" s="145" t="s">
        <v>120</v>
      </c>
      <c r="AY13" s="148">
        <f t="shared" si="3"/>
        <v>5</v>
      </c>
      <c r="AZ13" s="171">
        <v>1</v>
      </c>
      <c r="BA13" s="148">
        <f t="shared" si="4"/>
        <v>85</v>
      </c>
      <c r="BB13" s="151">
        <f t="shared" si="5"/>
        <v>17</v>
      </c>
    </row>
    <row r="14" spans="1:54" x14ac:dyDescent="0.25">
      <c r="A14" s="73" t="s">
        <v>19</v>
      </c>
      <c r="B14" s="74" t="s">
        <v>18</v>
      </c>
      <c r="C14" s="75" t="s">
        <v>40</v>
      </c>
      <c r="D14" s="76">
        <f t="shared" si="0"/>
        <v>21.47</v>
      </c>
      <c r="E14" s="77">
        <v>64</v>
      </c>
      <c r="F14" s="78">
        <v>13</v>
      </c>
      <c r="G14" s="77">
        <v>59</v>
      </c>
      <c r="H14" s="78">
        <v>18</v>
      </c>
      <c r="I14" s="77">
        <v>53</v>
      </c>
      <c r="J14" s="78">
        <v>24</v>
      </c>
      <c r="K14" s="81">
        <v>57</v>
      </c>
      <c r="L14" s="78">
        <v>17</v>
      </c>
      <c r="M14" s="86">
        <v>59</v>
      </c>
      <c r="N14" s="84">
        <v>15</v>
      </c>
      <c r="O14" s="86">
        <v>55</v>
      </c>
      <c r="P14" s="84">
        <v>20</v>
      </c>
      <c r="Q14" s="82"/>
      <c r="R14" s="80"/>
      <c r="S14" s="81">
        <v>56</v>
      </c>
      <c r="T14" s="78">
        <v>20</v>
      </c>
      <c r="U14" s="88">
        <v>55</v>
      </c>
      <c r="V14" s="78">
        <v>21</v>
      </c>
      <c r="W14" s="82"/>
      <c r="X14" s="80"/>
      <c r="Y14" s="81">
        <v>57</v>
      </c>
      <c r="Z14" s="78">
        <v>18</v>
      </c>
      <c r="AA14" s="77">
        <v>60</v>
      </c>
      <c r="AB14" s="78">
        <v>15</v>
      </c>
      <c r="AC14" s="77">
        <v>55</v>
      </c>
      <c r="AD14" s="78">
        <v>21</v>
      </c>
      <c r="AE14" s="155"/>
      <c r="AF14" s="156"/>
      <c r="AG14" s="77">
        <v>58</v>
      </c>
      <c r="AH14" s="78">
        <v>17</v>
      </c>
      <c r="AI14" s="155"/>
      <c r="AJ14" s="156"/>
      <c r="AK14" s="77">
        <v>51</v>
      </c>
      <c r="AL14" s="78">
        <v>21</v>
      </c>
      <c r="AM14" s="77">
        <v>60</v>
      </c>
      <c r="AN14" s="78">
        <v>15</v>
      </c>
      <c r="AO14" s="77">
        <v>63</v>
      </c>
      <c r="AP14" s="78">
        <v>12</v>
      </c>
      <c r="AQ14" s="71">
        <f t="shared" si="1"/>
        <v>862</v>
      </c>
      <c r="AR14" s="72">
        <f t="shared" si="2"/>
        <v>57.466666666666669</v>
      </c>
      <c r="AS14" s="112"/>
      <c r="AT14" s="81">
        <f t="shared" si="6"/>
        <v>9</v>
      </c>
      <c r="AU14" s="113">
        <v>0</v>
      </c>
      <c r="AV14" s="114">
        <f t="shared" si="7"/>
        <v>166</v>
      </c>
      <c r="AW14" s="123">
        <f t="shared" si="8"/>
        <v>18.444444444444443</v>
      </c>
      <c r="AX14" s="144"/>
      <c r="AY14" s="148">
        <f t="shared" si="3"/>
        <v>6</v>
      </c>
      <c r="AZ14" s="171">
        <v>0</v>
      </c>
      <c r="BA14" s="148">
        <f t="shared" si="4"/>
        <v>101</v>
      </c>
      <c r="BB14" s="151">
        <f t="shared" si="5"/>
        <v>16.833333333333332</v>
      </c>
    </row>
    <row r="15" spans="1:54" x14ac:dyDescent="0.25">
      <c r="A15" s="73" t="s">
        <v>17</v>
      </c>
      <c r="B15" s="74" t="s">
        <v>18</v>
      </c>
      <c r="C15" s="75" t="s">
        <v>40</v>
      </c>
      <c r="D15" s="76">
        <f t="shared" si="0"/>
        <v>16.670000000000002</v>
      </c>
      <c r="E15" s="77">
        <v>51</v>
      </c>
      <c r="F15" s="78">
        <v>20</v>
      </c>
      <c r="G15" s="77">
        <v>52</v>
      </c>
      <c r="H15" s="78">
        <v>19</v>
      </c>
      <c r="I15" s="77">
        <v>55</v>
      </c>
      <c r="J15" s="78">
        <v>16</v>
      </c>
      <c r="K15" s="82"/>
      <c r="L15" s="80"/>
      <c r="M15" s="86">
        <v>49</v>
      </c>
      <c r="N15" s="84">
        <v>21</v>
      </c>
      <c r="O15" s="86">
        <v>53</v>
      </c>
      <c r="P15" s="84">
        <v>17</v>
      </c>
      <c r="Q15" s="82"/>
      <c r="R15" s="80"/>
      <c r="S15" s="82"/>
      <c r="T15" s="80"/>
      <c r="U15" s="88">
        <v>52</v>
      </c>
      <c r="V15" s="78">
        <v>18</v>
      </c>
      <c r="W15" s="88">
        <v>54</v>
      </c>
      <c r="X15" s="78">
        <v>16</v>
      </c>
      <c r="Y15" s="88">
        <v>51</v>
      </c>
      <c r="Z15" s="78">
        <v>19</v>
      </c>
      <c r="AA15" s="77">
        <v>52</v>
      </c>
      <c r="AB15" s="78">
        <v>18</v>
      </c>
      <c r="AC15" s="85">
        <v>55</v>
      </c>
      <c r="AD15" s="78">
        <v>15</v>
      </c>
      <c r="AE15" s="155"/>
      <c r="AF15" s="156"/>
      <c r="AG15" s="77">
        <v>52</v>
      </c>
      <c r="AH15" s="78">
        <v>18</v>
      </c>
      <c r="AI15" s="155"/>
      <c r="AJ15" s="156"/>
      <c r="AK15" s="77">
        <v>56</v>
      </c>
      <c r="AL15" s="78">
        <v>14</v>
      </c>
      <c r="AM15" s="79"/>
      <c r="AN15" s="80"/>
      <c r="AO15" s="79"/>
      <c r="AP15" s="80"/>
      <c r="AQ15" s="71">
        <f t="shared" si="1"/>
        <v>632</v>
      </c>
      <c r="AR15" s="72">
        <f t="shared" si="2"/>
        <v>52.666666666666664</v>
      </c>
      <c r="AS15" s="112"/>
      <c r="AT15" s="81">
        <f t="shared" si="6"/>
        <v>8</v>
      </c>
      <c r="AU15" s="113">
        <v>0</v>
      </c>
      <c r="AV15" s="114">
        <f t="shared" si="7"/>
        <v>146</v>
      </c>
      <c r="AW15" s="123">
        <f t="shared" si="8"/>
        <v>18.25</v>
      </c>
      <c r="AX15" s="144"/>
      <c r="AY15" s="148">
        <f t="shared" si="3"/>
        <v>4</v>
      </c>
      <c r="AZ15" s="171">
        <v>1</v>
      </c>
      <c r="BA15" s="148">
        <f t="shared" si="4"/>
        <v>66</v>
      </c>
      <c r="BB15" s="151">
        <f t="shared" si="5"/>
        <v>16.5</v>
      </c>
    </row>
    <row r="16" spans="1:54" x14ac:dyDescent="0.25">
      <c r="A16" s="73" t="s">
        <v>13</v>
      </c>
      <c r="B16" s="74" t="s">
        <v>14</v>
      </c>
      <c r="C16" s="75" t="s">
        <v>40</v>
      </c>
      <c r="D16" s="76">
        <f t="shared" si="0"/>
        <v>8.33</v>
      </c>
      <c r="E16" s="77">
        <f>'Week 1'!L7</f>
        <v>49</v>
      </c>
      <c r="F16" s="78">
        <f>'Week 1'!O8</f>
        <v>17</v>
      </c>
      <c r="G16" s="77">
        <f>'Week 2'!L7</f>
        <v>43</v>
      </c>
      <c r="H16" s="78">
        <f>'Week 2'!O8</f>
        <v>21</v>
      </c>
      <c r="I16" s="85">
        <f>'Week 3'!L7</f>
        <v>45</v>
      </c>
      <c r="J16" s="78">
        <f>'Week 3'!O8</f>
        <v>19</v>
      </c>
      <c r="K16" s="82"/>
      <c r="L16" s="80"/>
      <c r="M16" s="91">
        <v>43</v>
      </c>
      <c r="N16" s="92">
        <v>19</v>
      </c>
      <c r="O16" s="86">
        <v>40</v>
      </c>
      <c r="P16" s="84">
        <v>21</v>
      </c>
      <c r="Q16" s="86">
        <v>49</v>
      </c>
      <c r="R16" s="84">
        <v>14</v>
      </c>
      <c r="S16" s="82"/>
      <c r="T16" s="80"/>
      <c r="U16" s="88">
        <v>44</v>
      </c>
      <c r="V16" s="78">
        <v>19</v>
      </c>
      <c r="W16" s="88">
        <v>43</v>
      </c>
      <c r="X16" s="78">
        <v>20</v>
      </c>
      <c r="Y16" s="88">
        <v>43</v>
      </c>
      <c r="Z16" s="78">
        <v>18</v>
      </c>
      <c r="AA16" s="79"/>
      <c r="AB16" s="80"/>
      <c r="AC16" s="79"/>
      <c r="AD16" s="80"/>
      <c r="AE16" s="155"/>
      <c r="AF16" s="156"/>
      <c r="AG16" s="79"/>
      <c r="AH16" s="80"/>
      <c r="AI16" s="155"/>
      <c r="AJ16" s="156"/>
      <c r="AK16" s="79"/>
      <c r="AL16" s="80"/>
      <c r="AM16" s="79"/>
      <c r="AN16" s="80"/>
      <c r="AO16" s="79"/>
      <c r="AP16" s="80"/>
      <c r="AQ16" s="71">
        <f t="shared" si="1"/>
        <v>399</v>
      </c>
      <c r="AR16" s="72">
        <f t="shared" si="2"/>
        <v>44.333333333333336</v>
      </c>
      <c r="AS16" s="112"/>
      <c r="AT16" s="81">
        <f t="shared" si="6"/>
        <v>9</v>
      </c>
      <c r="AU16" s="113">
        <v>1</v>
      </c>
      <c r="AV16" s="114">
        <f t="shared" si="7"/>
        <v>169</v>
      </c>
      <c r="AW16" s="123">
        <f t="shared" si="8"/>
        <v>18.777777777777779</v>
      </c>
      <c r="AX16" s="146"/>
      <c r="AY16" s="148">
        <f t="shared" si="3"/>
        <v>0</v>
      </c>
      <c r="AZ16" s="171">
        <v>0</v>
      </c>
      <c r="BA16" s="148">
        <f t="shared" si="4"/>
        <v>0</v>
      </c>
      <c r="BB16" s="151">
        <v>0</v>
      </c>
    </row>
    <row r="17" spans="1:54" x14ac:dyDescent="0.25">
      <c r="A17" s="73" t="s">
        <v>81</v>
      </c>
      <c r="B17" s="74" t="s">
        <v>6</v>
      </c>
      <c r="C17" s="75" t="s">
        <v>115</v>
      </c>
      <c r="D17" s="76" t="s">
        <v>34</v>
      </c>
      <c r="E17" s="79"/>
      <c r="F17" s="80"/>
      <c r="G17" s="79"/>
      <c r="H17" s="80"/>
      <c r="I17" s="79"/>
      <c r="J17" s="80"/>
      <c r="K17" s="81">
        <v>50</v>
      </c>
      <c r="L17" s="78">
        <v>0</v>
      </c>
      <c r="M17" s="82"/>
      <c r="N17" s="80"/>
      <c r="O17" s="82"/>
      <c r="P17" s="80"/>
      <c r="Q17" s="82"/>
      <c r="R17" s="80"/>
      <c r="S17" s="82"/>
      <c r="T17" s="80"/>
      <c r="U17" s="82"/>
      <c r="V17" s="80"/>
      <c r="W17" s="82"/>
      <c r="X17" s="80"/>
      <c r="Y17" s="82"/>
      <c r="Z17" s="80"/>
      <c r="AA17" s="79"/>
      <c r="AB17" s="80"/>
      <c r="AC17" s="79"/>
      <c r="AD17" s="80"/>
      <c r="AE17" s="155"/>
      <c r="AF17" s="156"/>
      <c r="AG17" s="79"/>
      <c r="AH17" s="80"/>
      <c r="AI17" s="155"/>
      <c r="AJ17" s="156"/>
      <c r="AK17" s="79"/>
      <c r="AL17" s="80"/>
      <c r="AM17" s="79"/>
      <c r="AN17" s="80"/>
      <c r="AO17" s="79"/>
      <c r="AP17" s="80"/>
      <c r="AQ17" s="71">
        <f t="shared" si="1"/>
        <v>50</v>
      </c>
      <c r="AR17" s="72">
        <f t="shared" si="2"/>
        <v>50</v>
      </c>
      <c r="AS17" s="112"/>
      <c r="AT17" s="81">
        <f t="shared" si="6"/>
        <v>1</v>
      </c>
      <c r="AU17" s="113">
        <v>0</v>
      </c>
      <c r="AV17" s="114">
        <f t="shared" si="7"/>
        <v>0</v>
      </c>
      <c r="AW17" s="123">
        <f t="shared" si="8"/>
        <v>0</v>
      </c>
      <c r="AX17" s="144"/>
      <c r="AY17" s="148">
        <f t="shared" si="3"/>
        <v>0</v>
      </c>
      <c r="AZ17" s="171">
        <v>0</v>
      </c>
      <c r="BA17" s="148">
        <f t="shared" si="4"/>
        <v>0</v>
      </c>
      <c r="BB17" s="151">
        <v>0</v>
      </c>
    </row>
    <row r="18" spans="1:54" x14ac:dyDescent="0.25">
      <c r="A18" s="73" t="s">
        <v>11</v>
      </c>
      <c r="B18" s="74" t="s">
        <v>12</v>
      </c>
      <c r="C18" s="75" t="s">
        <v>115</v>
      </c>
      <c r="D18" s="76" t="s">
        <v>34</v>
      </c>
      <c r="E18" s="79"/>
      <c r="F18" s="80"/>
      <c r="G18" s="79"/>
      <c r="H18" s="80"/>
      <c r="I18" s="79"/>
      <c r="J18" s="80"/>
      <c r="K18" s="82"/>
      <c r="L18" s="80"/>
      <c r="M18" s="93"/>
      <c r="N18" s="94"/>
      <c r="O18" s="93"/>
      <c r="P18" s="94"/>
      <c r="Q18" s="93"/>
      <c r="R18" s="94"/>
      <c r="S18" s="93"/>
      <c r="T18" s="94"/>
      <c r="U18" s="141">
        <v>52</v>
      </c>
      <c r="V18" s="105" t="s">
        <v>34</v>
      </c>
      <c r="W18" s="93"/>
      <c r="X18" s="94"/>
      <c r="Y18" s="93"/>
      <c r="Z18" s="94"/>
      <c r="AA18" s="79"/>
      <c r="AB18" s="80"/>
      <c r="AC18" s="79"/>
      <c r="AD18" s="80"/>
      <c r="AE18" s="155"/>
      <c r="AF18" s="156"/>
      <c r="AG18" s="79"/>
      <c r="AH18" s="80"/>
      <c r="AI18" s="155"/>
      <c r="AJ18" s="156"/>
      <c r="AK18" s="79"/>
      <c r="AL18" s="80"/>
      <c r="AM18" s="79"/>
      <c r="AN18" s="80"/>
      <c r="AO18" s="79"/>
      <c r="AP18" s="80"/>
      <c r="AQ18" s="71">
        <f t="shared" si="1"/>
        <v>52</v>
      </c>
      <c r="AR18" s="72">
        <f t="shared" si="2"/>
        <v>52</v>
      </c>
      <c r="AS18" s="112"/>
      <c r="AT18" s="81">
        <f t="shared" si="6"/>
        <v>1</v>
      </c>
      <c r="AU18" s="114">
        <v>0</v>
      </c>
      <c r="AV18" s="114">
        <f t="shared" si="7"/>
        <v>0</v>
      </c>
      <c r="AW18" s="123">
        <f t="shared" si="8"/>
        <v>0</v>
      </c>
      <c r="AX18" s="144"/>
      <c r="AY18" s="148">
        <f t="shared" si="3"/>
        <v>0</v>
      </c>
      <c r="AZ18" s="148">
        <v>0</v>
      </c>
      <c r="BA18" s="148">
        <f t="shared" si="4"/>
        <v>0</v>
      </c>
      <c r="BB18" s="151">
        <v>0</v>
      </c>
    </row>
    <row r="19" spans="1:54" x14ac:dyDescent="0.25">
      <c r="A19" s="95" t="s">
        <v>0</v>
      </c>
      <c r="B19" s="96" t="s">
        <v>1</v>
      </c>
      <c r="C19" s="97" t="s">
        <v>40</v>
      </c>
      <c r="D19" s="76">
        <f>ROUND(AR19-36,2)</f>
        <v>18.25</v>
      </c>
      <c r="E19" s="140">
        <v>52</v>
      </c>
      <c r="F19" s="105">
        <v>20</v>
      </c>
      <c r="G19" s="140">
        <v>54</v>
      </c>
      <c r="H19" s="105">
        <v>18</v>
      </c>
      <c r="I19" s="98"/>
      <c r="J19" s="94"/>
      <c r="K19" s="93"/>
      <c r="L19" s="94"/>
      <c r="M19" s="86">
        <v>57</v>
      </c>
      <c r="N19" s="84">
        <v>15</v>
      </c>
      <c r="O19" s="86">
        <v>54</v>
      </c>
      <c r="P19" s="84">
        <v>19</v>
      </c>
      <c r="Q19" s="82"/>
      <c r="R19" s="80"/>
      <c r="S19" s="82"/>
      <c r="T19" s="80"/>
      <c r="U19" s="82"/>
      <c r="V19" s="80"/>
      <c r="W19" s="82"/>
      <c r="X19" s="80"/>
      <c r="Y19" s="82"/>
      <c r="Z19" s="80"/>
      <c r="AA19" s="79"/>
      <c r="AB19" s="80"/>
      <c r="AC19" s="79"/>
      <c r="AD19" s="80"/>
      <c r="AE19" s="155"/>
      <c r="AF19" s="156"/>
      <c r="AG19" s="79"/>
      <c r="AH19" s="80"/>
      <c r="AI19" s="155"/>
      <c r="AJ19" s="156"/>
      <c r="AK19" s="79"/>
      <c r="AL19" s="80"/>
      <c r="AM19" s="79"/>
      <c r="AN19" s="80"/>
      <c r="AO19" s="79"/>
      <c r="AP19" s="80"/>
      <c r="AQ19" s="71">
        <f t="shared" si="1"/>
        <v>217</v>
      </c>
      <c r="AR19" s="72">
        <f t="shared" si="2"/>
        <v>54.25</v>
      </c>
      <c r="AS19" s="112"/>
      <c r="AT19" s="81">
        <f t="shared" si="6"/>
        <v>4</v>
      </c>
      <c r="AU19" s="113">
        <v>0</v>
      </c>
      <c r="AV19" s="114">
        <f t="shared" si="7"/>
        <v>72</v>
      </c>
      <c r="AW19" s="123">
        <f t="shared" si="8"/>
        <v>18</v>
      </c>
      <c r="AX19" s="144"/>
      <c r="AY19" s="148">
        <f t="shared" si="3"/>
        <v>0</v>
      </c>
      <c r="AZ19" s="171">
        <v>0</v>
      </c>
      <c r="BA19" s="148">
        <f t="shared" si="4"/>
        <v>0</v>
      </c>
      <c r="BB19" s="151">
        <v>0</v>
      </c>
    </row>
    <row r="20" spans="1:54" ht="15.75" thickBot="1" x14ac:dyDescent="0.3">
      <c r="A20" s="95" t="s">
        <v>25</v>
      </c>
      <c r="B20" s="96" t="s">
        <v>10</v>
      </c>
      <c r="C20" s="97" t="s">
        <v>115</v>
      </c>
      <c r="D20" s="99" t="s">
        <v>34</v>
      </c>
      <c r="E20" s="98"/>
      <c r="F20" s="94"/>
      <c r="G20" s="98"/>
      <c r="H20" s="94"/>
      <c r="I20" s="98"/>
      <c r="J20" s="94"/>
      <c r="K20" s="86">
        <v>64</v>
      </c>
      <c r="L20" s="84">
        <v>0</v>
      </c>
      <c r="M20" s="82"/>
      <c r="N20" s="80"/>
      <c r="O20" s="82"/>
      <c r="P20" s="80"/>
      <c r="Q20" s="82"/>
      <c r="R20" s="80"/>
      <c r="S20" s="82"/>
      <c r="T20" s="80"/>
      <c r="U20" s="82"/>
      <c r="V20" s="80"/>
      <c r="W20" s="82"/>
      <c r="X20" s="80"/>
      <c r="Y20" s="82"/>
      <c r="Z20" s="80"/>
      <c r="AA20" s="137">
        <v>59</v>
      </c>
      <c r="AB20" s="138">
        <v>0</v>
      </c>
      <c r="AC20" s="79"/>
      <c r="AD20" s="80"/>
      <c r="AE20" s="157"/>
      <c r="AF20" s="158"/>
      <c r="AG20" s="79"/>
      <c r="AH20" s="80"/>
      <c r="AI20" s="157"/>
      <c r="AJ20" s="158"/>
      <c r="AK20" s="79"/>
      <c r="AL20" s="80"/>
      <c r="AM20" s="79"/>
      <c r="AN20" s="80"/>
      <c r="AO20" s="79"/>
      <c r="AP20" s="80"/>
      <c r="AQ20" s="71">
        <f t="shared" si="1"/>
        <v>123</v>
      </c>
      <c r="AR20" s="72">
        <f t="shared" si="2"/>
        <v>61.5</v>
      </c>
      <c r="AS20" s="112"/>
      <c r="AT20" s="124">
        <f t="shared" si="6"/>
        <v>1</v>
      </c>
      <c r="AU20" s="115">
        <v>0</v>
      </c>
      <c r="AV20" s="129">
        <f t="shared" si="7"/>
        <v>0</v>
      </c>
      <c r="AW20" s="130">
        <f t="shared" si="8"/>
        <v>0</v>
      </c>
      <c r="AX20" s="147"/>
      <c r="AY20" s="149">
        <f t="shared" si="3"/>
        <v>1</v>
      </c>
      <c r="AZ20" s="172">
        <v>0</v>
      </c>
      <c r="BA20" s="149">
        <f t="shared" si="4"/>
        <v>0</v>
      </c>
      <c r="BB20" s="152">
        <f>(BA20)/AY20</f>
        <v>0</v>
      </c>
    </row>
    <row r="21" spans="1:54" s="119" customFormat="1" ht="15.75" thickBot="1" x14ac:dyDescent="0.3">
      <c r="A21" s="116"/>
      <c r="B21" s="117"/>
      <c r="C21" s="117"/>
      <c r="D21" s="117"/>
      <c r="E21" s="118">
        <f>AVERAGEIF(E4:E20,"&gt;0")</f>
        <v>50.090909090909093</v>
      </c>
      <c r="F21" s="118"/>
      <c r="G21" s="118">
        <f>AVERAGEIF(G4:G20,"&gt;0")</f>
        <v>48.583333333333336</v>
      </c>
      <c r="H21" s="118"/>
      <c r="I21" s="118">
        <f>AVERAGEIF(I4:I20,"&gt;0")</f>
        <v>49.777777777777779</v>
      </c>
      <c r="J21" s="118"/>
      <c r="K21" s="118">
        <f>AVERAGEIF(K4:K20,"&gt;0")</f>
        <v>49.875</v>
      </c>
      <c r="L21" s="118"/>
      <c r="M21" s="118">
        <f>AVERAGEIF(M4:M20,"&gt;0")</f>
        <v>51.636363636363633</v>
      </c>
      <c r="N21" s="118"/>
      <c r="O21" s="118">
        <f>AVERAGEIF(O4:O20,"&gt;0")</f>
        <v>49.5</v>
      </c>
      <c r="P21" s="118"/>
      <c r="Q21" s="118">
        <f>AVERAGEIF(Q4:Q20,"&gt;0")</f>
        <v>50.428571428571431</v>
      </c>
      <c r="R21" s="118"/>
      <c r="S21" s="118">
        <f>AVERAGEIF(S4:S20,"&gt;0")</f>
        <v>47.714285714285715</v>
      </c>
      <c r="T21" s="118"/>
      <c r="U21" s="118">
        <f>AVERAGEIF(U4:U20,"&gt;0")</f>
        <v>50.727272727272727</v>
      </c>
      <c r="V21" s="118"/>
      <c r="W21" s="118">
        <f>AVERAGEIF(W4:W20,"&gt;0")</f>
        <v>48</v>
      </c>
      <c r="X21" s="118"/>
      <c r="Y21" s="118">
        <f>AVERAGEIF(Y4:Y20,"&gt;0")</f>
        <v>48.666666666666664</v>
      </c>
      <c r="Z21" s="118"/>
      <c r="AA21" s="118">
        <f>AVERAGEIF(AA4:AA20,"&gt;0")</f>
        <v>49.9</v>
      </c>
      <c r="AB21" s="118"/>
      <c r="AC21" s="118">
        <f>AVERAGEIF(AC4:AC20,"&gt;0")</f>
        <v>50.3</v>
      </c>
      <c r="AD21" s="118"/>
      <c r="AE21" s="118"/>
      <c r="AF21" s="118"/>
      <c r="AG21" s="118">
        <f>AVERAGEIF(AG4:AG20,"&gt;0")</f>
        <v>50.6</v>
      </c>
      <c r="AH21" s="118"/>
      <c r="AI21" s="118"/>
      <c r="AJ21" s="118"/>
      <c r="AK21" s="118">
        <f>AVERAGEIF(AK4:AK20,"&gt;0")</f>
        <v>50.1</v>
      </c>
      <c r="AL21" s="118"/>
      <c r="AM21" s="118">
        <f>AVERAGEIF(AM4:AM20,"&gt;0")</f>
        <v>47.375</v>
      </c>
      <c r="AN21" s="118"/>
      <c r="AO21" s="118">
        <f>AVERAGEIF(AO4:AO20,"&gt;0")</f>
        <v>49.875</v>
      </c>
      <c r="AP21" s="118"/>
      <c r="AQ21" s="117"/>
      <c r="AR21" s="122">
        <f>AVERAGEIF(E21:AK21,"&gt;0")</f>
        <v>49.726678691678693</v>
      </c>
      <c r="AS21" s="120"/>
    </row>
    <row r="22" spans="1:54" x14ac:dyDescent="0.25">
      <c r="C22" s="109"/>
      <c r="D22" s="110"/>
      <c r="E22" s="111"/>
      <c r="F22" s="109"/>
      <c r="AQ22" s="111"/>
      <c r="AR22" s="112"/>
      <c r="AS22" s="112"/>
    </row>
    <row r="23" spans="1:54" x14ac:dyDescent="0.25">
      <c r="D23" s="108" t="s">
        <v>30</v>
      </c>
      <c r="E23" s="101" t="s">
        <v>32</v>
      </c>
      <c r="AA23" s="132" t="s">
        <v>32</v>
      </c>
      <c r="AC23" s="132"/>
      <c r="AE23" s="132"/>
      <c r="AG23" s="132"/>
      <c r="AI23" s="132" t="s">
        <v>32</v>
      </c>
      <c r="AK23" s="132" t="s">
        <v>32</v>
      </c>
      <c r="AM23" s="132" t="s">
        <v>32</v>
      </c>
      <c r="AO23" s="132"/>
    </row>
    <row r="24" spans="1:54" x14ac:dyDescent="0.25">
      <c r="D24" s="108" t="s">
        <v>31</v>
      </c>
      <c r="E24" s="102" t="s">
        <v>33</v>
      </c>
      <c r="AA24" s="131" t="s">
        <v>33</v>
      </c>
      <c r="AC24" s="131"/>
      <c r="AE24" s="131"/>
      <c r="AG24" s="131"/>
      <c r="AI24" s="131" t="s">
        <v>33</v>
      </c>
      <c r="AK24" s="131" t="s">
        <v>33</v>
      </c>
      <c r="AM24" s="131" t="s">
        <v>33</v>
      </c>
      <c r="AO24" s="131"/>
    </row>
    <row r="25" spans="1:54" x14ac:dyDescent="0.25">
      <c r="D25" s="108" t="s">
        <v>104</v>
      </c>
      <c r="E25" s="104" t="s">
        <v>105</v>
      </c>
      <c r="AA25" s="133" t="s">
        <v>105</v>
      </c>
      <c r="AC25" s="133"/>
      <c r="AE25" s="133"/>
      <c r="AG25" s="133"/>
      <c r="AH25" s="142"/>
      <c r="AI25" s="133"/>
      <c r="AK25" s="133" t="s">
        <v>105</v>
      </c>
      <c r="AL25" s="142"/>
      <c r="AM25" s="133" t="s">
        <v>105</v>
      </c>
      <c r="AN25" s="142"/>
      <c r="AO25" s="133"/>
      <c r="AP25" s="142"/>
    </row>
  </sheetData>
  <sortState xmlns:xlrd2="http://schemas.microsoft.com/office/spreadsheetml/2017/richdata2" ref="A4:BB20">
    <sortCondition descending="1" ref="BB4:BB20"/>
    <sortCondition ref="AR4:AR20"/>
  </sortState>
  <mergeCells count="54">
    <mergeCell ref="AX1:AX3"/>
    <mergeCell ref="AM1:AN1"/>
    <mergeCell ref="AM2:AN2"/>
    <mergeCell ref="AY1:BB1"/>
    <mergeCell ref="AY2:AY3"/>
    <mergeCell ref="AZ2:AZ3"/>
    <mergeCell ref="BA2:BA3"/>
    <mergeCell ref="BB2:BB3"/>
    <mergeCell ref="AR1:AR3"/>
    <mergeCell ref="AT1:AW1"/>
    <mergeCell ref="AT2:AT3"/>
    <mergeCell ref="AU2:AU3"/>
    <mergeCell ref="AV2:AV3"/>
    <mergeCell ref="AW2:AW3"/>
    <mergeCell ref="AE1:AF1"/>
    <mergeCell ref="AE2:AF2"/>
    <mergeCell ref="AG1:AH1"/>
    <mergeCell ref="AQ1:AQ3"/>
    <mergeCell ref="AK1:AL1"/>
    <mergeCell ref="AK2:AL2"/>
    <mergeCell ref="AO1:AP1"/>
    <mergeCell ref="AO2:AP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A1:AB1"/>
    <mergeCell ref="AA2:AB2"/>
  </mergeCells>
  <phoneticPr fontId="19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140625" style="2" customWidth="1"/>
    <col min="5" max="5" width="14.710937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44</v>
      </c>
      <c r="D1" s="10" t="s">
        <v>38</v>
      </c>
      <c r="E1" s="10" t="s">
        <v>41</v>
      </c>
      <c r="F1" s="10" t="s">
        <v>49</v>
      </c>
      <c r="G1" s="10" t="s">
        <v>78</v>
      </c>
      <c r="H1" s="10" t="s">
        <v>100</v>
      </c>
      <c r="I1" s="10" t="s">
        <v>101</v>
      </c>
      <c r="J1" s="10" t="s">
        <v>102</v>
      </c>
      <c r="K1" s="10" t="s">
        <v>106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113</v>
      </c>
      <c r="B15" s="4" t="s">
        <v>112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 x14ac:dyDescent="0.25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 x14ac:dyDescent="0.25">
      <c r="A19" s="4" t="s">
        <v>6</v>
      </c>
      <c r="B19" s="4" t="s">
        <v>81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 x14ac:dyDescent="0.25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13" customWidth="1"/>
    <col min="2" max="2" width="22.85546875" style="13" customWidth="1"/>
    <col min="3" max="26" width="7.7109375" style="13" customWidth="1"/>
    <col min="27" max="16384" width="12.7109375" style="13"/>
  </cols>
  <sheetData>
    <row r="1" spans="1:2" x14ac:dyDescent="0.25">
      <c r="A1" s="12" t="s">
        <v>66</v>
      </c>
    </row>
    <row r="3" spans="1:2" x14ac:dyDescent="0.25">
      <c r="A3" s="19" t="s">
        <v>67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68</v>
      </c>
    </row>
    <row r="18" spans="1:1" ht="14.25" x14ac:dyDescent="0.2">
      <c r="A18" s="21" t="s">
        <v>69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71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71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75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76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72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76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7.85546875" style="13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63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64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72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71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75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82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79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77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79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OVERALL</vt:lpstr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2024-09-11T16:33:40Z</cp:lastPrinted>
  <dcterms:created xsi:type="dcterms:W3CDTF">2024-05-07T15:07:02Z</dcterms:created>
  <dcterms:modified xsi:type="dcterms:W3CDTF">2024-09-11T16:37:29Z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