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DFA4A07F-D272-45A4-A694-0D271B2A9631}" xr6:coauthVersionLast="47" xr6:coauthVersionMax="47" xr10:uidLastSave="{00000000-0000-0000-0000-000000000000}"/>
  <bookViews>
    <workbookView xWindow="1035" yWindow="525" windowWidth="25080" windowHeight="13920" firstSheet="1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r:id="rId10"/>
    <sheet name="Week 7" sheetId="12" r:id="rId11"/>
    <sheet name="Week 8" sheetId="13" r:id="rId12"/>
    <sheet name="Week 9" sheetId="15" r:id="rId13"/>
    <sheet name="Week 10" sheetId="16" r:id="rId14"/>
    <sheet name="Week 11" sheetId="17" r:id="rId15"/>
    <sheet name="Week 12" sheetId="20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11" l="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D4" i="11"/>
  <c r="AC4" i="11"/>
  <c r="AA21" i="11"/>
  <c r="AO6" i="11"/>
  <c r="AO18" i="11"/>
  <c r="AO20" i="11"/>
  <c r="AO11" i="11"/>
  <c r="AO4" i="11"/>
  <c r="AO8" i="11"/>
  <c r="AO9" i="11"/>
  <c r="AO14" i="11"/>
  <c r="AO7" i="11"/>
  <c r="AO16" i="11"/>
  <c r="AO19" i="11"/>
  <c r="AO5" i="11"/>
  <c r="AO17" i="11"/>
  <c r="AO12" i="11"/>
  <c r="AO15" i="11"/>
  <c r="AO13" i="11"/>
  <c r="AO10" i="11"/>
  <c r="AM6" i="11"/>
  <c r="AM18" i="11"/>
  <c r="AM20" i="11"/>
  <c r="AM11" i="11"/>
  <c r="AM4" i="11"/>
  <c r="AM8" i="11"/>
  <c r="AM9" i="11"/>
  <c r="AM14" i="11"/>
  <c r="AM7" i="11"/>
  <c r="AM16" i="11"/>
  <c r="AM19" i="11"/>
  <c r="AM5" i="11"/>
  <c r="AM17" i="11"/>
  <c r="AM12" i="11"/>
  <c r="AM15" i="11"/>
  <c r="AM13" i="11"/>
  <c r="AM10" i="11"/>
  <c r="AF10" i="11"/>
  <c r="AF6" i="11"/>
  <c r="AF20" i="11"/>
  <c r="AF11" i="11"/>
  <c r="AF4" i="11"/>
  <c r="AF8" i="11"/>
  <c r="AF9" i="11"/>
  <c r="AF14" i="11"/>
  <c r="AF7" i="11"/>
  <c r="AF16" i="11"/>
  <c r="AF19" i="11"/>
  <c r="AF5" i="11"/>
  <c r="AF17" i="11"/>
  <c r="AF12" i="11"/>
  <c r="AF15" i="11"/>
  <c r="L7" i="20" l="1"/>
  <c r="N7" i="20" s="1"/>
  <c r="K26" i="20"/>
  <c r="J26" i="20"/>
  <c r="I26" i="20"/>
  <c r="H26" i="20"/>
  <c r="G26" i="20"/>
  <c r="F26" i="20"/>
  <c r="E26" i="20"/>
  <c r="D26" i="20"/>
  <c r="C26" i="20"/>
  <c r="L25" i="20"/>
  <c r="N25" i="20" s="1"/>
  <c r="K24" i="20"/>
  <c r="J24" i="20"/>
  <c r="I24" i="20"/>
  <c r="H24" i="20"/>
  <c r="G24" i="20"/>
  <c r="F24" i="20"/>
  <c r="E24" i="20"/>
  <c r="D24" i="20"/>
  <c r="C24" i="20"/>
  <c r="L23" i="20"/>
  <c r="K22" i="20"/>
  <c r="J22" i="20"/>
  <c r="I22" i="20"/>
  <c r="H22" i="20"/>
  <c r="G22" i="20"/>
  <c r="F22" i="20"/>
  <c r="E22" i="20"/>
  <c r="D22" i="20"/>
  <c r="C22" i="20"/>
  <c r="L21" i="20"/>
  <c r="N21" i="20" s="1"/>
  <c r="K20" i="20"/>
  <c r="J20" i="20"/>
  <c r="H20" i="20"/>
  <c r="G20" i="20"/>
  <c r="F20" i="20"/>
  <c r="E20" i="20"/>
  <c r="D20" i="20"/>
  <c r="C20" i="20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K16" i="20"/>
  <c r="J16" i="20"/>
  <c r="I16" i="20"/>
  <c r="H16" i="20"/>
  <c r="G16" i="20"/>
  <c r="F16" i="20"/>
  <c r="E16" i="20"/>
  <c r="D16" i="20"/>
  <c r="C16" i="20"/>
  <c r="L15" i="20"/>
  <c r="N15" i="20" s="1"/>
  <c r="J14" i="20"/>
  <c r="I14" i="20"/>
  <c r="H14" i="20"/>
  <c r="G14" i="20"/>
  <c r="E14" i="20"/>
  <c r="D14" i="20"/>
  <c r="C14" i="20"/>
  <c r="L13" i="20"/>
  <c r="N13" i="20" s="1"/>
  <c r="K12" i="20"/>
  <c r="J12" i="20"/>
  <c r="I12" i="20"/>
  <c r="H12" i="20"/>
  <c r="G12" i="20"/>
  <c r="F12" i="20"/>
  <c r="E12" i="20"/>
  <c r="D12" i="20"/>
  <c r="C12" i="20"/>
  <c r="L11" i="20"/>
  <c r="N11" i="20" s="1"/>
  <c r="K10" i="20"/>
  <c r="J10" i="20"/>
  <c r="I10" i="20"/>
  <c r="H10" i="20"/>
  <c r="G10" i="20"/>
  <c r="F10" i="20"/>
  <c r="E10" i="20"/>
  <c r="D10" i="20"/>
  <c r="C10" i="20"/>
  <c r="L9" i="20"/>
  <c r="N9" i="20" s="1"/>
  <c r="K8" i="20"/>
  <c r="J8" i="20"/>
  <c r="I8" i="20"/>
  <c r="H8" i="20"/>
  <c r="G8" i="20"/>
  <c r="F8" i="20"/>
  <c r="E8" i="20"/>
  <c r="D8" i="20"/>
  <c r="C8" i="20"/>
  <c r="L5" i="20"/>
  <c r="G18" i="11"/>
  <c r="G21" i="11" s="1"/>
  <c r="I18" i="11"/>
  <c r="I21" i="11" s="1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H6" i="11"/>
  <c r="AH11" i="11"/>
  <c r="AH20" i="11"/>
  <c r="AH4" i="11"/>
  <c r="AH8" i="11"/>
  <c r="AH9" i="11"/>
  <c r="AH14" i="11"/>
  <c r="AH7" i="11"/>
  <c r="AH16" i="11"/>
  <c r="AH19" i="11"/>
  <c r="AI19" i="11" s="1"/>
  <c r="AH5" i="11"/>
  <c r="AH17" i="11"/>
  <c r="AH12" i="11"/>
  <c r="AH15" i="11"/>
  <c r="AH10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8" i="11"/>
  <c r="E18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2" i="10" s="1"/>
  <c r="O22" i="10" s="1"/>
  <c r="N21" i="10"/>
  <c r="L21" i="10"/>
  <c r="K20" i="10"/>
  <c r="J20" i="10"/>
  <c r="I20" i="10"/>
  <c r="H20" i="10"/>
  <c r="G20" i="10"/>
  <c r="F20" i="10"/>
  <c r="E20" i="10"/>
  <c r="D20" i="10"/>
  <c r="C20" i="10"/>
  <c r="N19" i="10"/>
  <c r="L19" i="10"/>
  <c r="K18" i="10"/>
  <c r="J18" i="10"/>
  <c r="I18" i="10"/>
  <c r="H18" i="10"/>
  <c r="G18" i="10"/>
  <c r="F18" i="10"/>
  <c r="E18" i="10"/>
  <c r="D18" i="10"/>
  <c r="C18" i="10"/>
  <c r="N17" i="10"/>
  <c r="L17" i="10"/>
  <c r="K16" i="10"/>
  <c r="J16" i="10"/>
  <c r="I16" i="10"/>
  <c r="H16" i="10"/>
  <c r="G16" i="10"/>
  <c r="F16" i="10"/>
  <c r="E16" i="10"/>
  <c r="D16" i="10"/>
  <c r="L16" i="10" s="1"/>
  <c r="O16" i="10" s="1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D11" i="11" l="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I11" i="11"/>
  <c r="AI4" i="11"/>
  <c r="AI12" i="11"/>
  <c r="AI17" i="11"/>
  <c r="AI14" i="11"/>
  <c r="AI10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I5" i="11"/>
  <c r="AI8" i="11"/>
  <c r="AI15" i="11"/>
  <c r="AI9" i="11"/>
  <c r="AI20" i="11"/>
  <c r="AI7" i="11"/>
  <c r="AI16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I6" i="11"/>
  <c r="E21" i="11"/>
  <c r="AD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AP9" i="11" l="1"/>
  <c r="AP4" i="11"/>
  <c r="AP6" i="11"/>
  <c r="AP12" i="11"/>
  <c r="AP7" i="11"/>
  <c r="AP5" i="11"/>
  <c r="AP8" i="11"/>
  <c r="D19" i="11"/>
  <c r="D16" i="11"/>
  <c r="D10" i="11"/>
  <c r="D20" i="11"/>
  <c r="D5" i="11"/>
  <c r="D7" i="11"/>
  <c r="D8" i="11"/>
  <c r="D4" i="11"/>
  <c r="D14" i="11"/>
  <c r="D9" i="11"/>
  <c r="D6" i="11"/>
  <c r="L10" i="6"/>
  <c r="O10" i="6" s="1"/>
  <c r="L18" i="6"/>
  <c r="O18" i="6" s="1"/>
  <c r="L16" i="5"/>
  <c r="N7" i="4"/>
  <c r="L8" i="5"/>
  <c r="O8" i="5" s="1"/>
  <c r="H18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8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  <c r="AP10" i="11" l="1"/>
  <c r="AP11" i="11"/>
  <c r="AF18" i="11"/>
  <c r="AH18" i="11"/>
  <c r="AI18" i="11" l="1"/>
  <c r="D18" i="11"/>
</calcChain>
</file>

<file path=xl/sharedStrings.xml><?xml version="1.0" encoding="utf-8"?>
<sst xmlns="http://schemas.openxmlformats.org/spreadsheetml/2006/main" count="538" uniqueCount="125">
  <si>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</si>
  <si>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</si>
  <si>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</si>
  <si>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</si>
  <si>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</si>
  <si>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</si>
  <si>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</si>
  <si>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</si>
  <si>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</si>
  <si>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</si>
  <si>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</si>
  <si>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</si>
  <si>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</si>
  <si>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</si>
  <si>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</si>
  <si>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</si>
  <si>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</si>
  <si>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</si>
  <si>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</si>
  <si>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</si>
  <si>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</si>
  <si>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</si>
  <si>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</si>
  <si>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</si>
  <si>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</si>
  <si>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</si>
  <si>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</si>
  <si>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</si>
  <si>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</si>
  <si>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</si>
  <si>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</si>
  <si>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</si>
  <si>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</si>
  <si>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</si>
  <si>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</si>
  <si>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</si>
  <si>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</si>
  <si>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</si>
  <si>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</si>
  <si>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</si>
  <si>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</si>
  <si>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</si>
  <si>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</si>
  <si>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Stroke Average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</si>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</sst>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0" fontId="20" fillId="0" borderId="27" xfId="0" applyFont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 wrapText="1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" fontId="0" fillId="0" borderId="46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" fontId="13" fillId="0" borderId="2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53" xfId="0" applyNumberFormat="1" applyFill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 wrapText="1"/>
    </xf>
    <xf numFmtId="2" fontId="0" fillId="0" borderId="5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28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20" fillId="0" borderId="26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14" fontId="20" fillId="0" borderId="56" xfId="0" applyNumberFormat="1" applyFont="1" applyBorder="1" applyAlignment="1">
      <alignment horizontal="center" vertical="center"/>
    </xf>
    <xf numFmtId="1" fontId="0" fillId="0" borderId="26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" fontId="12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17" fillId="0" borderId="20" xfId="0" applyNumberFormat="1" applyFont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2" fontId="11" fillId="0" borderId="6" xfId="0" applyNumberFormat="1" applyFont="1" applyFill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" fontId="0" fillId="0" borderId="25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21" fillId="0" borderId="0" xfId="0" applyFont="1"/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XFD1048576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56"/>
      <c r="R4" s="43" t="s">
        <v>89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98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84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56">
        <v>11</v>
      </c>
      <c r="R4" s="43" t="s">
        <v>89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98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60</v>
      </c>
      <c r="B7" s="23" t="s">
        <v>84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76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62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63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64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73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66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74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75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72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77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97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31" sqref="J31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56"/>
      <c r="R4" s="43" t="s">
        <v>89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98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60</v>
      </c>
      <c r="B7" s="23" t="s">
        <v>84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76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62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64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66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74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61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56"/>
      <c r="R4" s="43" t="s">
        <v>89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98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72</v>
      </c>
      <c r="B7" s="23" t="s">
        <v>84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76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64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65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62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73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66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A2" sqref="A2:Q2"/>
      <selection pane="bottomLeft" activeCell="T27" sqref="T27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56"/>
      <c r="R4" s="43" t="s">
        <v>89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98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74</v>
      </c>
      <c r="B7" s="23" t="s">
        <v>84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109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80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66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60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77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62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72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56"/>
      <c r="R4" s="43" t="s">
        <v>89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98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84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63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76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73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66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A2" sqref="A2:Q2"/>
      <selection pane="bottomLeft" activeCell="P26" sqref="P26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56" t="s">
        <v>112</v>
      </c>
      <c r="R4" s="43" t="s">
        <v>89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98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84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65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U14" sqref="U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56"/>
      <c r="R4" s="43" t="s">
        <v>89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98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84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65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76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78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>
        <v>0</v>
      </c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115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/>
      <c r="N19" s="23">
        <f>IF(L19&lt;&gt;"",L19- M19, "")</f>
        <v>59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0</v>
      </c>
      <c r="D20" s="27">
        <f>IF(D19&gt;0, VLOOKUP(D19-D$5-(INT($M19/9)+(MOD($M19,9)&gt;=D$6)), '[1]Point System'!$A$4:$B$15, 2),"")</f>
        <v>0</v>
      </c>
      <c r="E20" s="27">
        <f>IF(E19&gt;0, VLOOKUP(E19-E$5-(INT($M19/9)+(MOD($M19,9)&gt;=E$6)), '[1]Point System'!$A$4:$B$15, 2),"")</f>
        <v>0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0</v>
      </c>
      <c r="H20" s="27">
        <f>IF(H19&gt;0, VLOOKUP(H19-H$5-(INT($M19/9)+(MOD($M19,9)&gt;=H$6)), '[1]Point System'!$A$4:$B$15, 2),"")</f>
        <v>0</v>
      </c>
      <c r="I20" s="27">
        <v>0</v>
      </c>
      <c r="J20" s="27">
        <f>IF(J19&gt;0, VLOOKUP(J19-J$5-(INT($M19/9)+(MOD($M19,9)&gt;=J$6)), '[1]Point System'!$A$4:$B$15, 2),"")</f>
        <v>0</v>
      </c>
      <c r="K20" s="59">
        <f>IF(K19&gt;0, VLOOKUP(K19-K$5-(INT($M19/9)+(MOD($M19,9)&gt;=K$6)), '[1]Point System'!$A$4:$B$15, 2),"")</f>
        <v>0</v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:L26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:L26" si="10">IF(SUM(C23:K23)&gt;0, SUM(C23:K23),"")</f>
        <v>51</v>
      </c>
      <c r="M23" s="23">
        <v>22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66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P25"/>
  <sheetViews>
    <sheetView tabSelected="1" zoomScale="80" zoomScaleNormal="80" workbookViewId="0">
      <selection activeCell="AL30" sqref="AL30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28" width="7.42578125" customWidth="1"/>
    <col min="29" max="29" width="9.85546875" customWidth="1"/>
    <col min="30" max="30" width="9.140625" style="108"/>
    <col min="31" max="31" width="0" style="108" hidden="1" customWidth="1"/>
    <col min="32" max="32" width="9.140625" hidden="1" customWidth="1"/>
    <col min="33" max="33" width="8.5703125" hidden="1" customWidth="1"/>
    <col min="34" max="34" width="7.7109375" hidden="1" customWidth="1"/>
    <col min="35" max="35" width="13.140625" hidden="1" customWidth="1"/>
    <col min="36" max="36" width="12.7109375" style="182" hidden="1" customWidth="1"/>
    <col min="37" max="37" width="10.7109375" hidden="1" customWidth="1"/>
    <col min="38" max="38" width="10.7109375" customWidth="1"/>
    <col min="39" max="39" width="8.5703125" customWidth="1"/>
    <col min="41" max="41" width="8.5703125" customWidth="1"/>
    <col min="42" max="42" width="13.28515625" customWidth="1"/>
  </cols>
  <sheetData>
    <row r="1" spans="1:42" s="1" customFormat="1" ht="14.25" customHeight="1" thickBot="1" x14ac:dyDescent="0.3">
      <c r="A1" s="131" t="s">
        <v>39</v>
      </c>
      <c r="B1" s="132"/>
      <c r="C1" s="137"/>
      <c r="D1" s="140" t="s">
        <v>96</v>
      </c>
      <c r="E1" s="127" t="s">
        <v>46</v>
      </c>
      <c r="F1" s="128"/>
      <c r="G1" s="127" t="s">
        <v>47</v>
      </c>
      <c r="H1" s="128"/>
      <c r="I1" s="127" t="s">
        <v>48</v>
      </c>
      <c r="J1" s="128"/>
      <c r="K1" s="127" t="s">
        <v>49</v>
      </c>
      <c r="L1" s="128"/>
      <c r="M1" s="127" t="s">
        <v>81</v>
      </c>
      <c r="N1" s="128"/>
      <c r="O1" s="127" t="s">
        <v>95</v>
      </c>
      <c r="P1" s="128"/>
      <c r="Q1" s="127" t="s">
        <v>100</v>
      </c>
      <c r="R1" s="128"/>
      <c r="S1" s="127" t="s">
        <v>104</v>
      </c>
      <c r="T1" s="128"/>
      <c r="U1" s="127" t="s">
        <v>108</v>
      </c>
      <c r="V1" s="128"/>
      <c r="W1" s="127" t="s">
        <v>110</v>
      </c>
      <c r="X1" s="128"/>
      <c r="Y1" s="127" t="s">
        <v>111</v>
      </c>
      <c r="Z1" s="128"/>
      <c r="AA1" s="127" t="s">
        <v>120</v>
      </c>
      <c r="AB1" s="128"/>
      <c r="AC1" s="149" t="s">
        <v>42</v>
      </c>
      <c r="AD1" s="150" t="s">
        <v>43</v>
      </c>
      <c r="AE1" s="184"/>
      <c r="AF1" s="197" t="s">
        <v>118</v>
      </c>
      <c r="AG1" s="198"/>
      <c r="AH1" s="198"/>
      <c r="AI1" s="199"/>
      <c r="AJ1" s="156" t="s">
        <v>124</v>
      </c>
      <c r="AM1" s="151" t="s">
        <v>119</v>
      </c>
      <c r="AN1" s="152"/>
      <c r="AO1" s="152"/>
      <c r="AP1" s="153"/>
    </row>
    <row r="2" spans="1:42" s="1" customFormat="1" ht="15.75" customHeight="1" x14ac:dyDescent="0.25">
      <c r="A2" s="133"/>
      <c r="B2" s="134"/>
      <c r="C2" s="138"/>
      <c r="D2" s="141"/>
      <c r="E2" s="142">
        <v>45418</v>
      </c>
      <c r="F2" s="143"/>
      <c r="G2" s="129">
        <v>45425</v>
      </c>
      <c r="H2" s="130"/>
      <c r="I2" s="129">
        <v>45432</v>
      </c>
      <c r="J2" s="130"/>
      <c r="K2" s="129">
        <v>45439</v>
      </c>
      <c r="L2" s="130"/>
      <c r="M2" s="129">
        <v>45446</v>
      </c>
      <c r="N2" s="130"/>
      <c r="O2" s="129">
        <v>45453</v>
      </c>
      <c r="P2" s="130"/>
      <c r="Q2" s="129">
        <v>45460</v>
      </c>
      <c r="R2" s="130"/>
      <c r="S2" s="129">
        <v>45467</v>
      </c>
      <c r="T2" s="130"/>
      <c r="U2" s="129">
        <v>45474</v>
      </c>
      <c r="V2" s="130"/>
      <c r="W2" s="129">
        <v>45481</v>
      </c>
      <c r="X2" s="130"/>
      <c r="Y2" s="129">
        <v>45488</v>
      </c>
      <c r="Z2" s="130"/>
      <c r="AA2" s="142">
        <v>45495</v>
      </c>
      <c r="AB2" s="143"/>
      <c r="AC2" s="154"/>
      <c r="AD2" s="155"/>
      <c r="AE2" s="184"/>
      <c r="AF2" s="194" t="s">
        <v>99</v>
      </c>
      <c r="AG2" s="195" t="s">
        <v>117</v>
      </c>
      <c r="AH2" s="195" t="s">
        <v>44</v>
      </c>
      <c r="AI2" s="196" t="s">
        <v>71</v>
      </c>
      <c r="AJ2" s="207"/>
      <c r="AM2" s="156" t="s">
        <v>99</v>
      </c>
      <c r="AN2" s="156" t="s">
        <v>117</v>
      </c>
      <c r="AO2" s="156" t="s">
        <v>44</v>
      </c>
      <c r="AP2" s="156" t="s">
        <v>71</v>
      </c>
    </row>
    <row r="3" spans="1:42" s="1" customFormat="1" ht="15.75" customHeight="1" thickBot="1" x14ac:dyDescent="0.3">
      <c r="A3" s="135"/>
      <c r="B3" s="136"/>
      <c r="C3" s="139"/>
      <c r="D3" s="141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157"/>
      <c r="AD3" s="158"/>
      <c r="AE3" s="184"/>
      <c r="AF3" s="204"/>
      <c r="AG3" s="205"/>
      <c r="AH3" s="205"/>
      <c r="AI3" s="206"/>
      <c r="AJ3" s="159"/>
      <c r="AM3" s="159"/>
      <c r="AN3" s="159"/>
      <c r="AO3" s="159"/>
      <c r="AP3" s="159"/>
    </row>
    <row r="4" spans="1:42" x14ac:dyDescent="0.25">
      <c r="A4" s="64" t="s">
        <v>4</v>
      </c>
      <c r="B4" s="65" t="s">
        <v>3</v>
      </c>
      <c r="C4" s="66" t="s">
        <v>40</v>
      </c>
      <c r="D4" s="67">
        <f>ROUND(AD4-36,2)</f>
        <v>14.8</v>
      </c>
      <c r="E4" s="118">
        <v>49</v>
      </c>
      <c r="F4" s="68">
        <v>21</v>
      </c>
      <c r="G4" s="118">
        <v>52</v>
      </c>
      <c r="H4" s="68">
        <v>18</v>
      </c>
      <c r="I4" s="118">
        <v>54</v>
      </c>
      <c r="J4" s="68">
        <v>16</v>
      </c>
      <c r="K4" s="69"/>
      <c r="L4" s="70"/>
      <c r="M4" s="211">
        <v>50</v>
      </c>
      <c r="N4" s="71">
        <v>20</v>
      </c>
      <c r="O4" s="211">
        <v>56</v>
      </c>
      <c r="P4" s="71">
        <v>15</v>
      </c>
      <c r="Q4" s="211">
        <v>51</v>
      </c>
      <c r="R4" s="71">
        <v>19</v>
      </c>
      <c r="S4" s="111">
        <v>50</v>
      </c>
      <c r="T4" s="112">
        <v>20</v>
      </c>
      <c r="U4" s="119">
        <v>53</v>
      </c>
      <c r="V4" s="112">
        <v>17</v>
      </c>
      <c r="W4" s="119">
        <v>50</v>
      </c>
      <c r="X4" s="112">
        <v>20</v>
      </c>
      <c r="Y4" s="122"/>
      <c r="Z4" s="117"/>
      <c r="AA4" s="178">
        <v>43</v>
      </c>
      <c r="AB4" s="177">
        <v>27</v>
      </c>
      <c r="AC4" s="72">
        <f>SUMIF(E4:AA4,"&gt;30")</f>
        <v>508</v>
      </c>
      <c r="AD4" s="73">
        <f>AC4/(AF4+AM4)</f>
        <v>50.8</v>
      </c>
      <c r="AE4" s="170"/>
      <c r="AF4" s="200">
        <f>COUNTIF(E4:Y4,"&gt;30")</f>
        <v>9</v>
      </c>
      <c r="AG4" s="201">
        <v>0</v>
      </c>
      <c r="AH4" s="202">
        <f>SUMIF(E4:Z4,"&lt;30")+AG4</f>
        <v>166</v>
      </c>
      <c r="AI4" s="203">
        <f>(AH4)/AF4</f>
        <v>18.444444444444443</v>
      </c>
      <c r="AJ4" s="215"/>
      <c r="AM4" s="160">
        <f>COUNTIF(AA4:AA4, "&gt;30")</f>
        <v>1</v>
      </c>
      <c r="AN4" s="74">
        <v>0</v>
      </c>
      <c r="AO4" s="148">
        <f>SUMIF(AB4:AB4, "&lt;30")+AN4</f>
        <v>27</v>
      </c>
      <c r="AP4" s="116">
        <f>(AO4)/AM4</f>
        <v>27</v>
      </c>
    </row>
    <row r="5" spans="1:42" x14ac:dyDescent="0.25">
      <c r="A5" s="76" t="s">
        <v>2</v>
      </c>
      <c r="B5" s="77" t="s">
        <v>3</v>
      </c>
      <c r="C5" s="78" t="s">
        <v>40</v>
      </c>
      <c r="D5" s="79">
        <f>ROUND(AD5-36,2)</f>
        <v>20.57</v>
      </c>
      <c r="E5" s="80">
        <v>53</v>
      </c>
      <c r="F5" s="81">
        <v>21</v>
      </c>
      <c r="G5" s="80">
        <v>55</v>
      </c>
      <c r="H5" s="81">
        <v>19</v>
      </c>
      <c r="I5" s="82"/>
      <c r="J5" s="83"/>
      <c r="K5" s="85"/>
      <c r="L5" s="83"/>
      <c r="M5" s="91">
        <v>61</v>
      </c>
      <c r="N5" s="87">
        <v>13</v>
      </c>
      <c r="O5" s="96">
        <v>54</v>
      </c>
      <c r="P5" s="87">
        <v>21</v>
      </c>
      <c r="Q5" s="86">
        <v>61</v>
      </c>
      <c r="R5" s="87">
        <v>13</v>
      </c>
      <c r="S5" s="85"/>
      <c r="T5" s="83"/>
      <c r="U5" s="93">
        <v>61</v>
      </c>
      <c r="V5" s="81">
        <v>14</v>
      </c>
      <c r="W5" s="85"/>
      <c r="X5" s="83"/>
      <c r="Y5" s="85"/>
      <c r="Z5" s="83"/>
      <c r="AA5" s="167">
        <v>51</v>
      </c>
      <c r="AB5" s="147">
        <v>25</v>
      </c>
      <c r="AC5" s="72">
        <f t="shared" ref="AC5:AC20" si="0">SUMIF(E5:AA5,"&gt;30")</f>
        <v>396</v>
      </c>
      <c r="AD5" s="73">
        <f t="shared" ref="AD5:AD20" si="1">AC5/(AF5+AM5)</f>
        <v>56.571428571428569</v>
      </c>
      <c r="AE5" s="170"/>
      <c r="AF5" s="84">
        <f>COUNTIF(E5:Y5,"&gt;30")</f>
        <v>6</v>
      </c>
      <c r="AG5" s="173">
        <v>1</v>
      </c>
      <c r="AH5" s="188">
        <f>SUMIF(E5:Z5,"&lt;30")+AG5</f>
        <v>102</v>
      </c>
      <c r="AI5" s="189">
        <f>(AH5)/AF5</f>
        <v>17</v>
      </c>
      <c r="AJ5" s="215"/>
      <c r="AM5" s="160">
        <f>COUNTIF(AA5:AA5, "&gt;30")</f>
        <v>1</v>
      </c>
      <c r="AN5" s="88">
        <v>0</v>
      </c>
      <c r="AO5" s="148">
        <f>SUMIF(AB5:AB5, "&lt;30")+AN5</f>
        <v>25</v>
      </c>
      <c r="AP5" s="89">
        <f>(AO5)/AM5</f>
        <v>25</v>
      </c>
    </row>
    <row r="6" spans="1:42" x14ac:dyDescent="0.25">
      <c r="A6" s="76" t="s">
        <v>22</v>
      </c>
      <c r="B6" s="77" t="s">
        <v>23</v>
      </c>
      <c r="C6" s="78" t="s">
        <v>40</v>
      </c>
      <c r="D6" s="79">
        <f>ROUND(AD6-36,2)</f>
        <v>13.55</v>
      </c>
      <c r="E6" s="80">
        <v>52</v>
      </c>
      <c r="F6" s="81">
        <v>16</v>
      </c>
      <c r="G6" s="80">
        <v>49</v>
      </c>
      <c r="H6" s="81">
        <v>19</v>
      </c>
      <c r="I6" s="92">
        <v>48</v>
      </c>
      <c r="J6" s="81">
        <v>22</v>
      </c>
      <c r="K6" s="85"/>
      <c r="L6" s="83"/>
      <c r="M6" s="91">
        <v>56</v>
      </c>
      <c r="N6" s="87">
        <v>13</v>
      </c>
      <c r="O6" s="91">
        <v>55</v>
      </c>
      <c r="P6" s="87">
        <v>16</v>
      </c>
      <c r="Q6" s="91">
        <v>44</v>
      </c>
      <c r="R6" s="87">
        <v>26</v>
      </c>
      <c r="S6" s="84">
        <v>46</v>
      </c>
      <c r="T6" s="81">
        <v>23</v>
      </c>
      <c r="U6" s="84">
        <v>51</v>
      </c>
      <c r="V6" s="81">
        <v>17</v>
      </c>
      <c r="W6" s="84">
        <v>52</v>
      </c>
      <c r="X6" s="81">
        <v>16</v>
      </c>
      <c r="Y6" s="84">
        <v>48</v>
      </c>
      <c r="Z6" s="81">
        <v>20</v>
      </c>
      <c r="AA6" s="167">
        <v>44</v>
      </c>
      <c r="AB6" s="147">
        <v>24</v>
      </c>
      <c r="AC6" s="72">
        <f t="shared" si="0"/>
        <v>545</v>
      </c>
      <c r="AD6" s="73">
        <f t="shared" si="1"/>
        <v>49.545454545454547</v>
      </c>
      <c r="AE6" s="170"/>
      <c r="AF6" s="84">
        <f>COUNTIF(E6:Y6,"&gt;30")</f>
        <v>10</v>
      </c>
      <c r="AG6" s="173">
        <v>1</v>
      </c>
      <c r="AH6" s="188">
        <f>SUMIF(E6:Z6,"&lt;30")+AG6</f>
        <v>189</v>
      </c>
      <c r="AI6" s="189">
        <f>(AH6)/AF6</f>
        <v>18.899999999999999</v>
      </c>
      <c r="AJ6" s="219" t="s">
        <v>122</v>
      </c>
      <c r="AM6" s="160">
        <f>COUNTIF(AA6:AA6, "&gt;30")</f>
        <v>1</v>
      </c>
      <c r="AN6" s="88">
        <v>0</v>
      </c>
      <c r="AO6" s="148">
        <f>SUMIF(AB6:AB6, "&lt;30")+AN6</f>
        <v>24</v>
      </c>
      <c r="AP6" s="89">
        <f>(AO6)/AM6</f>
        <v>24</v>
      </c>
    </row>
    <row r="7" spans="1:42" x14ac:dyDescent="0.25">
      <c r="A7" s="76" t="s">
        <v>9</v>
      </c>
      <c r="B7" s="77" t="s">
        <v>10</v>
      </c>
      <c r="C7" s="78" t="s">
        <v>40</v>
      </c>
      <c r="D7" s="79">
        <f>ROUND(AD7-36,2)</f>
        <v>8.75</v>
      </c>
      <c r="E7" s="80">
        <v>49</v>
      </c>
      <c r="F7" s="81">
        <v>15</v>
      </c>
      <c r="G7" s="92">
        <v>41</v>
      </c>
      <c r="H7" s="81">
        <v>23</v>
      </c>
      <c r="I7" s="80">
        <v>47</v>
      </c>
      <c r="J7" s="81">
        <v>17</v>
      </c>
      <c r="K7" s="84">
        <v>41</v>
      </c>
      <c r="L7" s="81">
        <v>20</v>
      </c>
      <c r="M7" s="91">
        <v>44</v>
      </c>
      <c r="N7" s="87">
        <v>18</v>
      </c>
      <c r="O7" s="85"/>
      <c r="P7" s="83"/>
      <c r="Q7" s="86">
        <v>48</v>
      </c>
      <c r="R7" s="87">
        <v>14</v>
      </c>
      <c r="S7" s="99"/>
      <c r="T7" s="100"/>
      <c r="U7" s="85"/>
      <c r="V7" s="83"/>
      <c r="W7" s="85"/>
      <c r="X7" s="83"/>
      <c r="Y7" s="94">
        <v>46</v>
      </c>
      <c r="Z7" s="81">
        <v>17</v>
      </c>
      <c r="AA7" s="168">
        <v>42</v>
      </c>
      <c r="AB7" s="147">
        <v>21</v>
      </c>
      <c r="AC7" s="72">
        <f t="shared" si="0"/>
        <v>358</v>
      </c>
      <c r="AD7" s="73">
        <f t="shared" si="1"/>
        <v>44.75</v>
      </c>
      <c r="AE7" s="170"/>
      <c r="AF7" s="84">
        <f>COUNTIF(E7:Y7,"&gt;30")</f>
        <v>7</v>
      </c>
      <c r="AG7" s="173">
        <v>2</v>
      </c>
      <c r="AH7" s="188">
        <f>SUMIF(E7:Z7,"&lt;30")+AG7</f>
        <v>126</v>
      </c>
      <c r="AI7" s="189">
        <f>(AH7)/AF7</f>
        <v>18</v>
      </c>
      <c r="AJ7" s="215"/>
      <c r="AM7" s="160">
        <f>COUNTIF(AA7:AA7, "&gt;30")</f>
        <v>1</v>
      </c>
      <c r="AN7" s="88">
        <v>1</v>
      </c>
      <c r="AO7" s="148">
        <f>SUMIF(AB7:AB7, "&lt;30")+AN7</f>
        <v>22</v>
      </c>
      <c r="AP7" s="89">
        <f>(AO7)/AM7</f>
        <v>22</v>
      </c>
    </row>
    <row r="8" spans="1:42" x14ac:dyDescent="0.25">
      <c r="A8" s="76" t="s">
        <v>17</v>
      </c>
      <c r="B8" s="77" t="s">
        <v>18</v>
      </c>
      <c r="C8" s="78" t="s">
        <v>40</v>
      </c>
      <c r="D8" s="79">
        <f>ROUND(AD8-36,2)</f>
        <v>16.11</v>
      </c>
      <c r="E8" s="80">
        <v>51</v>
      </c>
      <c r="F8" s="81">
        <v>20</v>
      </c>
      <c r="G8" s="80">
        <v>52</v>
      </c>
      <c r="H8" s="81">
        <v>19</v>
      </c>
      <c r="I8" s="80">
        <v>55</v>
      </c>
      <c r="J8" s="81">
        <v>16</v>
      </c>
      <c r="K8" s="85"/>
      <c r="L8" s="83"/>
      <c r="M8" s="91">
        <v>49</v>
      </c>
      <c r="N8" s="87">
        <v>21</v>
      </c>
      <c r="O8" s="91">
        <v>53</v>
      </c>
      <c r="P8" s="87">
        <v>17</v>
      </c>
      <c r="Q8" s="85"/>
      <c r="R8" s="83"/>
      <c r="S8" s="85"/>
      <c r="T8" s="83"/>
      <c r="U8" s="93">
        <v>52</v>
      </c>
      <c r="V8" s="81">
        <v>18</v>
      </c>
      <c r="W8" s="93">
        <v>54</v>
      </c>
      <c r="X8" s="81">
        <v>16</v>
      </c>
      <c r="Y8" s="93">
        <v>51</v>
      </c>
      <c r="Z8" s="81">
        <v>19</v>
      </c>
      <c r="AA8" s="167">
        <v>52</v>
      </c>
      <c r="AB8" s="147">
        <v>18</v>
      </c>
      <c r="AC8" s="72">
        <f t="shared" si="0"/>
        <v>469</v>
      </c>
      <c r="AD8" s="73">
        <f t="shared" si="1"/>
        <v>52.111111111111114</v>
      </c>
      <c r="AE8" s="170"/>
      <c r="AF8" s="84">
        <f>COUNTIF(E8:Y8,"&gt;30")</f>
        <v>8</v>
      </c>
      <c r="AG8" s="173">
        <v>0</v>
      </c>
      <c r="AH8" s="188">
        <f>SUMIF(E8:Z8,"&lt;30")+AG8</f>
        <v>146</v>
      </c>
      <c r="AI8" s="189">
        <f>(AH8)/AF8</f>
        <v>18.25</v>
      </c>
      <c r="AJ8" s="216"/>
      <c r="AM8" s="160">
        <f>COUNTIF(AA8:AA8, "&gt;30")</f>
        <v>1</v>
      </c>
      <c r="AN8" s="88">
        <v>0</v>
      </c>
      <c r="AO8" s="148">
        <f>SUMIF(AB8:AB8, "&lt;30")+AN8</f>
        <v>18</v>
      </c>
      <c r="AP8" s="89">
        <f>(AO8)/AM8</f>
        <v>18</v>
      </c>
    </row>
    <row r="9" spans="1:42" x14ac:dyDescent="0.25">
      <c r="A9" s="76" t="s">
        <v>7</v>
      </c>
      <c r="B9" s="77" t="s">
        <v>8</v>
      </c>
      <c r="C9" s="78" t="s">
        <v>40</v>
      </c>
      <c r="D9" s="79">
        <f>ROUND(AD9-36,2)</f>
        <v>2.25</v>
      </c>
      <c r="E9" s="80">
        <v>39</v>
      </c>
      <c r="F9" s="81">
        <v>16</v>
      </c>
      <c r="G9" s="90">
        <v>38</v>
      </c>
      <c r="H9" s="81">
        <v>17</v>
      </c>
      <c r="I9" s="82"/>
      <c r="J9" s="83"/>
      <c r="K9" s="94">
        <v>35</v>
      </c>
      <c r="L9" s="81">
        <v>20</v>
      </c>
      <c r="M9" s="95">
        <v>40</v>
      </c>
      <c r="N9" s="87">
        <v>16</v>
      </c>
      <c r="O9" s="86">
        <v>37</v>
      </c>
      <c r="P9" s="87">
        <v>18</v>
      </c>
      <c r="Q9" s="85"/>
      <c r="R9" s="83"/>
      <c r="S9" s="113">
        <v>38</v>
      </c>
      <c r="T9" s="81">
        <v>18</v>
      </c>
      <c r="U9" s="93">
        <v>39</v>
      </c>
      <c r="V9" s="81">
        <v>17</v>
      </c>
      <c r="W9" s="85"/>
      <c r="X9" s="83"/>
      <c r="Y9" s="85"/>
      <c r="Z9" s="83"/>
      <c r="AA9" s="172">
        <v>40</v>
      </c>
      <c r="AB9" s="147">
        <v>16</v>
      </c>
      <c r="AC9" s="72">
        <f t="shared" si="0"/>
        <v>306</v>
      </c>
      <c r="AD9" s="73">
        <f t="shared" si="1"/>
        <v>38.25</v>
      </c>
      <c r="AE9" s="170"/>
      <c r="AF9" s="84">
        <f>COUNTIF(E9:Y9,"&gt;30")</f>
        <v>7</v>
      </c>
      <c r="AG9" s="173">
        <v>5</v>
      </c>
      <c r="AH9" s="188">
        <f>SUMIF(E9:Z9,"&lt;30")+AG9</f>
        <v>127</v>
      </c>
      <c r="AI9" s="189">
        <f>(AH9)/AF9</f>
        <v>18.142857142857142</v>
      </c>
      <c r="AJ9" s="216"/>
      <c r="AM9" s="160">
        <f>COUNTIF(AA9:AA9, "&gt;30")</f>
        <v>1</v>
      </c>
      <c r="AN9" s="88">
        <v>1</v>
      </c>
      <c r="AO9" s="148">
        <f>SUMIF(AB9:AB9, "&lt;30")+AN9</f>
        <v>17</v>
      </c>
      <c r="AP9" s="89">
        <f>(AO9)/AM9</f>
        <v>17</v>
      </c>
    </row>
    <row r="10" spans="1:42" x14ac:dyDescent="0.25">
      <c r="A10" s="76" t="s">
        <v>20</v>
      </c>
      <c r="B10" s="77" t="s">
        <v>21</v>
      </c>
      <c r="C10" s="78" t="s">
        <v>40</v>
      </c>
      <c r="D10" s="79">
        <f>ROUND(AD10-36,2)</f>
        <v>10.71</v>
      </c>
      <c r="E10" s="82"/>
      <c r="F10" s="83"/>
      <c r="G10" s="80">
        <v>48</v>
      </c>
      <c r="H10" s="81">
        <v>17</v>
      </c>
      <c r="I10" s="82"/>
      <c r="J10" s="83"/>
      <c r="K10" s="84">
        <v>49</v>
      </c>
      <c r="L10" s="81">
        <v>16</v>
      </c>
      <c r="M10" s="85"/>
      <c r="N10" s="83"/>
      <c r="O10" s="95">
        <v>45</v>
      </c>
      <c r="P10" s="87">
        <v>20</v>
      </c>
      <c r="Q10" s="95">
        <v>50</v>
      </c>
      <c r="R10" s="87">
        <v>15</v>
      </c>
      <c r="S10" s="93">
        <v>41</v>
      </c>
      <c r="T10" s="81">
        <v>25</v>
      </c>
      <c r="U10" s="85"/>
      <c r="V10" s="83"/>
      <c r="W10" s="93">
        <v>45</v>
      </c>
      <c r="X10" s="81">
        <v>20</v>
      </c>
      <c r="Y10" s="85"/>
      <c r="Z10" s="83"/>
      <c r="AA10" s="167">
        <v>49</v>
      </c>
      <c r="AB10" s="147">
        <v>15</v>
      </c>
      <c r="AC10" s="72">
        <f t="shared" si="0"/>
        <v>327</v>
      </c>
      <c r="AD10" s="73">
        <f t="shared" si="1"/>
        <v>46.714285714285715</v>
      </c>
      <c r="AE10" s="170"/>
      <c r="AF10" s="84">
        <f>COUNTIF(E10:Y10,"&gt;30")</f>
        <v>6</v>
      </c>
      <c r="AG10" s="173">
        <v>2</v>
      </c>
      <c r="AH10" s="188">
        <f>SUMIF(E10:Z10,"&lt;30")+AG10</f>
        <v>115</v>
      </c>
      <c r="AI10" s="189">
        <f>(AH10)/AF10</f>
        <v>19.166666666666668</v>
      </c>
      <c r="AJ10" s="219" t="s">
        <v>121</v>
      </c>
      <c r="AM10" s="160">
        <f>COUNTIF(AA10:AA10, "&gt;30")</f>
        <v>1</v>
      </c>
      <c r="AN10" s="88">
        <v>0</v>
      </c>
      <c r="AO10" s="148">
        <f>SUMIF(AB10:AB10, "&lt;30")+AN10</f>
        <v>15</v>
      </c>
      <c r="AP10" s="89">
        <f>(AO10)/AM10</f>
        <v>15</v>
      </c>
    </row>
    <row r="11" spans="1:42" x14ac:dyDescent="0.25">
      <c r="A11" s="76" t="s">
        <v>19</v>
      </c>
      <c r="B11" s="77" t="s">
        <v>18</v>
      </c>
      <c r="C11" s="78" t="s">
        <v>40</v>
      </c>
      <c r="D11" s="79">
        <f>ROUND(AD11-36,2)</f>
        <v>21.5</v>
      </c>
      <c r="E11" s="80">
        <v>64</v>
      </c>
      <c r="F11" s="81">
        <v>13</v>
      </c>
      <c r="G11" s="80">
        <v>59</v>
      </c>
      <c r="H11" s="81">
        <v>18</v>
      </c>
      <c r="I11" s="80">
        <v>53</v>
      </c>
      <c r="J11" s="81">
        <v>24</v>
      </c>
      <c r="K11" s="84">
        <v>57</v>
      </c>
      <c r="L11" s="81">
        <v>17</v>
      </c>
      <c r="M11" s="91">
        <v>59</v>
      </c>
      <c r="N11" s="87">
        <v>15</v>
      </c>
      <c r="O11" s="91">
        <v>55</v>
      </c>
      <c r="P11" s="87">
        <v>20</v>
      </c>
      <c r="Q11" s="85"/>
      <c r="R11" s="83"/>
      <c r="S11" s="84">
        <v>56</v>
      </c>
      <c r="T11" s="81">
        <v>20</v>
      </c>
      <c r="U11" s="93">
        <v>55</v>
      </c>
      <c r="V11" s="81">
        <v>21</v>
      </c>
      <c r="W11" s="85"/>
      <c r="X11" s="83"/>
      <c r="Y11" s="84">
        <v>57</v>
      </c>
      <c r="Z11" s="81">
        <v>18</v>
      </c>
      <c r="AA11" s="167">
        <v>60</v>
      </c>
      <c r="AB11" s="147">
        <v>15</v>
      </c>
      <c r="AC11" s="72">
        <f t="shared" si="0"/>
        <v>575</v>
      </c>
      <c r="AD11" s="73">
        <f t="shared" si="1"/>
        <v>57.5</v>
      </c>
      <c r="AE11" s="170"/>
      <c r="AF11" s="84">
        <f>COUNTIF(E11:Y11,"&gt;30")</f>
        <v>9</v>
      </c>
      <c r="AG11" s="173">
        <v>0</v>
      </c>
      <c r="AH11" s="188">
        <f>SUMIF(E11:Z11,"&lt;30")+AG11</f>
        <v>166</v>
      </c>
      <c r="AI11" s="189">
        <f>(AH11)/AF11</f>
        <v>18.444444444444443</v>
      </c>
      <c r="AJ11" s="216"/>
      <c r="AM11" s="160">
        <f>COUNTIF(AA11:AA11, "&gt;30")</f>
        <v>1</v>
      </c>
      <c r="AN11" s="88">
        <v>0</v>
      </c>
      <c r="AO11" s="148">
        <f>SUMIF(AB11:AB11, "&lt;30")+AN11</f>
        <v>15</v>
      </c>
      <c r="AP11" s="89">
        <f>(AO11)/AM11</f>
        <v>15</v>
      </c>
    </row>
    <row r="12" spans="1:42" x14ac:dyDescent="0.25">
      <c r="A12" s="76" t="s">
        <v>25</v>
      </c>
      <c r="B12" s="77" t="s">
        <v>10</v>
      </c>
      <c r="C12" s="78" t="s">
        <v>116</v>
      </c>
      <c r="D12" s="79" t="s">
        <v>34</v>
      </c>
      <c r="E12" s="82"/>
      <c r="F12" s="83"/>
      <c r="G12" s="82"/>
      <c r="H12" s="83"/>
      <c r="I12" s="82"/>
      <c r="J12" s="83"/>
      <c r="K12" s="91">
        <v>64</v>
      </c>
      <c r="L12" s="87">
        <v>0</v>
      </c>
      <c r="M12" s="85"/>
      <c r="N12" s="83"/>
      <c r="O12" s="85"/>
      <c r="P12" s="83"/>
      <c r="Q12" s="85"/>
      <c r="R12" s="83"/>
      <c r="S12" s="85"/>
      <c r="T12" s="83"/>
      <c r="U12" s="85"/>
      <c r="V12" s="83"/>
      <c r="W12" s="85"/>
      <c r="X12" s="83"/>
      <c r="Y12" s="85"/>
      <c r="Z12" s="83"/>
      <c r="AA12" s="167">
        <v>59</v>
      </c>
      <c r="AB12" s="147">
        <v>0</v>
      </c>
      <c r="AC12" s="72">
        <f t="shared" si="0"/>
        <v>123</v>
      </c>
      <c r="AD12" s="73">
        <f t="shared" si="1"/>
        <v>61.5</v>
      </c>
      <c r="AE12" s="170"/>
      <c r="AF12" s="84">
        <f>COUNTIF(E12:Y12,"&gt;30")</f>
        <v>1</v>
      </c>
      <c r="AG12" s="173">
        <v>0</v>
      </c>
      <c r="AH12" s="188">
        <f>SUMIF(E12:Z12,"&lt;30")+AG12</f>
        <v>0</v>
      </c>
      <c r="AI12" s="189">
        <f>(AH12)/AF12</f>
        <v>0</v>
      </c>
      <c r="AJ12" s="216"/>
      <c r="AM12" s="160">
        <f>COUNTIF(AA12:AA12, "&gt;30")</f>
        <v>1</v>
      </c>
      <c r="AN12" s="88">
        <v>0</v>
      </c>
      <c r="AO12" s="148">
        <f>SUMIF(AB12:AB12, "&lt;30")+AN12</f>
        <v>0</v>
      </c>
      <c r="AP12" s="89">
        <f>(AO12)/AM12</f>
        <v>0</v>
      </c>
    </row>
    <row r="13" spans="1:42" x14ac:dyDescent="0.25">
      <c r="A13" s="76" t="s">
        <v>114</v>
      </c>
      <c r="B13" s="77" t="s">
        <v>113</v>
      </c>
      <c r="C13" s="78" t="s">
        <v>116</v>
      </c>
      <c r="D13" s="79" t="s">
        <v>34</v>
      </c>
      <c r="E13" s="82"/>
      <c r="F13" s="83"/>
      <c r="G13" s="82"/>
      <c r="H13" s="83"/>
      <c r="I13" s="82"/>
      <c r="J13" s="83"/>
      <c r="K13" s="85"/>
      <c r="L13" s="83"/>
      <c r="M13" s="85"/>
      <c r="N13" s="83"/>
      <c r="O13" s="85"/>
      <c r="P13" s="83"/>
      <c r="Q13" s="85"/>
      <c r="R13" s="83"/>
      <c r="S13" s="85"/>
      <c r="T13" s="83"/>
      <c r="U13" s="85"/>
      <c r="V13" s="83"/>
      <c r="W13" s="85"/>
      <c r="X13" s="83"/>
      <c r="Y13" s="85"/>
      <c r="Z13" s="83"/>
      <c r="AA13" s="167">
        <v>59</v>
      </c>
      <c r="AB13" s="147">
        <v>0</v>
      </c>
      <c r="AC13" s="72">
        <f t="shared" si="0"/>
        <v>59</v>
      </c>
      <c r="AD13" s="73">
        <f t="shared" si="1"/>
        <v>59</v>
      </c>
      <c r="AE13" s="166"/>
      <c r="AF13" s="84">
        <v>0</v>
      </c>
      <c r="AG13" s="175">
        <v>0</v>
      </c>
      <c r="AH13" s="174">
        <v>0</v>
      </c>
      <c r="AI13" s="213">
        <v>0</v>
      </c>
      <c r="AJ13" s="216"/>
      <c r="AM13" s="160">
        <f>COUNTIF(AA13:AA13, "&gt;30")</f>
        <v>1</v>
      </c>
      <c r="AN13" s="88">
        <v>0</v>
      </c>
      <c r="AO13" s="148">
        <f>SUMIF(AB13:AB13, "&lt;30")+AN13</f>
        <v>0</v>
      </c>
      <c r="AP13" s="89">
        <v>0</v>
      </c>
    </row>
    <row r="14" spans="1:42" x14ac:dyDescent="0.25">
      <c r="A14" s="76" t="s">
        <v>5</v>
      </c>
      <c r="B14" s="77" t="s">
        <v>6</v>
      </c>
      <c r="C14" s="78" t="s">
        <v>40</v>
      </c>
      <c r="D14" s="79">
        <f>ROUND(AD14-36,2)</f>
        <v>12.43</v>
      </c>
      <c r="E14" s="80">
        <v>44</v>
      </c>
      <c r="F14" s="81">
        <v>22</v>
      </c>
      <c r="G14" s="82"/>
      <c r="H14" s="83"/>
      <c r="I14" s="80">
        <v>46</v>
      </c>
      <c r="J14" s="81">
        <v>20</v>
      </c>
      <c r="K14" s="84">
        <v>54</v>
      </c>
      <c r="L14" s="81">
        <v>12</v>
      </c>
      <c r="M14" s="85"/>
      <c r="N14" s="83"/>
      <c r="O14" s="86">
        <v>46</v>
      </c>
      <c r="P14" s="87">
        <v>21</v>
      </c>
      <c r="Q14" s="85"/>
      <c r="R14" s="83"/>
      <c r="S14" s="84">
        <v>52</v>
      </c>
      <c r="T14" s="81">
        <v>14</v>
      </c>
      <c r="U14" s="94">
        <v>51</v>
      </c>
      <c r="V14" s="81">
        <v>15</v>
      </c>
      <c r="W14" s="94">
        <v>46</v>
      </c>
      <c r="X14" s="81">
        <v>21</v>
      </c>
      <c r="Y14" s="85"/>
      <c r="Z14" s="83"/>
      <c r="AA14" s="82"/>
      <c r="AB14" s="83"/>
      <c r="AC14" s="72">
        <f t="shared" si="0"/>
        <v>339</v>
      </c>
      <c r="AD14" s="73">
        <f t="shared" si="1"/>
        <v>48.428571428571431</v>
      </c>
      <c r="AE14" s="170"/>
      <c r="AF14" s="84">
        <f>COUNTIF(E14:Y14,"&gt;30")</f>
        <v>7</v>
      </c>
      <c r="AG14" s="173">
        <v>2</v>
      </c>
      <c r="AH14" s="188">
        <f>SUMIF(E14:Z14,"&lt;30")+AG14</f>
        <v>127</v>
      </c>
      <c r="AI14" s="189">
        <f>(AH14)/AF14</f>
        <v>18.142857142857142</v>
      </c>
      <c r="AJ14" s="216"/>
      <c r="AM14" s="160">
        <f>COUNTIF(AA14:AA14, "&gt;30")</f>
        <v>0</v>
      </c>
      <c r="AN14" s="88">
        <v>0</v>
      </c>
      <c r="AO14" s="148">
        <f>SUMIF(AB14:AB14, "&lt;30")+AN14</f>
        <v>0</v>
      </c>
      <c r="AP14" s="89">
        <v>0</v>
      </c>
    </row>
    <row r="15" spans="1:42" x14ac:dyDescent="0.25">
      <c r="A15" s="76" t="s">
        <v>82</v>
      </c>
      <c r="B15" s="77" t="s">
        <v>6</v>
      </c>
      <c r="C15" s="78" t="s">
        <v>116</v>
      </c>
      <c r="D15" s="79" t="s">
        <v>34</v>
      </c>
      <c r="E15" s="82"/>
      <c r="F15" s="83"/>
      <c r="G15" s="82"/>
      <c r="H15" s="83"/>
      <c r="I15" s="82"/>
      <c r="J15" s="83"/>
      <c r="K15" s="84">
        <v>50</v>
      </c>
      <c r="L15" s="81">
        <v>0</v>
      </c>
      <c r="M15" s="85"/>
      <c r="N15" s="83"/>
      <c r="O15" s="85"/>
      <c r="P15" s="83"/>
      <c r="Q15" s="85"/>
      <c r="R15" s="83"/>
      <c r="S15" s="85"/>
      <c r="T15" s="83"/>
      <c r="U15" s="85"/>
      <c r="V15" s="83"/>
      <c r="W15" s="85"/>
      <c r="X15" s="83"/>
      <c r="Y15" s="85"/>
      <c r="Z15" s="83"/>
      <c r="AA15" s="82"/>
      <c r="AB15" s="83"/>
      <c r="AC15" s="72">
        <f t="shared" si="0"/>
        <v>50</v>
      </c>
      <c r="AD15" s="73">
        <f t="shared" si="1"/>
        <v>50</v>
      </c>
      <c r="AE15" s="170"/>
      <c r="AF15" s="84">
        <f>COUNTIF(E15:Y15,"&gt;30")</f>
        <v>1</v>
      </c>
      <c r="AG15" s="173">
        <v>0</v>
      </c>
      <c r="AH15" s="188">
        <f>SUMIF(E15:Z15,"&lt;30")+AG15</f>
        <v>0</v>
      </c>
      <c r="AI15" s="189">
        <f>(AH15)/AF15</f>
        <v>0</v>
      </c>
      <c r="AJ15" s="216"/>
      <c r="AM15" s="160">
        <f>COUNTIF(AA15:AA15, "&gt;30")</f>
        <v>0</v>
      </c>
      <c r="AN15" s="88">
        <v>0</v>
      </c>
      <c r="AO15" s="148">
        <f>SUMIF(AB15:AB15, "&lt;30")+AN15</f>
        <v>0</v>
      </c>
      <c r="AP15" s="89">
        <v>0</v>
      </c>
    </row>
    <row r="16" spans="1:42" x14ac:dyDescent="0.25">
      <c r="A16" s="76" t="s">
        <v>0</v>
      </c>
      <c r="B16" s="77" t="s">
        <v>1</v>
      </c>
      <c r="C16" s="78" t="s">
        <v>40</v>
      </c>
      <c r="D16" s="79">
        <f>ROUND(AD16-36,2)</f>
        <v>18.25</v>
      </c>
      <c r="E16" s="80">
        <v>52</v>
      </c>
      <c r="F16" s="81">
        <v>20</v>
      </c>
      <c r="G16" s="80">
        <v>54</v>
      </c>
      <c r="H16" s="81">
        <v>18</v>
      </c>
      <c r="I16" s="82"/>
      <c r="J16" s="83"/>
      <c r="K16" s="85"/>
      <c r="L16" s="83"/>
      <c r="M16" s="97">
        <v>57</v>
      </c>
      <c r="N16" s="98">
        <v>15</v>
      </c>
      <c r="O16" s="91">
        <v>54</v>
      </c>
      <c r="P16" s="87">
        <v>19</v>
      </c>
      <c r="Q16" s="85"/>
      <c r="R16" s="83"/>
      <c r="S16" s="85"/>
      <c r="T16" s="83"/>
      <c r="U16" s="85"/>
      <c r="V16" s="83"/>
      <c r="W16" s="85"/>
      <c r="X16" s="83"/>
      <c r="Y16" s="85"/>
      <c r="Z16" s="83"/>
      <c r="AA16" s="82"/>
      <c r="AB16" s="83"/>
      <c r="AC16" s="72">
        <f t="shared" si="0"/>
        <v>217</v>
      </c>
      <c r="AD16" s="73">
        <f t="shared" si="1"/>
        <v>54.25</v>
      </c>
      <c r="AE16" s="170"/>
      <c r="AF16" s="84">
        <f>COUNTIF(E16:Y16,"&gt;30")</f>
        <v>4</v>
      </c>
      <c r="AG16" s="173">
        <v>0</v>
      </c>
      <c r="AH16" s="188">
        <f>SUMIF(E16:Z16,"&lt;30")+AG16</f>
        <v>72</v>
      </c>
      <c r="AI16" s="189">
        <f>(AH16)/AF16</f>
        <v>18</v>
      </c>
      <c r="AJ16" s="216"/>
      <c r="AM16" s="160">
        <f>COUNTIF(AA16:AA16, "&gt;30")</f>
        <v>0</v>
      </c>
      <c r="AN16" s="88">
        <v>0</v>
      </c>
      <c r="AO16" s="148">
        <f>SUMIF(AB16:AB16, "&lt;30")+AN16</f>
        <v>0</v>
      </c>
      <c r="AP16" s="89">
        <v>0</v>
      </c>
    </row>
    <row r="17" spans="1:42" x14ac:dyDescent="0.25">
      <c r="A17" s="76" t="s">
        <v>11</v>
      </c>
      <c r="B17" s="77" t="s">
        <v>12</v>
      </c>
      <c r="C17" s="78" t="s">
        <v>116</v>
      </c>
      <c r="D17" s="79" t="s">
        <v>34</v>
      </c>
      <c r="E17" s="82"/>
      <c r="F17" s="83"/>
      <c r="G17" s="82"/>
      <c r="H17" s="83"/>
      <c r="I17" s="82"/>
      <c r="J17" s="83"/>
      <c r="K17" s="85"/>
      <c r="L17" s="83"/>
      <c r="M17" s="85"/>
      <c r="N17" s="83"/>
      <c r="O17" s="85"/>
      <c r="P17" s="83"/>
      <c r="Q17" s="85"/>
      <c r="R17" s="83"/>
      <c r="S17" s="85"/>
      <c r="T17" s="83"/>
      <c r="U17" s="84">
        <v>52</v>
      </c>
      <c r="V17" s="81" t="s">
        <v>34</v>
      </c>
      <c r="W17" s="85"/>
      <c r="X17" s="83"/>
      <c r="Y17" s="85"/>
      <c r="Z17" s="83"/>
      <c r="AA17" s="82"/>
      <c r="AB17" s="83"/>
      <c r="AC17" s="72">
        <f t="shared" si="0"/>
        <v>52</v>
      </c>
      <c r="AD17" s="73">
        <f t="shared" si="1"/>
        <v>52</v>
      </c>
      <c r="AE17" s="170"/>
      <c r="AF17" s="84">
        <f>COUNTIF(E17:Y17,"&gt;30")</f>
        <v>1</v>
      </c>
      <c r="AG17" s="188">
        <v>0</v>
      </c>
      <c r="AH17" s="188">
        <f>SUMIF(E17:Z17,"&lt;30")+AG17</f>
        <v>0</v>
      </c>
      <c r="AI17" s="189">
        <f>(AH17)/AF17</f>
        <v>0</v>
      </c>
      <c r="AJ17" s="216"/>
      <c r="AM17" s="160">
        <f>COUNTIF(AA17:AA17, "&gt;30")</f>
        <v>0</v>
      </c>
      <c r="AN17" s="75">
        <v>0</v>
      </c>
      <c r="AO17" s="148">
        <f>SUMIF(AB17:AB17, "&lt;30")+AN17</f>
        <v>0</v>
      </c>
      <c r="AP17" s="89">
        <v>0</v>
      </c>
    </row>
    <row r="18" spans="1:42" x14ac:dyDescent="0.25">
      <c r="A18" s="76" t="s">
        <v>13</v>
      </c>
      <c r="B18" s="77" t="s">
        <v>14</v>
      </c>
      <c r="C18" s="78" t="s">
        <v>40</v>
      </c>
      <c r="D18" s="79">
        <f>ROUND(AD18-36,2)</f>
        <v>8.33</v>
      </c>
      <c r="E18" s="80">
        <f>'Week 1'!L7</f>
        <v>49</v>
      </c>
      <c r="F18" s="81">
        <f>'Week 1'!O8</f>
        <v>17</v>
      </c>
      <c r="G18" s="80">
        <f>'Week 2'!L7</f>
        <v>43</v>
      </c>
      <c r="H18" s="81">
        <f>'Week 2'!O8</f>
        <v>21</v>
      </c>
      <c r="I18" s="90">
        <f>'Week 3'!L7</f>
        <v>45</v>
      </c>
      <c r="J18" s="81">
        <f>'Week 3'!O8</f>
        <v>19</v>
      </c>
      <c r="K18" s="85"/>
      <c r="L18" s="83"/>
      <c r="M18" s="97">
        <v>43</v>
      </c>
      <c r="N18" s="98">
        <v>19</v>
      </c>
      <c r="O18" s="97">
        <v>40</v>
      </c>
      <c r="P18" s="98">
        <v>21</v>
      </c>
      <c r="Q18" s="97">
        <v>49</v>
      </c>
      <c r="R18" s="98">
        <v>14</v>
      </c>
      <c r="S18" s="99"/>
      <c r="T18" s="100"/>
      <c r="U18" s="121">
        <v>44</v>
      </c>
      <c r="V18" s="115">
        <v>19</v>
      </c>
      <c r="W18" s="121">
        <v>43</v>
      </c>
      <c r="X18" s="115">
        <v>20</v>
      </c>
      <c r="Y18" s="121">
        <v>43</v>
      </c>
      <c r="Z18" s="115">
        <v>18</v>
      </c>
      <c r="AA18" s="82"/>
      <c r="AB18" s="83"/>
      <c r="AC18" s="72">
        <f t="shared" si="0"/>
        <v>399</v>
      </c>
      <c r="AD18" s="73">
        <f t="shared" si="1"/>
        <v>44.333333333333336</v>
      </c>
      <c r="AE18" s="170"/>
      <c r="AF18" s="84">
        <f>COUNTIF(E18:Y18,"&gt;30")</f>
        <v>9</v>
      </c>
      <c r="AG18" s="173">
        <v>1</v>
      </c>
      <c r="AH18" s="188">
        <f>SUMIF(E18:Z18,"&lt;30")+AG18</f>
        <v>169</v>
      </c>
      <c r="AI18" s="189">
        <f>(AH18)/AF18</f>
        <v>18.777777777777779</v>
      </c>
      <c r="AJ18" s="217"/>
      <c r="AM18" s="160">
        <f>COUNTIF(AA18:AA18, "&gt;30")</f>
        <v>0</v>
      </c>
      <c r="AN18" s="88">
        <v>0</v>
      </c>
      <c r="AO18" s="148">
        <f>SUMIF(AB18:AB18, "&lt;30")+AN18</f>
        <v>0</v>
      </c>
      <c r="AP18" s="89">
        <v>0</v>
      </c>
    </row>
    <row r="19" spans="1:42" x14ac:dyDescent="0.25">
      <c r="A19" s="101" t="s">
        <v>15</v>
      </c>
      <c r="B19" s="102" t="s">
        <v>16</v>
      </c>
      <c r="C19" s="103" t="s">
        <v>116</v>
      </c>
      <c r="D19" s="79">
        <f>ROUND(AD19-36,2)</f>
        <v>15</v>
      </c>
      <c r="E19" s="104"/>
      <c r="F19" s="100"/>
      <c r="G19" s="209">
        <v>48</v>
      </c>
      <c r="H19" s="115">
        <v>20</v>
      </c>
      <c r="I19" s="209">
        <v>47</v>
      </c>
      <c r="J19" s="115">
        <v>21</v>
      </c>
      <c r="K19" s="99"/>
      <c r="L19" s="100"/>
      <c r="M19" s="91">
        <v>56</v>
      </c>
      <c r="N19" s="87">
        <v>12</v>
      </c>
      <c r="O19" s="91">
        <v>54</v>
      </c>
      <c r="P19" s="87">
        <v>16</v>
      </c>
      <c r="Q19" s="85"/>
      <c r="R19" s="83"/>
      <c r="S19" s="85"/>
      <c r="T19" s="83"/>
      <c r="U19" s="93">
        <v>50</v>
      </c>
      <c r="V19" s="81">
        <v>19</v>
      </c>
      <c r="W19" s="85"/>
      <c r="X19" s="83"/>
      <c r="Y19" s="85"/>
      <c r="Z19" s="83"/>
      <c r="AA19" s="82"/>
      <c r="AB19" s="83"/>
      <c r="AC19" s="72">
        <f t="shared" si="0"/>
        <v>255</v>
      </c>
      <c r="AD19" s="73">
        <f t="shared" si="1"/>
        <v>51</v>
      </c>
      <c r="AE19" s="170"/>
      <c r="AF19" s="84">
        <f>COUNTIF(E19:Y19,"&gt;30")</f>
        <v>5</v>
      </c>
      <c r="AG19" s="173">
        <v>0</v>
      </c>
      <c r="AH19" s="188">
        <f>SUMIF(E19:Z19,"&lt;30")+AG19</f>
        <v>88</v>
      </c>
      <c r="AI19" s="189">
        <f>(AH19)/AF19</f>
        <v>17.600000000000001</v>
      </c>
      <c r="AJ19" s="216"/>
      <c r="AM19" s="160">
        <f>COUNTIF(AA19:AA19, "&gt;30")</f>
        <v>0</v>
      </c>
      <c r="AN19" s="88">
        <v>0</v>
      </c>
      <c r="AO19" s="148">
        <f>SUMIF(AB19:AB19, "&lt;30")+AN19</f>
        <v>0</v>
      </c>
      <c r="AP19" s="89">
        <v>0</v>
      </c>
    </row>
    <row r="20" spans="1:42" ht="15.75" thickBot="1" x14ac:dyDescent="0.3">
      <c r="A20" s="101" t="s">
        <v>9</v>
      </c>
      <c r="B20" s="102" t="s">
        <v>24</v>
      </c>
      <c r="C20" s="103" t="s">
        <v>40</v>
      </c>
      <c r="D20" s="105">
        <f>ROUND(AD20-36,2)</f>
        <v>12.82</v>
      </c>
      <c r="E20" s="208">
        <v>49</v>
      </c>
      <c r="F20" s="115">
        <v>18</v>
      </c>
      <c r="G20" s="209">
        <v>44</v>
      </c>
      <c r="H20" s="115">
        <v>23</v>
      </c>
      <c r="I20" s="210">
        <v>53</v>
      </c>
      <c r="J20" s="115">
        <v>14</v>
      </c>
      <c r="K20" s="93">
        <v>49</v>
      </c>
      <c r="L20" s="81">
        <v>18</v>
      </c>
      <c r="M20" s="86">
        <v>53</v>
      </c>
      <c r="N20" s="87">
        <v>17</v>
      </c>
      <c r="O20" s="86">
        <v>45</v>
      </c>
      <c r="P20" s="87">
        <v>22</v>
      </c>
      <c r="Q20" s="86">
        <v>50</v>
      </c>
      <c r="R20" s="87">
        <v>17</v>
      </c>
      <c r="S20" s="93">
        <v>51</v>
      </c>
      <c r="T20" s="81">
        <v>17</v>
      </c>
      <c r="U20" s="93">
        <v>50</v>
      </c>
      <c r="V20" s="81">
        <v>17</v>
      </c>
      <c r="W20" s="93">
        <v>46</v>
      </c>
      <c r="X20" s="81">
        <v>21</v>
      </c>
      <c r="Y20" s="120">
        <v>47</v>
      </c>
      <c r="Z20" s="81">
        <v>20</v>
      </c>
      <c r="AA20" s="106"/>
      <c r="AB20" s="107"/>
      <c r="AC20" s="72">
        <f t="shared" si="0"/>
        <v>537</v>
      </c>
      <c r="AD20" s="73">
        <f t="shared" si="1"/>
        <v>48.81818181818182</v>
      </c>
      <c r="AE20" s="170"/>
      <c r="AF20" s="190">
        <f>COUNTIF(E20:Y20,"&gt;30")</f>
        <v>11</v>
      </c>
      <c r="AG20" s="176">
        <v>2</v>
      </c>
      <c r="AH20" s="212">
        <f>SUMIF(E20:Z20,"&lt;30")+AG20</f>
        <v>206</v>
      </c>
      <c r="AI20" s="214">
        <f>(AH20)/AF20</f>
        <v>18.727272727272727</v>
      </c>
      <c r="AJ20" s="220" t="s">
        <v>123</v>
      </c>
      <c r="AM20" s="191">
        <f>COUNTIF(AA20:AA20, "&gt;30")</f>
        <v>0</v>
      </c>
      <c r="AN20" s="192">
        <v>0</v>
      </c>
      <c r="AO20" s="187">
        <f>SUMIF(AB20:AB20, "&lt;30")+AN20</f>
        <v>0</v>
      </c>
      <c r="AP20" s="193">
        <v>0</v>
      </c>
    </row>
    <row r="21" spans="1:42" s="182" customFormat="1" ht="15.75" thickBot="1" x14ac:dyDescent="0.3">
      <c r="A21" s="179"/>
      <c r="B21" s="180"/>
      <c r="C21" s="180"/>
      <c r="D21" s="180"/>
      <c r="E21" s="181">
        <f>AVERAGEIF(E4:E20,"&gt;0")</f>
        <v>50.090909090909093</v>
      </c>
      <c r="F21" s="181"/>
      <c r="G21" s="181">
        <f>AVERAGEIF(G4:G20,"&gt;0")</f>
        <v>48.583333333333336</v>
      </c>
      <c r="H21" s="181"/>
      <c r="I21" s="181">
        <f>AVERAGEIF(I4:I20,"&gt;0")</f>
        <v>49.777777777777779</v>
      </c>
      <c r="J21" s="181"/>
      <c r="K21" s="181">
        <f>AVERAGEIF(K4:K20,"&gt;0")</f>
        <v>49.875</v>
      </c>
      <c r="L21" s="181"/>
      <c r="M21" s="181">
        <f>AVERAGEIF(M4:M20,"&gt;0")</f>
        <v>51.636363636363633</v>
      </c>
      <c r="N21" s="181"/>
      <c r="O21" s="181">
        <f>AVERAGEIF(O4:O20,"&gt;0")</f>
        <v>49.5</v>
      </c>
      <c r="P21" s="181"/>
      <c r="Q21" s="181">
        <f>AVERAGEIF(Q4:Q20,"&gt;0")</f>
        <v>50.428571428571431</v>
      </c>
      <c r="R21" s="181"/>
      <c r="S21" s="181">
        <f>AVERAGEIF(S4:S20,"&gt;0")</f>
        <v>47.714285714285715</v>
      </c>
      <c r="T21" s="181"/>
      <c r="U21" s="181">
        <f>AVERAGEIF(U4:U20,"&gt;0")</f>
        <v>50.727272727272727</v>
      </c>
      <c r="V21" s="181"/>
      <c r="W21" s="181">
        <f>AVERAGEIF(W4:W20,"&gt;0")</f>
        <v>48</v>
      </c>
      <c r="X21" s="181"/>
      <c r="Y21" s="181">
        <f>AVERAGEIF(Y4:Y20,"&gt;0")</f>
        <v>48.666666666666664</v>
      </c>
      <c r="Z21" s="181"/>
      <c r="AA21" s="181">
        <f>AVERAGEIF(AA4:AA20,"&gt;0")</f>
        <v>49.9</v>
      </c>
      <c r="AB21" s="181"/>
      <c r="AC21" s="180"/>
      <c r="AD21" s="185">
        <f>AVERAGEIF(E21:Y21,"&gt;0")</f>
        <v>49.545470943198218</v>
      </c>
      <c r="AE21" s="183"/>
      <c r="AF21" s="186"/>
      <c r="AG21" s="186"/>
      <c r="AH21" s="186"/>
      <c r="AI21" s="186"/>
      <c r="AJ21" s="186"/>
    </row>
    <row r="22" spans="1:42" x14ac:dyDescent="0.25">
      <c r="A22" s="161"/>
      <c r="B22" s="161"/>
      <c r="C22" s="162"/>
      <c r="D22" s="163"/>
      <c r="E22" s="164"/>
      <c r="F22" s="165"/>
      <c r="AC22" s="169"/>
      <c r="AD22" s="170"/>
      <c r="AE22" s="170"/>
      <c r="AF22" s="169"/>
      <c r="AG22" s="162"/>
      <c r="AH22" s="169"/>
      <c r="AI22" s="171"/>
      <c r="AJ22" s="218"/>
    </row>
    <row r="23" spans="1:42" x14ac:dyDescent="0.25">
      <c r="D23" s="123" t="s">
        <v>30</v>
      </c>
      <c r="E23" s="109" t="s">
        <v>32</v>
      </c>
      <c r="AA23" s="222" t="s">
        <v>32</v>
      </c>
    </row>
    <row r="24" spans="1:42" x14ac:dyDescent="0.25">
      <c r="D24" s="123" t="s">
        <v>31</v>
      </c>
      <c r="E24" s="110" t="s">
        <v>33</v>
      </c>
      <c r="AA24" s="221" t="s">
        <v>33</v>
      </c>
    </row>
    <row r="25" spans="1:42" x14ac:dyDescent="0.25">
      <c r="D25" s="123" t="s">
        <v>105</v>
      </c>
      <c r="E25" s="114" t="s">
        <v>106</v>
      </c>
      <c r="AA25" s="223" t="s">
        <v>106</v>
      </c>
    </row>
  </sheetData>
  <sortState xmlns:xlrd2="http://schemas.microsoft.com/office/spreadsheetml/2017/richdata2" ref="A4:AP20">
    <sortCondition descending="1" ref="AP4:AP20"/>
    <sortCondition ref="AA4:AA20"/>
    <sortCondition ref="B4:B20"/>
  </sortState>
  <mergeCells count="40">
    <mergeCell ref="AM1:AP1"/>
    <mergeCell ref="AM2:AM3"/>
    <mergeCell ref="AN2:AN3"/>
    <mergeCell ref="AO2:AO3"/>
    <mergeCell ref="AP2:AP3"/>
    <mergeCell ref="AJ1:AJ3"/>
    <mergeCell ref="AA1:AB1"/>
    <mergeCell ref="AA2:AB2"/>
    <mergeCell ref="AF1:AI1"/>
    <mergeCell ref="AF2:AF3"/>
    <mergeCell ref="AG2:AG3"/>
    <mergeCell ref="AH2:AH3"/>
    <mergeCell ref="AI2:AI3"/>
    <mergeCell ref="E2:F2"/>
    <mergeCell ref="G2:H2"/>
    <mergeCell ref="I2:J2"/>
    <mergeCell ref="K2:L2"/>
    <mergeCell ref="M2:N2"/>
    <mergeCell ref="O2:P2"/>
    <mergeCell ref="K1:L1"/>
    <mergeCell ref="M1:N1"/>
    <mergeCell ref="O1:P1"/>
    <mergeCell ref="AC1:AC3"/>
    <mergeCell ref="AD1:AD3"/>
    <mergeCell ref="U1:V1"/>
    <mergeCell ref="Y2:Z2"/>
    <mergeCell ref="Y1:Z1"/>
    <mergeCell ref="W2:X2"/>
    <mergeCell ref="W1:X1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</mergeCells>
  <phoneticPr fontId="19" type="noConversion"/>
  <pageMargins left="0.7" right="0.7" top="0.75" bottom="0.75" header="0.3" footer="0.3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45</v>
      </c>
      <c r="D1" s="10" t="s">
        <v>38</v>
      </c>
      <c r="E1" s="10" t="s">
        <v>41</v>
      </c>
      <c r="F1" s="10" t="s">
        <v>50</v>
      </c>
      <c r="G1" s="10" t="s">
        <v>79</v>
      </c>
      <c r="H1" s="10" t="s">
        <v>101</v>
      </c>
      <c r="I1" s="10" t="s">
        <v>102</v>
      </c>
      <c r="J1" s="10" t="s">
        <v>103</v>
      </c>
      <c r="K1" s="10" t="s">
        <v>107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114</v>
      </c>
      <c r="B15" s="4" t="s">
        <v>113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82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67</v>
      </c>
    </row>
    <row r="3" spans="1:2" x14ac:dyDescent="0.25">
      <c r="A3" s="19" t="s">
        <v>68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69</v>
      </c>
    </row>
    <row r="18" spans="1:1" ht="14.25" x14ac:dyDescent="0.2">
      <c r="A18" s="21" t="s">
        <v>70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84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62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63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64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65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66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74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73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72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84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61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62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64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65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66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74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76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77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84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61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62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63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64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65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66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77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84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64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65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73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72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83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80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78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80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24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26" t="s">
        <v>52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53</v>
      </c>
      <c r="B4" s="31" t="s">
        <v>54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55</v>
      </c>
      <c r="M4" s="31" t="s">
        <v>56</v>
      </c>
      <c r="N4" s="31" t="s">
        <v>57</v>
      </c>
      <c r="O4" s="32" t="s">
        <v>58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59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85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60</v>
      </c>
      <c r="B7" s="23" t="s">
        <v>84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86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89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61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94</v>
      </c>
      <c r="R10" s="47" t="s">
        <v>91</v>
      </c>
      <c r="S10" s="47" t="s">
        <v>92</v>
      </c>
      <c r="T10" s="51" t="s">
        <v>93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62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63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64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144"/>
      <c r="R15" s="145"/>
      <c r="S15" s="146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65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66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74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72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77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90</v>
      </c>
      <c r="D30" s="40" t="s">
        <v>87</v>
      </c>
      <c r="E30" s="40" t="s">
        <v>88</v>
      </c>
      <c r="F30" s="40" t="s">
        <v>90</v>
      </c>
      <c r="G30" s="40" t="s">
        <v>88</v>
      </c>
      <c r="H30" s="40" t="s">
        <v>88</v>
      </c>
      <c r="I30" s="40" t="s">
        <v>87</v>
      </c>
      <c r="J30" s="40" t="s">
        <v>88</v>
      </c>
      <c r="K30" s="40" t="s">
        <v>88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2024-05-29T15:42:13Z</cp:lastPrinted>
  <dcterms:created xsi:type="dcterms:W3CDTF">2024-05-07T15:07:02Z</dcterms:created>
  <dcterms:modified xsi:type="dcterms:W3CDTF">2024-07-23T20:39:48Z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