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CF8563C6-9ADE-41BB-9C83-1BC0C7CB9BC8}" xr6:coauthVersionLast="47" xr6:coauthVersionMax="47" xr10:uidLastSave="{00000000-0000-0000-0000-000000000000}"/>
  <bookViews>
    <workbookView xWindow="1515" yWindow="315" windowWidth="25845" windowHeight="14865" xr2:uid="{00000000-000D-0000-FFFF-FFFF00000000}"/>
  </bookViews>
  <sheets>
    <sheet name="Weekly Stats" sheetId="11" r:id="rId1"/>
    <sheet name="Funds" sheetId="2" r:id="rId2"/>
    <sheet name="Point System" sheetId="7" r:id="rId3"/>
    <sheet name="Week 1" sheetId="4" state="hidden" r:id="rId4"/>
    <sheet name="Week 2" sheetId="5" state="hidden" r:id="rId5"/>
    <sheet name="Week 3" sheetId="6" state="hidden" r:id="rId6"/>
    <sheet name="Week 4" sheetId="8" state="hidden" r:id="rId7"/>
    <sheet name="Week 5" sheetId="10" state="hidden" r:id="rId8"/>
    <sheet name="Week 6" sheetId="9" r:id="rId9"/>
    <sheet name="Week 7" sheetId="12" r:id="rId10"/>
    <sheet name="Week 8" sheetId="13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2" i="11" l="1"/>
  <c r="U14" i="11"/>
  <c r="U7" i="11"/>
  <c r="U9" i="11"/>
  <c r="U8" i="11"/>
  <c r="U12" i="11"/>
  <c r="U10" i="11"/>
  <c r="U13" i="11"/>
  <c r="U11" i="11"/>
  <c r="U15" i="11"/>
  <c r="U5" i="11"/>
  <c r="U16" i="11"/>
  <c r="U17" i="11"/>
  <c r="U18" i="11"/>
  <c r="U4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W14" i="11"/>
  <c r="D14" i="11" s="1"/>
  <c r="W7" i="11"/>
  <c r="W9" i="11"/>
  <c r="D9" i="11" s="1"/>
  <c r="W8" i="11"/>
  <c r="D8" i="11" s="1"/>
  <c r="W12" i="11"/>
  <c r="W10" i="11"/>
  <c r="W13" i="11"/>
  <c r="W11" i="11"/>
  <c r="D11" i="11" s="1"/>
  <c r="W15" i="11"/>
  <c r="W5" i="11"/>
  <c r="D5" i="11" s="1"/>
  <c r="W16" i="11"/>
  <c r="W17" i="11"/>
  <c r="W18" i="11"/>
  <c r="W4" i="11"/>
  <c r="D4" i="11" s="1"/>
  <c r="V14" i="11"/>
  <c r="V6" i="11"/>
  <c r="V7" i="11"/>
  <c r="V9" i="11"/>
  <c r="V8" i="11"/>
  <c r="V12" i="11"/>
  <c r="V10" i="11"/>
  <c r="V13" i="11"/>
  <c r="Z13" i="11" s="1"/>
  <c r="V11" i="11"/>
  <c r="V15" i="11"/>
  <c r="V5" i="11"/>
  <c r="V16" i="11"/>
  <c r="V17" i="11"/>
  <c r="V18" i="11"/>
  <c r="V4" i="11"/>
  <c r="Y7" i="11"/>
  <c r="Z7" i="11" s="1"/>
  <c r="Y9" i="11"/>
  <c r="Y8" i="11"/>
  <c r="Y12" i="11"/>
  <c r="Y10" i="11"/>
  <c r="Y13" i="11"/>
  <c r="Y11" i="11"/>
  <c r="Y15" i="11"/>
  <c r="Y5" i="11"/>
  <c r="Z5" i="11" s="1"/>
  <c r="Y16" i="11"/>
  <c r="Z16" i="11" s="1"/>
  <c r="Y17" i="11"/>
  <c r="Z17" i="11" s="1"/>
  <c r="Y18" i="11"/>
  <c r="Z18" i="11" s="1"/>
  <c r="Y14" i="11"/>
  <c r="Y4" i="11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D7" i="11"/>
  <c r="J6" i="11"/>
  <c r="I6" i="11"/>
  <c r="I22" i="11" s="1"/>
  <c r="H6" i="11"/>
  <c r="G6" i="11"/>
  <c r="G22" i="11" s="1"/>
  <c r="F6" i="11"/>
  <c r="E6" i="11"/>
  <c r="W6" i="11" s="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Z14" i="11" l="1"/>
  <c r="Y6" i="11"/>
  <c r="U6" i="1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Z11" i="11"/>
  <c r="Z4" i="11"/>
  <c r="E22" i="11"/>
  <c r="Z6" i="11"/>
  <c r="Z10" i="11"/>
  <c r="D13" i="11"/>
  <c r="Z8" i="11"/>
  <c r="Z12" i="11"/>
  <c r="D10" i="11"/>
  <c r="D16" i="11"/>
  <c r="D12" i="11"/>
  <c r="Z15" i="11"/>
  <c r="D15" i="11"/>
  <c r="Z9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D6" i="1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L10" i="6" l="1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<sst xmlns="http://schemas.openxmlformats.org/spreadsheetml/2006/main" count="407" uniqueCount="115">
  <si>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</si>
  <si>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</si>
  <si>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</si>
  <si>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</si>
  <si>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</si>
  <si>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</si>
  <si>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</si>
  <si>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</si>
  <si>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</si>
  <si>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</si>
  <si>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</si>
  <si>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</si>
  <si>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</si>
  <si>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</si>
  <si>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</si>
  <si>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</si>
  <si>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</si>
  <si>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</si>
  <si>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</si>
  <si>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</si>
  <si>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</si>
  <si>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</si>
  <si>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</si>
  <si>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</si>
  <si>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</si>
  <si>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</si>
  <si>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</si>
  <si>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</si>
  <si>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</si>
  <si>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</si>
  <si>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</si>
  <si>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</si>
  <si>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</si>
  <si>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</si>
  <si>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</si>
  <si>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</si>
  <si>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</si>
  <si>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</si>
  <si>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</si>
  <si>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</si>
  <si>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Total Closest Points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</si>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</sst>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0" xfId="1"/>
    <xf numFmtId="0" fontId="7" fillId="0" borderId="38" xfId="1" applyFont="1" applyFill="1" applyBorder="1" applyAlignment="1">
      <alignment vertical="center"/>
    </xf>
    <xf numFmtId="0" fontId="5" fillId="0" borderId="39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vertical="center"/>
    </xf>
    <xf numFmtId="0" fontId="5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Fill="1" applyBorder="1" applyAlignment="1">
      <alignment horizontal="center" vertical="center"/>
    </xf>
    <xf numFmtId="0" fontId="3" fillId="0" borderId="0" xfId="1"/>
    <xf numFmtId="0" fontId="0" fillId="0" borderId="0" xfId="0" applyFont="1" applyAlignment="1">
      <alignment horizontal="center"/>
    </xf>
    <xf numFmtId="0" fontId="14" fillId="0" borderId="42" xfId="1" applyFont="1" applyFill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48" xfId="0" applyFont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0" borderId="24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1" fontId="12" fillId="0" borderId="24" xfId="0" applyNumberFormat="1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2" fontId="11" fillId="0" borderId="9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33" xfId="0" applyFont="1" applyBorder="1" applyAlignment="1">
      <alignment horizont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49" xfId="0" applyFont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33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37" xfId="0" applyFont="1" applyBorder="1" applyAlignment="1">
      <alignment horizont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37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2" fontId="0" fillId="0" borderId="0" xfId="0" applyNumberFormat="1" applyFon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0" fontId="3" fillId="0" borderId="0" xfId="1"/>
    <xf numFmtId="1" fontId="0" fillId="0" borderId="1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indent="2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1" fontId="18" fillId="0" borderId="5" xfId="0" applyNumberFormat="1" applyFont="1" applyFill="1" applyBorder="1" applyAlignment="1">
      <alignment horizontal="center"/>
    </xf>
    <xf numFmtId="0" fontId="18" fillId="0" borderId="0" xfId="0" applyFont="1"/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Z27"/>
  <sheetViews>
    <sheetView tabSelected="1" workbookViewId="0">
      <selection activeCell="A22" sqref="A22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10.75" style="69" customWidth="1"/>
    <col min="5" max="5" width="5.625" style="69" bestFit="1" customWidth="1"/>
    <col min="6" max="6" width="6" style="69" bestFit="1" customWidth="1"/>
    <col min="7" max="7" width="5.625" style="69" bestFit="1" customWidth="1"/>
    <col min="8" max="8" width="6" style="69" bestFit="1" customWidth="1"/>
    <col min="9" max="9" width="5.625" style="69" bestFit="1" customWidth="1"/>
    <col min="10" max="10" width="6" style="69" bestFit="1" customWidth="1"/>
    <col min="11" max="11" width="5.625" style="69" bestFit="1" customWidth="1"/>
    <col min="12" max="12" width="6" style="69" bestFit="1" customWidth="1"/>
    <col min="13" max="13" width="5.625" style="69" bestFit="1" customWidth="1"/>
    <col min="14" max="14" width="6" style="69" bestFit="1" customWidth="1"/>
    <col min="15" max="15" width="5.625" style="69" bestFit="1" customWidth="1"/>
    <col min="16" max="16" width="6" style="69" bestFit="1" customWidth="1"/>
    <col min="17" max="17" width="5.625" style="69" bestFit="1" customWidth="1"/>
    <col min="18" max="18" width="6" style="69" bestFit="1" customWidth="1"/>
    <col min="19" max="19" width="5.625" style="69" bestFit="1" customWidth="1"/>
    <col min="20" max="20" width="6" style="69" bestFit="1" customWidth="1"/>
    <col min="21" max="22" width="7.25" style="69" customWidth="1"/>
    <col min="23" max="23" width="9.125" style="139" customWidth="1"/>
    <col min="24" max="24" width="7.125" style="69" customWidth="1"/>
    <col min="25" max="25" width="7.75" style="69" customWidth="1"/>
    <col min="26" max="26" width="10.25" style="69" customWidth="1"/>
    <col min="27" max="16384" width="9.125" style="69"/>
  </cols>
  <sheetData>
    <row r="1" spans="1:26" s="1" customFormat="1" ht="13.5" thickBot="1">
      <c r="A1" s="165" t="s">
        <v>39</v>
      </c>
      <c r="B1" s="166"/>
      <c r="C1" s="171"/>
      <c r="D1" s="174" t="s">
        <v>103</v>
      </c>
      <c r="E1" s="148" t="s">
        <v>52</v>
      </c>
      <c r="F1" s="149"/>
      <c r="G1" s="148" t="s">
        <v>53</v>
      </c>
      <c r="H1" s="149"/>
      <c r="I1" s="148" t="s">
        <v>54</v>
      </c>
      <c r="J1" s="149"/>
      <c r="K1" s="148" t="s">
        <v>55</v>
      </c>
      <c r="L1" s="149"/>
      <c r="M1" s="148" t="s">
        <v>88</v>
      </c>
      <c r="N1" s="149"/>
      <c r="O1" s="148" t="s">
        <v>102</v>
      </c>
      <c r="P1" s="149"/>
      <c r="Q1" s="148" t="s">
        <v>107</v>
      </c>
      <c r="R1" s="149"/>
      <c r="S1" s="148" t="s">
        <v>111</v>
      </c>
      <c r="T1" s="149"/>
      <c r="U1" s="158" t="s">
        <v>47</v>
      </c>
      <c r="V1" s="155" t="s">
        <v>106</v>
      </c>
      <c r="W1" s="161" t="s">
        <v>48</v>
      </c>
      <c r="X1" s="158" t="s">
        <v>40</v>
      </c>
      <c r="Y1" s="152" t="s">
        <v>49</v>
      </c>
      <c r="Z1" s="155" t="s">
        <v>77</v>
      </c>
    </row>
    <row r="2" spans="1:26" s="1" customFormat="1" ht="12.75">
      <c r="A2" s="167"/>
      <c r="B2" s="168"/>
      <c r="C2" s="172"/>
      <c r="D2" s="175"/>
      <c r="E2" s="150">
        <v>45418</v>
      </c>
      <c r="F2" s="151"/>
      <c r="G2" s="150">
        <v>45425</v>
      </c>
      <c r="H2" s="151"/>
      <c r="I2" s="150">
        <v>45432</v>
      </c>
      <c r="J2" s="151"/>
      <c r="K2" s="150">
        <v>45439</v>
      </c>
      <c r="L2" s="151"/>
      <c r="M2" s="150">
        <v>45446</v>
      </c>
      <c r="N2" s="151"/>
      <c r="O2" s="150">
        <v>45453</v>
      </c>
      <c r="P2" s="151"/>
      <c r="Q2" s="150">
        <v>45460</v>
      </c>
      <c r="R2" s="151"/>
      <c r="S2" s="150">
        <v>45467</v>
      </c>
      <c r="T2" s="151"/>
      <c r="U2" s="159"/>
      <c r="V2" s="156"/>
      <c r="W2" s="162"/>
      <c r="X2" s="159"/>
      <c r="Y2" s="153"/>
      <c r="Z2" s="156"/>
    </row>
    <row r="3" spans="1:26" s="1" customFormat="1" ht="13.5" thickBot="1">
      <c r="A3" s="169"/>
      <c r="B3" s="170"/>
      <c r="C3" s="173"/>
      <c r="D3" s="175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67" t="s">
        <v>28</v>
      </c>
      <c r="T3" s="68" t="s">
        <v>29</v>
      </c>
      <c r="U3" s="160"/>
      <c r="V3" s="157"/>
      <c r="W3" s="163"/>
      <c r="X3" s="159"/>
      <c r="Y3" s="154"/>
      <c r="Z3" s="156"/>
    </row>
    <row r="4" spans="1:26" ht="15">
      <c r="A4" s="70" t="s">
        <v>22</v>
      </c>
      <c r="B4" s="71" t="s">
        <v>23</v>
      </c>
      <c r="C4" s="72" t="s">
        <v>41</v>
      </c>
      <c r="D4" s="73">
        <f>ROUND(W4-36,2)</f>
        <v>14</v>
      </c>
      <c r="E4" s="74">
        <v>52</v>
      </c>
      <c r="F4" s="75">
        <v>16</v>
      </c>
      <c r="G4" s="74">
        <v>49</v>
      </c>
      <c r="H4" s="75">
        <v>19</v>
      </c>
      <c r="I4" s="76">
        <v>48</v>
      </c>
      <c r="J4" s="75">
        <v>22</v>
      </c>
      <c r="K4" s="77"/>
      <c r="L4" s="78"/>
      <c r="M4" s="79">
        <v>56</v>
      </c>
      <c r="N4" s="80">
        <v>13</v>
      </c>
      <c r="O4" s="79">
        <v>55</v>
      </c>
      <c r="P4" s="80">
        <v>16</v>
      </c>
      <c r="Q4" s="79">
        <v>44</v>
      </c>
      <c r="R4" s="80">
        <v>26</v>
      </c>
      <c r="S4" s="145">
        <v>46</v>
      </c>
      <c r="T4" s="146">
        <v>23</v>
      </c>
      <c r="U4" s="81">
        <f>SUMIF(E4:S4,"&gt;30")</f>
        <v>350</v>
      </c>
      <c r="V4" s="144">
        <f>COUNTIF(E4:T4,"&gt;30")</f>
        <v>7</v>
      </c>
      <c r="W4" s="82">
        <f>AVERAGEIF(E4:T4,"&gt;30")</f>
        <v>50</v>
      </c>
      <c r="X4" s="83">
        <v>1</v>
      </c>
      <c r="Y4" s="84">
        <f>SUMIF(E4:T4,"&lt;30")+X4</f>
        <v>136</v>
      </c>
      <c r="Z4" s="85">
        <f>(Y4)/V4</f>
        <v>19.428571428571427</v>
      </c>
    </row>
    <row r="5" spans="1:26" ht="15">
      <c r="A5" s="86" t="s">
        <v>20</v>
      </c>
      <c r="B5" s="87" t="s">
        <v>21</v>
      </c>
      <c r="C5" s="88" t="s">
        <v>41</v>
      </c>
      <c r="D5" s="89">
        <f>ROUND(W5-36,2)</f>
        <v>10.6</v>
      </c>
      <c r="E5" s="92"/>
      <c r="F5" s="93"/>
      <c r="G5" s="103">
        <v>48</v>
      </c>
      <c r="H5" s="91">
        <v>17</v>
      </c>
      <c r="I5" s="92"/>
      <c r="J5" s="93"/>
      <c r="K5" s="109">
        <v>49</v>
      </c>
      <c r="L5" s="110">
        <v>16</v>
      </c>
      <c r="M5" s="95"/>
      <c r="N5" s="93"/>
      <c r="O5" s="107">
        <v>45</v>
      </c>
      <c r="P5" s="97">
        <v>20</v>
      </c>
      <c r="Q5" s="107">
        <v>50</v>
      </c>
      <c r="R5" s="97">
        <v>15</v>
      </c>
      <c r="S5" s="147">
        <v>41</v>
      </c>
      <c r="T5" s="110">
        <v>25</v>
      </c>
      <c r="U5" s="81">
        <f>SUMIF(E5:S5,"&gt;30")</f>
        <v>233</v>
      </c>
      <c r="V5" s="144">
        <f>COUNTIF(E5:T5,"&gt;30")</f>
        <v>5</v>
      </c>
      <c r="W5" s="82">
        <f>AVERAGEIF(E5:T5,"&gt;30")</f>
        <v>46.6</v>
      </c>
      <c r="X5" s="98">
        <v>2</v>
      </c>
      <c r="Y5" s="84">
        <f>SUMIF(E5:T5,"&lt;30")+X5</f>
        <v>95</v>
      </c>
      <c r="Z5" s="99">
        <f>(Y5)/V5</f>
        <v>19</v>
      </c>
    </row>
    <row r="6" spans="1:26" ht="15">
      <c r="A6" s="86" t="s">
        <v>13</v>
      </c>
      <c r="B6" s="87" t="s">
        <v>14</v>
      </c>
      <c r="C6" s="88" t="s">
        <v>41</v>
      </c>
      <c r="D6" s="89">
        <f>ROUND(W6-36,2)</f>
        <v>8.83</v>
      </c>
      <c r="E6" s="90">
        <f>'Week 1'!L7</f>
        <v>49</v>
      </c>
      <c r="F6" s="91">
        <f>'Week 1'!O8</f>
        <v>17</v>
      </c>
      <c r="G6" s="90">
        <f>'Week 2'!L7</f>
        <v>43</v>
      </c>
      <c r="H6" s="91">
        <f>'Week 2'!O8</f>
        <v>21</v>
      </c>
      <c r="I6" s="100">
        <f>'Week 3'!L7</f>
        <v>45</v>
      </c>
      <c r="J6" s="91">
        <f>'Week 3'!O8</f>
        <v>19</v>
      </c>
      <c r="K6" s="95"/>
      <c r="L6" s="93"/>
      <c r="M6" s="101">
        <v>43</v>
      </c>
      <c r="N6" s="97">
        <v>19</v>
      </c>
      <c r="O6" s="101">
        <v>40</v>
      </c>
      <c r="P6" s="97">
        <v>21</v>
      </c>
      <c r="Q6" s="101">
        <v>49</v>
      </c>
      <c r="R6" s="97">
        <v>14</v>
      </c>
      <c r="S6" s="95"/>
      <c r="T6" s="93"/>
      <c r="U6" s="81">
        <f>SUMIF(E6:S6,"&gt;30")</f>
        <v>269</v>
      </c>
      <c r="V6" s="144">
        <f>COUNTIF(E6:T6,"&gt;30")</f>
        <v>6</v>
      </c>
      <c r="W6" s="82">
        <f>AVERAGEIF(E6:T6,"&gt;30")</f>
        <v>44.833333333333336</v>
      </c>
      <c r="X6" s="98">
        <v>1</v>
      </c>
      <c r="Y6" s="84">
        <f>SUMIF(E6:T6,"&lt;30")+X6</f>
        <v>112</v>
      </c>
      <c r="Z6" s="99">
        <f>(Y6)/V6</f>
        <v>18.666666666666668</v>
      </c>
    </row>
    <row r="7" spans="1:26" ht="15">
      <c r="A7" s="86" t="s">
        <v>17</v>
      </c>
      <c r="B7" s="87" t="s">
        <v>18</v>
      </c>
      <c r="C7" s="88" t="s">
        <v>41</v>
      </c>
      <c r="D7" s="89">
        <f>ROUND(W7-36,2)</f>
        <v>16</v>
      </c>
      <c r="E7" s="90">
        <v>51</v>
      </c>
      <c r="F7" s="91">
        <v>20</v>
      </c>
      <c r="G7" s="90">
        <v>52</v>
      </c>
      <c r="H7" s="91">
        <v>19</v>
      </c>
      <c r="I7" s="90">
        <v>55</v>
      </c>
      <c r="J7" s="91">
        <v>16</v>
      </c>
      <c r="K7" s="95"/>
      <c r="L7" s="93"/>
      <c r="M7" s="101">
        <v>49</v>
      </c>
      <c r="N7" s="97">
        <v>21</v>
      </c>
      <c r="O7" s="101">
        <v>53</v>
      </c>
      <c r="P7" s="97">
        <v>17</v>
      </c>
      <c r="Q7" s="95"/>
      <c r="R7" s="93"/>
      <c r="S7" s="113"/>
      <c r="T7" s="114"/>
      <c r="U7" s="81">
        <f>SUMIF(E7:S7,"&gt;30")</f>
        <v>260</v>
      </c>
      <c r="V7" s="144">
        <f>COUNTIF(E7:T7,"&gt;30")</f>
        <v>5</v>
      </c>
      <c r="W7" s="82">
        <f>AVERAGEIF(E7:T7,"&gt;30")</f>
        <v>52</v>
      </c>
      <c r="X7" s="98">
        <v>0</v>
      </c>
      <c r="Y7" s="84">
        <f>SUMIF(E7:T7,"&lt;30")+X7</f>
        <v>93</v>
      </c>
      <c r="Z7" s="99">
        <f>(Y7)/V7</f>
        <v>18.600000000000001</v>
      </c>
    </row>
    <row r="8" spans="1:26" ht="15">
      <c r="A8" s="86" t="s">
        <v>4</v>
      </c>
      <c r="B8" s="87" t="s">
        <v>3</v>
      </c>
      <c r="C8" s="88" t="s">
        <v>41</v>
      </c>
      <c r="D8" s="89">
        <f>ROUND(W8-36,2)</f>
        <v>15.71</v>
      </c>
      <c r="E8" s="90">
        <v>49</v>
      </c>
      <c r="F8" s="91">
        <v>21</v>
      </c>
      <c r="G8" s="90">
        <v>52</v>
      </c>
      <c r="H8" s="91">
        <v>18</v>
      </c>
      <c r="I8" s="90">
        <v>54</v>
      </c>
      <c r="J8" s="91">
        <v>16</v>
      </c>
      <c r="K8" s="95"/>
      <c r="L8" s="93"/>
      <c r="M8" s="101">
        <v>50</v>
      </c>
      <c r="N8" s="97">
        <v>20</v>
      </c>
      <c r="O8" s="101">
        <v>56</v>
      </c>
      <c r="P8" s="97">
        <v>15</v>
      </c>
      <c r="Q8" s="101">
        <v>51</v>
      </c>
      <c r="R8" s="97">
        <v>19</v>
      </c>
      <c r="S8" s="109">
        <v>50</v>
      </c>
      <c r="T8" s="110">
        <v>20</v>
      </c>
      <c r="U8" s="81">
        <f>SUMIF(E8:S8,"&gt;30")</f>
        <v>362</v>
      </c>
      <c r="V8" s="144">
        <f>COUNTIF(E8:T8,"&gt;30")</f>
        <v>7</v>
      </c>
      <c r="W8" s="82">
        <f>AVERAGEIF(E8:T8,"&gt;30")</f>
        <v>51.714285714285715</v>
      </c>
      <c r="X8" s="98">
        <v>0</v>
      </c>
      <c r="Y8" s="84">
        <f>SUMIF(E8:T8,"&lt;30")+X8</f>
        <v>129</v>
      </c>
      <c r="Z8" s="99">
        <f>(Y8)/V8</f>
        <v>18.428571428571427</v>
      </c>
    </row>
    <row r="9" spans="1:26" ht="15">
      <c r="A9" s="86" t="s">
        <v>9</v>
      </c>
      <c r="B9" s="87" t="s">
        <v>24</v>
      </c>
      <c r="C9" s="88" t="s">
        <v>41</v>
      </c>
      <c r="D9" s="89">
        <f>ROUND(W9-36,2)</f>
        <v>13.25</v>
      </c>
      <c r="E9" s="102">
        <v>49</v>
      </c>
      <c r="F9" s="91">
        <v>18</v>
      </c>
      <c r="G9" s="103">
        <v>44</v>
      </c>
      <c r="H9" s="91">
        <v>23</v>
      </c>
      <c r="I9" s="104">
        <v>53</v>
      </c>
      <c r="J9" s="91">
        <v>14</v>
      </c>
      <c r="K9" s="105">
        <v>49</v>
      </c>
      <c r="L9" s="91">
        <v>18</v>
      </c>
      <c r="M9" s="96">
        <v>53</v>
      </c>
      <c r="N9" s="97">
        <v>17</v>
      </c>
      <c r="O9" s="96">
        <v>45</v>
      </c>
      <c r="P9" s="97">
        <v>22</v>
      </c>
      <c r="Q9" s="96">
        <v>50</v>
      </c>
      <c r="R9" s="97">
        <v>17</v>
      </c>
      <c r="S9" s="147">
        <v>51</v>
      </c>
      <c r="T9" s="110">
        <v>17</v>
      </c>
      <c r="U9" s="81">
        <f>SUMIF(E9:S9,"&gt;30")</f>
        <v>394</v>
      </c>
      <c r="V9" s="144">
        <f>COUNTIF(E9:T9,"&gt;30")</f>
        <v>8</v>
      </c>
      <c r="W9" s="82">
        <f>AVERAGEIF(E9:T9,"&gt;30")</f>
        <v>49.25</v>
      </c>
      <c r="X9" s="98">
        <v>1</v>
      </c>
      <c r="Y9" s="84">
        <f>SUMIF(E9:T9,"&lt;30")+X9</f>
        <v>147</v>
      </c>
      <c r="Z9" s="99">
        <f>(Y9)/V9</f>
        <v>18.375</v>
      </c>
    </row>
    <row r="10" spans="1:26" ht="15">
      <c r="A10" s="86" t="s">
        <v>7</v>
      </c>
      <c r="B10" s="87" t="s">
        <v>8</v>
      </c>
      <c r="C10" s="88" t="s">
        <v>41</v>
      </c>
      <c r="D10" s="89">
        <f>ROUND(W10-36,2)</f>
        <v>1.83</v>
      </c>
      <c r="E10" s="90">
        <v>39</v>
      </c>
      <c r="F10" s="91">
        <v>16</v>
      </c>
      <c r="G10" s="100">
        <v>38</v>
      </c>
      <c r="H10" s="91">
        <v>17</v>
      </c>
      <c r="I10" s="92"/>
      <c r="J10" s="93"/>
      <c r="K10" s="106">
        <v>35</v>
      </c>
      <c r="L10" s="91">
        <v>20</v>
      </c>
      <c r="M10" s="107">
        <v>40</v>
      </c>
      <c r="N10" s="97">
        <v>16</v>
      </c>
      <c r="O10" s="96">
        <v>37</v>
      </c>
      <c r="P10" s="97">
        <v>18</v>
      </c>
      <c r="Q10" s="95"/>
      <c r="R10" s="93"/>
      <c r="S10" s="183">
        <v>38</v>
      </c>
      <c r="T10" s="110">
        <v>18</v>
      </c>
      <c r="U10" s="81">
        <f>SUMIF(E10:S10,"&gt;30")</f>
        <v>227</v>
      </c>
      <c r="V10" s="144">
        <f>COUNTIF(E10:T10,"&gt;30")</f>
        <v>6</v>
      </c>
      <c r="W10" s="82">
        <f>AVERAGEIF(E10:T10,"&gt;30")</f>
        <v>37.833333333333336</v>
      </c>
      <c r="X10" s="98">
        <v>5</v>
      </c>
      <c r="Y10" s="84">
        <f>SUMIF(E10:T10,"&lt;30")+X10</f>
        <v>110</v>
      </c>
      <c r="Z10" s="99">
        <f>(Y10)/V10</f>
        <v>18.333333333333332</v>
      </c>
    </row>
    <row r="11" spans="1:26" ht="15">
      <c r="A11" s="86" t="s">
        <v>19</v>
      </c>
      <c r="B11" s="87" t="s">
        <v>18</v>
      </c>
      <c r="C11" s="88" t="s">
        <v>41</v>
      </c>
      <c r="D11" s="89">
        <f>ROUND(W11-36,2)</f>
        <v>21.57</v>
      </c>
      <c r="E11" s="90">
        <v>64</v>
      </c>
      <c r="F11" s="91">
        <v>13</v>
      </c>
      <c r="G11" s="90">
        <v>59</v>
      </c>
      <c r="H11" s="91">
        <v>18</v>
      </c>
      <c r="I11" s="90">
        <v>53</v>
      </c>
      <c r="J11" s="91">
        <v>24</v>
      </c>
      <c r="K11" s="94">
        <v>57</v>
      </c>
      <c r="L11" s="91">
        <v>17</v>
      </c>
      <c r="M11" s="101">
        <v>59</v>
      </c>
      <c r="N11" s="97">
        <v>15</v>
      </c>
      <c r="O11" s="101">
        <v>55</v>
      </c>
      <c r="P11" s="97">
        <v>20</v>
      </c>
      <c r="Q11" s="95"/>
      <c r="R11" s="93"/>
      <c r="S11" s="109">
        <v>56</v>
      </c>
      <c r="T11" s="110">
        <v>20</v>
      </c>
      <c r="U11" s="81">
        <f>SUMIF(E11:S11,"&gt;30")</f>
        <v>403</v>
      </c>
      <c r="V11" s="144">
        <f>COUNTIF(E11:T11,"&gt;30")</f>
        <v>7</v>
      </c>
      <c r="W11" s="82">
        <f>AVERAGEIF(E11:T11,"&gt;30")</f>
        <v>57.571428571428569</v>
      </c>
      <c r="X11" s="98">
        <v>0</v>
      </c>
      <c r="Y11" s="84">
        <f>SUMIF(E11:T11,"&lt;30")+X11</f>
        <v>127</v>
      </c>
      <c r="Z11" s="99">
        <f>(Y11)/V11</f>
        <v>18.142857142857142</v>
      </c>
    </row>
    <row r="12" spans="1:26" ht="15">
      <c r="A12" s="86" t="s">
        <v>9</v>
      </c>
      <c r="B12" s="87" t="s">
        <v>10</v>
      </c>
      <c r="C12" s="88" t="s">
        <v>41</v>
      </c>
      <c r="D12" s="89">
        <f>ROUND(W12-36,2)</f>
        <v>9</v>
      </c>
      <c r="E12" s="90">
        <v>49</v>
      </c>
      <c r="F12" s="91">
        <v>15</v>
      </c>
      <c r="G12" s="102">
        <v>41</v>
      </c>
      <c r="H12" s="91">
        <v>23</v>
      </c>
      <c r="I12" s="90">
        <v>47</v>
      </c>
      <c r="J12" s="91">
        <v>17</v>
      </c>
      <c r="K12" s="94">
        <v>41</v>
      </c>
      <c r="L12" s="91">
        <v>20</v>
      </c>
      <c r="M12" s="101">
        <v>44</v>
      </c>
      <c r="N12" s="97">
        <v>18</v>
      </c>
      <c r="O12" s="95"/>
      <c r="P12" s="93"/>
      <c r="Q12" s="96">
        <v>48</v>
      </c>
      <c r="R12" s="97">
        <v>14</v>
      </c>
      <c r="S12" s="95"/>
      <c r="T12" s="93"/>
      <c r="U12" s="81">
        <f>SUMIF(E12:S12,"&gt;30")</f>
        <v>270</v>
      </c>
      <c r="V12" s="144">
        <f>COUNTIF(E12:T12,"&gt;30")</f>
        <v>6</v>
      </c>
      <c r="W12" s="82">
        <f>AVERAGEIF(E12:T12,"&gt;30")</f>
        <v>45</v>
      </c>
      <c r="X12" s="98">
        <v>1</v>
      </c>
      <c r="Y12" s="84">
        <f>SUMIF(E12:T12,"&lt;30")+X12</f>
        <v>108</v>
      </c>
      <c r="Z12" s="99">
        <f>(Y12)/V12</f>
        <v>18</v>
      </c>
    </row>
    <row r="13" spans="1:26" ht="15">
      <c r="A13" s="86" t="s">
        <v>0</v>
      </c>
      <c r="B13" s="87" t="s">
        <v>1</v>
      </c>
      <c r="C13" s="88" t="s">
        <v>41</v>
      </c>
      <c r="D13" s="89">
        <f>ROUND(W13-36,2)</f>
        <v>18.25</v>
      </c>
      <c r="E13" s="90">
        <v>52</v>
      </c>
      <c r="F13" s="91">
        <v>20</v>
      </c>
      <c r="G13" s="90">
        <v>54</v>
      </c>
      <c r="H13" s="91">
        <v>18</v>
      </c>
      <c r="I13" s="92"/>
      <c r="J13" s="93"/>
      <c r="K13" s="95"/>
      <c r="L13" s="93"/>
      <c r="M13" s="101">
        <v>57</v>
      </c>
      <c r="N13" s="97">
        <v>15</v>
      </c>
      <c r="O13" s="101">
        <v>54</v>
      </c>
      <c r="P13" s="97">
        <v>19</v>
      </c>
      <c r="Q13" s="95"/>
      <c r="R13" s="93"/>
      <c r="S13" s="95"/>
      <c r="T13" s="93"/>
      <c r="U13" s="81">
        <f>SUMIF(E13:S13,"&gt;30")</f>
        <v>217</v>
      </c>
      <c r="V13" s="144">
        <f>COUNTIF(E13:T13,"&gt;30")</f>
        <v>4</v>
      </c>
      <c r="W13" s="82">
        <f>AVERAGEIF(E13:T13,"&gt;30")</f>
        <v>54.25</v>
      </c>
      <c r="X13" s="98">
        <v>0</v>
      </c>
      <c r="Y13" s="84">
        <f>SUMIF(E13:T13,"&lt;30")+X13</f>
        <v>72</v>
      </c>
      <c r="Z13" s="99">
        <f>(Y13)/V13</f>
        <v>18</v>
      </c>
    </row>
    <row r="14" spans="1:26" ht="15">
      <c r="A14" s="86" t="s">
        <v>5</v>
      </c>
      <c r="B14" s="87" t="s">
        <v>6</v>
      </c>
      <c r="C14" s="88" t="s">
        <v>41</v>
      </c>
      <c r="D14" s="89">
        <f>ROUND(W14-36,2)</f>
        <v>12.4</v>
      </c>
      <c r="E14" s="90">
        <v>44</v>
      </c>
      <c r="F14" s="91">
        <v>22</v>
      </c>
      <c r="G14" s="92"/>
      <c r="H14" s="93"/>
      <c r="I14" s="90">
        <v>46</v>
      </c>
      <c r="J14" s="91">
        <v>20</v>
      </c>
      <c r="K14" s="94">
        <v>54</v>
      </c>
      <c r="L14" s="91">
        <v>12</v>
      </c>
      <c r="M14" s="95"/>
      <c r="N14" s="93"/>
      <c r="O14" s="96">
        <v>46</v>
      </c>
      <c r="P14" s="97">
        <v>21</v>
      </c>
      <c r="Q14" s="95"/>
      <c r="R14" s="93"/>
      <c r="S14" s="109">
        <v>52</v>
      </c>
      <c r="T14" s="110">
        <v>14</v>
      </c>
      <c r="U14" s="81">
        <f>SUMIF(E14:S14,"&gt;30")</f>
        <v>242</v>
      </c>
      <c r="V14" s="144">
        <f>COUNTIF(E14:T14,"&gt;30")</f>
        <v>5</v>
      </c>
      <c r="W14" s="82">
        <f>AVERAGEIF(E14:T14,"&gt;30")</f>
        <v>48.4</v>
      </c>
      <c r="X14" s="98">
        <v>0</v>
      </c>
      <c r="Y14" s="84">
        <f>SUMIF(E14:T14,"&lt;30")+X14</f>
        <v>89</v>
      </c>
      <c r="Z14" s="99">
        <f>(Y14)/V14</f>
        <v>17.8</v>
      </c>
    </row>
    <row r="15" spans="1:26" ht="15">
      <c r="A15" s="86" t="s">
        <v>2</v>
      </c>
      <c r="B15" s="87" t="s">
        <v>3</v>
      </c>
      <c r="C15" s="88" t="s">
        <v>41</v>
      </c>
      <c r="D15" s="89">
        <f>ROUND(W15-36,2)</f>
        <v>20.8</v>
      </c>
      <c r="E15" s="90">
        <v>53</v>
      </c>
      <c r="F15" s="91">
        <v>21</v>
      </c>
      <c r="G15" s="90">
        <v>55</v>
      </c>
      <c r="H15" s="91">
        <v>19</v>
      </c>
      <c r="I15" s="92"/>
      <c r="J15" s="93"/>
      <c r="K15" s="95"/>
      <c r="L15" s="93"/>
      <c r="M15" s="101">
        <v>61</v>
      </c>
      <c r="N15" s="97">
        <v>13</v>
      </c>
      <c r="O15" s="108">
        <v>54</v>
      </c>
      <c r="P15" s="97">
        <v>21</v>
      </c>
      <c r="Q15" s="96">
        <v>61</v>
      </c>
      <c r="R15" s="97">
        <v>13</v>
      </c>
      <c r="S15" s="95"/>
      <c r="T15" s="93"/>
      <c r="U15" s="81">
        <f>SUMIF(E15:S15,"&gt;30")</f>
        <v>284</v>
      </c>
      <c r="V15" s="144">
        <f>COUNTIF(E15:T15,"&gt;30")</f>
        <v>5</v>
      </c>
      <c r="W15" s="82">
        <f>AVERAGEIF(E15:T15,"&gt;30")</f>
        <v>56.8</v>
      </c>
      <c r="X15" s="98">
        <v>1</v>
      </c>
      <c r="Y15" s="84">
        <f>SUMIF(E15:T15,"&lt;30")+X15</f>
        <v>88</v>
      </c>
      <c r="Z15" s="99">
        <f>(Y15)/V15</f>
        <v>17.600000000000001</v>
      </c>
    </row>
    <row r="16" spans="1:26" ht="15">
      <c r="A16" s="86" t="s">
        <v>15</v>
      </c>
      <c r="B16" s="87" t="s">
        <v>16</v>
      </c>
      <c r="C16" s="88" t="s">
        <v>43</v>
      </c>
      <c r="D16" s="89">
        <f>ROUND(W16-36,2)</f>
        <v>15.25</v>
      </c>
      <c r="E16" s="92"/>
      <c r="F16" s="93"/>
      <c r="G16" s="103">
        <v>48</v>
      </c>
      <c r="H16" s="91">
        <v>20</v>
      </c>
      <c r="I16" s="103">
        <v>47</v>
      </c>
      <c r="J16" s="110">
        <v>21</v>
      </c>
      <c r="K16" s="95"/>
      <c r="L16" s="93"/>
      <c r="M16" s="111">
        <v>56</v>
      </c>
      <c r="N16" s="112">
        <v>12</v>
      </c>
      <c r="O16" s="101">
        <v>54</v>
      </c>
      <c r="P16" s="97">
        <v>16</v>
      </c>
      <c r="Q16" s="95"/>
      <c r="R16" s="93"/>
      <c r="S16" s="95"/>
      <c r="T16" s="93"/>
      <c r="U16" s="81">
        <f>SUMIF(E16:S16,"&gt;30")</f>
        <v>205</v>
      </c>
      <c r="V16" s="144">
        <f>COUNTIF(E16:T16,"&gt;30")</f>
        <v>4</v>
      </c>
      <c r="W16" s="82">
        <f>AVERAGEIF(E16:T16,"&gt;30")</f>
        <v>51.25</v>
      </c>
      <c r="X16" s="98">
        <v>0</v>
      </c>
      <c r="Y16" s="84">
        <f>SUMIF(E16:T16,"&lt;30")+X16</f>
        <v>69</v>
      </c>
      <c r="Z16" s="99">
        <f>(Y16)/V16</f>
        <v>17.25</v>
      </c>
    </row>
    <row r="17" spans="1:26" ht="15">
      <c r="A17" s="86" t="s">
        <v>25</v>
      </c>
      <c r="B17" s="87" t="s">
        <v>10</v>
      </c>
      <c r="C17" s="88" t="s">
        <v>50</v>
      </c>
      <c r="D17" s="89" t="s">
        <v>34</v>
      </c>
      <c r="E17" s="92"/>
      <c r="F17" s="93"/>
      <c r="G17" s="92"/>
      <c r="H17" s="93"/>
      <c r="I17" s="92"/>
      <c r="J17" s="93"/>
      <c r="K17" s="101">
        <v>64</v>
      </c>
      <c r="L17" s="97">
        <v>0</v>
      </c>
      <c r="M17" s="95"/>
      <c r="N17" s="93"/>
      <c r="O17" s="95"/>
      <c r="P17" s="93"/>
      <c r="Q17" s="95"/>
      <c r="R17" s="93"/>
      <c r="S17" s="95"/>
      <c r="T17" s="93"/>
      <c r="U17" s="81">
        <f>SUMIF(E17:S17,"&gt;30")</f>
        <v>64</v>
      </c>
      <c r="V17" s="144">
        <f>COUNTIF(E17:T17,"&gt;30")</f>
        <v>1</v>
      </c>
      <c r="W17" s="82">
        <f>AVERAGEIF(E17:T17,"&gt;30")</f>
        <v>64</v>
      </c>
      <c r="X17" s="98">
        <v>0</v>
      </c>
      <c r="Y17" s="84">
        <f>SUMIF(E17:T17,"&lt;30")+X17</f>
        <v>0</v>
      </c>
      <c r="Z17" s="99">
        <f>(Y17)/V17</f>
        <v>0</v>
      </c>
    </row>
    <row r="18" spans="1:26" ht="15">
      <c r="A18" s="86" t="s">
        <v>89</v>
      </c>
      <c r="B18" s="87" t="s">
        <v>6</v>
      </c>
      <c r="C18" s="88" t="s">
        <v>86</v>
      </c>
      <c r="D18" s="89" t="s">
        <v>34</v>
      </c>
      <c r="E18" s="92"/>
      <c r="F18" s="93"/>
      <c r="G18" s="92"/>
      <c r="H18" s="93"/>
      <c r="I18" s="92"/>
      <c r="J18" s="93"/>
      <c r="K18" s="109">
        <v>50</v>
      </c>
      <c r="L18" s="110">
        <v>0</v>
      </c>
      <c r="M18" s="113"/>
      <c r="N18" s="114"/>
      <c r="O18" s="113"/>
      <c r="P18" s="114"/>
      <c r="Q18" s="113"/>
      <c r="R18" s="114"/>
      <c r="S18" s="113"/>
      <c r="T18" s="114"/>
      <c r="U18" s="81">
        <f>SUMIF(E18:R18,"&gt;30")</f>
        <v>50</v>
      </c>
      <c r="V18" s="144">
        <f>COUNTIF(E18:T18,"&gt;30")</f>
        <v>1</v>
      </c>
      <c r="W18" s="82">
        <f>AVERAGEIF(E18:T18,"&gt;30")</f>
        <v>50</v>
      </c>
      <c r="X18" s="98">
        <v>0</v>
      </c>
      <c r="Y18" s="84">
        <f>SUMIF(E18:T18,"&lt;30")+X18</f>
        <v>0</v>
      </c>
      <c r="Z18" s="99">
        <f>(Y18)/V18</f>
        <v>0</v>
      </c>
    </row>
    <row r="19" spans="1:26">
      <c r="A19" s="115" t="s">
        <v>11</v>
      </c>
      <c r="B19" s="116" t="s">
        <v>12</v>
      </c>
      <c r="C19" s="117" t="s">
        <v>42</v>
      </c>
      <c r="D19" s="89" t="s">
        <v>34</v>
      </c>
      <c r="E19" s="118"/>
      <c r="F19" s="114"/>
      <c r="G19" s="118"/>
      <c r="H19" s="114"/>
      <c r="I19" s="118"/>
      <c r="J19" s="114"/>
      <c r="K19" s="113"/>
      <c r="L19" s="114"/>
      <c r="M19" s="95"/>
      <c r="N19" s="93"/>
      <c r="O19" s="95"/>
      <c r="P19" s="93"/>
      <c r="Q19" s="95"/>
      <c r="R19" s="93"/>
      <c r="S19" s="95"/>
      <c r="T19" s="93"/>
      <c r="U19" s="119"/>
      <c r="V19" s="120"/>
      <c r="W19" s="121"/>
      <c r="X19" s="122"/>
      <c r="Y19" s="123"/>
      <c r="Z19" s="124"/>
    </row>
    <row r="20" spans="1:26">
      <c r="A20" s="115" t="s">
        <v>26</v>
      </c>
      <c r="B20" s="116" t="s">
        <v>27</v>
      </c>
      <c r="C20" s="117" t="s">
        <v>44</v>
      </c>
      <c r="D20" s="125" t="s">
        <v>34</v>
      </c>
      <c r="E20" s="118"/>
      <c r="F20" s="114"/>
      <c r="G20" s="118"/>
      <c r="H20" s="114"/>
      <c r="I20" s="118"/>
      <c r="J20" s="114"/>
      <c r="K20" s="95"/>
      <c r="L20" s="93"/>
      <c r="M20" s="95"/>
      <c r="N20" s="93"/>
      <c r="O20" s="95"/>
      <c r="P20" s="93"/>
      <c r="Q20" s="95"/>
      <c r="R20" s="93"/>
      <c r="S20" s="95"/>
      <c r="T20" s="93"/>
      <c r="U20" s="119"/>
      <c r="V20" s="120"/>
      <c r="W20" s="121"/>
      <c r="X20" s="122"/>
      <c r="Y20" s="123"/>
      <c r="Z20" s="124"/>
    </row>
    <row r="21" spans="1:26" ht="15" thickBot="1">
      <c r="A21" s="126" t="s">
        <v>15</v>
      </c>
      <c r="B21" s="127" t="s">
        <v>21</v>
      </c>
      <c r="C21" s="128" t="s">
        <v>45</v>
      </c>
      <c r="D21" s="129" t="s">
        <v>34</v>
      </c>
      <c r="E21" s="130"/>
      <c r="F21" s="131"/>
      <c r="G21" s="130"/>
      <c r="H21" s="131"/>
      <c r="I21" s="130"/>
      <c r="J21" s="131"/>
      <c r="K21" s="132"/>
      <c r="L21" s="131"/>
      <c r="M21" s="132"/>
      <c r="N21" s="131"/>
      <c r="O21" s="132"/>
      <c r="P21" s="131"/>
      <c r="Q21" s="132"/>
      <c r="R21" s="131"/>
      <c r="S21" s="132"/>
      <c r="T21" s="131"/>
      <c r="U21" s="133"/>
      <c r="V21" s="134"/>
      <c r="W21" s="135"/>
      <c r="X21" s="136"/>
      <c r="Y21" s="137"/>
      <c r="Z21" s="138"/>
    </row>
    <row r="22" spans="1:26">
      <c r="E22" s="139">
        <f>AVERAGEIF(E4:E21,"&gt;0")</f>
        <v>50.090909090909093</v>
      </c>
      <c r="F22" s="139"/>
      <c r="G22" s="139">
        <f>AVERAGEIF(G4:G21,"&gt;0")</f>
        <v>48.583333333333336</v>
      </c>
      <c r="H22" s="139"/>
      <c r="I22" s="139">
        <f>AVERAGEIF(I4:I21,"&gt;0")</f>
        <v>49.777777777777779</v>
      </c>
      <c r="J22" s="139"/>
      <c r="K22" s="139">
        <f>AVERAGEIF(K4:K21,"&gt;0")</f>
        <v>49.875</v>
      </c>
      <c r="L22" s="139"/>
      <c r="M22" s="139">
        <f>AVERAGEIF(M4:M21,"&gt;0")</f>
        <v>51.636363636363633</v>
      </c>
      <c r="N22" s="139"/>
      <c r="O22" s="139">
        <f>AVERAGEIF(O4:O21,"&gt;0")</f>
        <v>49.5</v>
      </c>
      <c r="P22" s="139"/>
      <c r="Q22" s="139">
        <f>AVERAGEIF(Q4:Q21,"&gt;0")</f>
        <v>50.428571428571431</v>
      </c>
      <c r="R22" s="139"/>
      <c r="S22" s="139">
        <f>AVERAGEIF(S4:S21,"&gt;0")</f>
        <v>47.714285714285715</v>
      </c>
      <c r="T22" s="139"/>
    </row>
    <row r="24" spans="1:26">
      <c r="U24" s="139"/>
      <c r="W24" s="69"/>
    </row>
    <row r="25" spans="1:26" ht="14.25" customHeight="1">
      <c r="B25" s="63"/>
      <c r="C25" s="63"/>
      <c r="F25" s="164" t="s">
        <v>30</v>
      </c>
      <c r="G25" s="164"/>
      <c r="H25" s="140" t="s">
        <v>32</v>
      </c>
      <c r="U25" s="139"/>
      <c r="W25" s="69"/>
    </row>
    <row r="26" spans="1:26" ht="14.25" customHeight="1">
      <c r="B26" s="63"/>
      <c r="C26" s="63"/>
      <c r="F26" s="164" t="s">
        <v>31</v>
      </c>
      <c r="G26" s="164"/>
      <c r="H26" s="141" t="s">
        <v>33</v>
      </c>
      <c r="U26" s="139"/>
      <c r="W26" s="69"/>
    </row>
    <row r="27" spans="1:26" ht="15">
      <c r="F27" s="182" t="s">
        <v>112</v>
      </c>
      <c r="G27" s="182"/>
      <c r="H27" s="184" t="s">
        <v>113</v>
      </c>
    </row>
  </sheetData>
  <sortState xmlns:xlrd2="http://schemas.microsoft.com/office/spreadsheetml/2017/richdata2" ref="A4:Z21">
    <sortCondition descending="1" ref="Z4:Z21"/>
    <sortCondition ref="C4:C21"/>
  </sortState>
  <mergeCells count="28">
    <mergeCell ref="F27:G27"/>
    <mergeCell ref="F26:G26"/>
    <mergeCell ref="A1:B3"/>
    <mergeCell ref="C1:C3"/>
    <mergeCell ref="D1:D3"/>
    <mergeCell ref="E1:F1"/>
    <mergeCell ref="G1:H1"/>
    <mergeCell ref="X1:X3"/>
    <mergeCell ref="I1:J1"/>
    <mergeCell ref="Q1:R1"/>
    <mergeCell ref="Q2:R2"/>
    <mergeCell ref="F25:G25"/>
    <mergeCell ref="S1:T1"/>
    <mergeCell ref="S2:T2"/>
    <mergeCell ref="Y1:Y3"/>
    <mergeCell ref="Z1:Z3"/>
    <mergeCell ref="E2:F2"/>
    <mergeCell ref="G2:H2"/>
    <mergeCell ref="I2:J2"/>
    <mergeCell ref="K2:L2"/>
    <mergeCell ref="M2:N2"/>
    <mergeCell ref="O2:P2"/>
    <mergeCell ref="V1:V3"/>
    <mergeCell ref="K1:L1"/>
    <mergeCell ref="M1:N1"/>
    <mergeCell ref="O1:P1"/>
    <mergeCell ref="U1:U3"/>
    <mergeCell ref="W1:W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5" defaultRowHeight="15" customHeight="1"/>
  <cols>
    <col min="1" max="1" width="12.25" style="62" bestFit="1" customWidth="1"/>
    <col min="2" max="2" width="9.125" style="62" bestFit="1" customWidth="1"/>
    <col min="3" max="11" width="5" style="62" customWidth="1"/>
    <col min="12" max="12" width="5.25" style="62" bestFit="1" customWidth="1"/>
    <col min="13" max="13" width="6.125" style="62" bestFit="1" customWidth="1"/>
    <col min="14" max="14" width="5" style="62" bestFit="1" customWidth="1"/>
    <col min="15" max="15" width="14.25" style="62" bestFit="1" customWidth="1"/>
    <col min="16" max="16" width="8.75" style="62" customWidth="1"/>
    <col min="17" max="17" width="15.125" style="62" customWidth="1"/>
    <col min="18" max="18" width="13.75" style="62" customWidth="1"/>
    <col min="19" max="19" width="8.75" style="62" customWidth="1"/>
    <col min="20" max="20" width="8.75" style="55" customWidth="1"/>
    <col min="21" max="26" width="8.75" style="62" customWidth="1"/>
    <col min="27" max="16384" width="14.25" style="62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59"/>
      <c r="R4" s="45" t="s">
        <v>96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105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66</v>
      </c>
      <c r="B7" s="24" t="s">
        <v>91</v>
      </c>
      <c r="C7" s="24">
        <v>8</v>
      </c>
      <c r="D7" s="24">
        <v>6</v>
      </c>
      <c r="E7" s="24">
        <v>6</v>
      </c>
      <c r="F7" s="24">
        <v>4</v>
      </c>
      <c r="G7" s="24">
        <v>5</v>
      </c>
      <c r="H7" s="24">
        <v>5</v>
      </c>
      <c r="I7" s="24">
        <v>4</v>
      </c>
      <c r="J7" s="24">
        <v>5</v>
      </c>
      <c r="K7" s="24">
        <v>6</v>
      </c>
      <c r="L7" s="25">
        <f t="shared" ref="L7:L17" si="0">IF(SUM(C7:K7)&gt;0, SUM(C7:K7),"")</f>
        <v>49</v>
      </c>
      <c r="M7" s="24">
        <v>8</v>
      </c>
      <c r="N7" s="24">
        <f>IF(L7&lt;&gt;"",L7- M7, "")</f>
        <v>41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0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56" t="s">
        <v>82</v>
      </c>
      <c r="B9" s="24"/>
      <c r="C9" s="24">
        <v>6</v>
      </c>
      <c r="D9" s="24">
        <v>6</v>
      </c>
      <c r="E9" s="24">
        <v>6</v>
      </c>
      <c r="F9" s="24">
        <v>3</v>
      </c>
      <c r="G9" s="24">
        <v>5</v>
      </c>
      <c r="H9" s="24">
        <v>5</v>
      </c>
      <c r="I9" s="24">
        <v>4</v>
      </c>
      <c r="J9" s="24">
        <v>7</v>
      </c>
      <c r="K9" s="24">
        <v>8</v>
      </c>
      <c r="L9" s="25">
        <f t="shared" si="0"/>
        <v>50</v>
      </c>
      <c r="M9" s="24">
        <v>11</v>
      </c>
      <c r="N9" s="24">
        <f>IF(L9&lt;&gt;"",L9- M9, "")</f>
        <v>39</v>
      </c>
      <c r="O9" s="26"/>
      <c r="P9" s="12"/>
      <c r="Q9" s="12"/>
      <c r="R9" s="52"/>
      <c r="T9" s="6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1</v>
      </c>
      <c r="L10" s="29">
        <f t="shared" ref="L10" si="1">IF(SUM(C10:K10)&gt;0, SUM(C10:K10),"")</f>
        <v>15</v>
      </c>
      <c r="M10" s="28"/>
      <c r="N10" s="28"/>
      <c r="O10" s="30">
        <f>IF(L10&lt;&gt;"", L10, "")</f>
        <v>15</v>
      </c>
      <c r="P10" s="12"/>
      <c r="Q10" s="12"/>
      <c r="R10" s="52"/>
      <c r="T10" s="62"/>
    </row>
    <row r="11" spans="1:26" ht="18.75">
      <c r="A11" s="56" t="s">
        <v>68</v>
      </c>
      <c r="B11" s="24"/>
      <c r="C11" s="24">
        <v>6</v>
      </c>
      <c r="D11" s="24">
        <v>5</v>
      </c>
      <c r="E11" s="24">
        <v>6</v>
      </c>
      <c r="F11" s="24">
        <v>3</v>
      </c>
      <c r="G11" s="24">
        <v>5</v>
      </c>
      <c r="H11" s="24">
        <v>5</v>
      </c>
      <c r="I11" s="24">
        <v>4</v>
      </c>
      <c r="J11" s="24">
        <v>4</v>
      </c>
      <c r="K11" s="24">
        <v>6</v>
      </c>
      <c r="L11" s="25">
        <f t="shared" si="0"/>
        <v>44</v>
      </c>
      <c r="M11" s="24">
        <v>16</v>
      </c>
      <c r="N11" s="24">
        <f>IF(L11&lt;&gt;"",L11- M11, "")</f>
        <v>28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4</v>
      </c>
      <c r="K12" s="28">
        <f>IF(K11&gt;0, VLOOKUP(K11-K$5-(INT($M11/9)+(MOD($M11,9)&gt;=K$6)), '[1]Point System'!$A$4:$B$15, 2),"")</f>
        <v>3</v>
      </c>
      <c r="L12" s="29">
        <f t="shared" ref="L12" si="2">IF(SUM(C12:K12)&gt;0, SUM(C12:K12),"")</f>
        <v>26</v>
      </c>
      <c r="M12" s="28"/>
      <c r="N12" s="28"/>
      <c r="O12" s="30">
        <f>IF(L12&lt;&gt;"", L12, "")</f>
        <v>26</v>
      </c>
      <c r="P12" s="58"/>
      <c r="Q12" s="58"/>
      <c r="R12" s="52"/>
      <c r="S12" s="12"/>
      <c r="T12" s="12"/>
    </row>
    <row r="13" spans="1:26" ht="18.75">
      <c r="A13" s="56" t="s">
        <v>70</v>
      </c>
      <c r="B13" s="24"/>
      <c r="C13" s="24">
        <v>4</v>
      </c>
      <c r="D13" s="24">
        <v>6</v>
      </c>
      <c r="E13" s="24">
        <v>8</v>
      </c>
      <c r="F13" s="24">
        <v>6</v>
      </c>
      <c r="G13" s="24">
        <v>6</v>
      </c>
      <c r="H13" s="24">
        <v>5</v>
      </c>
      <c r="I13" s="24">
        <v>4</v>
      </c>
      <c r="J13" s="24">
        <v>5</v>
      </c>
      <c r="K13" s="24">
        <v>6</v>
      </c>
      <c r="L13" s="25">
        <f t="shared" si="0"/>
        <v>50</v>
      </c>
      <c r="M13" s="24">
        <v>13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4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0</v>
      </c>
      <c r="F14" s="28">
        <f>IF(F13&gt;0, VLOOKUP(F13-F$5-(INT($M13/9)+(MOD($M13,9)&gt;=F$6)), '[1]Point System'!$A$4:$B$15, 2),"")</f>
        <v>0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3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58"/>
      <c r="Q14" s="58"/>
      <c r="R14" s="52"/>
      <c r="S14" s="12"/>
      <c r="T14" s="12"/>
    </row>
    <row r="15" spans="1:26" ht="18.75">
      <c r="A15" s="56" t="s">
        <v>72</v>
      </c>
      <c r="B15" s="24"/>
      <c r="C15" s="24">
        <v>6</v>
      </c>
      <c r="D15" s="24">
        <v>7</v>
      </c>
      <c r="E15" s="24">
        <v>7</v>
      </c>
      <c r="F15" s="24">
        <v>5</v>
      </c>
      <c r="G15" s="24">
        <v>5</v>
      </c>
      <c r="H15" s="24">
        <v>6</v>
      </c>
      <c r="I15" s="24">
        <v>3</v>
      </c>
      <c r="J15" s="24">
        <v>5</v>
      </c>
      <c r="K15" s="24">
        <v>7</v>
      </c>
      <c r="L15" s="25">
        <f t="shared" si="0"/>
        <v>51</v>
      </c>
      <c r="M15" s="24">
        <v>16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2</v>
      </c>
      <c r="L16" s="29">
        <f t="shared" ref="L16" si="4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56" t="s">
        <v>80</v>
      </c>
      <c r="B17" s="24"/>
      <c r="C17" s="24">
        <v>8</v>
      </c>
      <c r="D17" s="24">
        <v>6</v>
      </c>
      <c r="E17" s="24">
        <v>7</v>
      </c>
      <c r="F17" s="24">
        <v>6</v>
      </c>
      <c r="G17" s="24">
        <v>8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61</v>
      </c>
      <c r="M17" s="24">
        <v>20</v>
      </c>
      <c r="N17" s="24">
        <f>IF(L17&lt;&gt;"",L17- M17, "")</f>
        <v>41</v>
      </c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13</v>
      </c>
      <c r="M18" s="28"/>
      <c r="N18" s="28"/>
      <c r="O18" s="30">
        <f>IF(L18&lt;&gt;"", L18, "")</f>
        <v>13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56" t="s">
        <v>67</v>
      </c>
      <c r="B19" s="24"/>
      <c r="C19" s="24">
        <v>5</v>
      </c>
      <c r="D19" s="24">
        <v>5</v>
      </c>
      <c r="E19" s="24">
        <v>6</v>
      </c>
      <c r="F19" s="24">
        <v>5</v>
      </c>
      <c r="G19" s="24">
        <v>5</v>
      </c>
      <c r="H19" s="24">
        <v>5</v>
      </c>
      <c r="I19" s="24">
        <v>4</v>
      </c>
      <c r="J19" s="24">
        <v>6</v>
      </c>
      <c r="K19" s="24">
        <v>7</v>
      </c>
      <c r="L19" s="25">
        <f t="shared" ref="L19" si="6">IF(SUM(C19:K19)&gt;0, SUM(C19:K19),"")</f>
        <v>48</v>
      </c>
      <c r="M19" s="24">
        <v>8</v>
      </c>
      <c r="N19" s="24">
        <f>IF(L19&lt;&gt;"",L19- M19, "")</f>
        <v>40</v>
      </c>
      <c r="O19" s="26"/>
      <c r="P19" s="12"/>
      <c r="Q19" s="12"/>
      <c r="R19" s="52"/>
      <c r="T19" s="6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1</v>
      </c>
      <c r="L20" s="29">
        <f t="shared" ref="L20" si="7">IF(SUM(C20:K20)&gt;0, SUM(C20:K20),"")</f>
        <v>14</v>
      </c>
      <c r="M20" s="28"/>
      <c r="N20" s="28"/>
      <c r="O20" s="30">
        <f>IF(L20&lt;&gt;"", L20, "")</f>
        <v>14</v>
      </c>
      <c r="P20" s="12"/>
      <c r="Q20" s="12"/>
      <c r="R20" s="52"/>
      <c r="T20" s="62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2.25" style="143" bestFit="1" customWidth="1"/>
    <col min="2" max="2" width="9.125" style="143" bestFit="1" customWidth="1"/>
    <col min="3" max="11" width="5" style="143" customWidth="1"/>
    <col min="12" max="12" width="5.25" style="143" bestFit="1" customWidth="1"/>
    <col min="13" max="13" width="6.125" style="143" bestFit="1" customWidth="1"/>
    <col min="14" max="14" width="5" style="143" bestFit="1" customWidth="1"/>
    <col min="15" max="15" width="14.25" style="143" bestFit="1" customWidth="1"/>
    <col min="16" max="16" width="8.75" style="143" customWidth="1"/>
    <col min="17" max="17" width="15.125" style="143" customWidth="1"/>
    <col min="18" max="18" width="13.75" style="143" customWidth="1"/>
    <col min="19" max="19" width="8.75" style="143" customWidth="1"/>
    <col min="20" max="20" width="8.75" style="55" customWidth="1"/>
    <col min="21" max="26" width="8.75" style="143" customWidth="1"/>
    <col min="27" max="16384" width="14.25" style="143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59"/>
      <c r="R4" s="45" t="s">
        <v>96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105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78</v>
      </c>
      <c r="B7" s="24" t="s">
        <v>91</v>
      </c>
      <c r="C7" s="24">
        <v>4</v>
      </c>
      <c r="D7" s="24">
        <v>5</v>
      </c>
      <c r="E7" s="24">
        <v>4</v>
      </c>
      <c r="F7" s="24">
        <v>4</v>
      </c>
      <c r="G7" s="24">
        <v>5</v>
      </c>
      <c r="H7" s="24">
        <v>5</v>
      </c>
      <c r="I7" s="24">
        <v>3</v>
      </c>
      <c r="J7" s="24">
        <v>5</v>
      </c>
      <c r="K7" s="24">
        <v>3</v>
      </c>
      <c r="L7" s="25">
        <f t="shared" ref="L7:L17" si="0">IF(SUM(C7:K7)&gt;0, SUM(C7:K7),"")</f>
        <v>38</v>
      </c>
      <c r="M7" s="24">
        <v>2</v>
      </c>
      <c r="N7" s="24">
        <f>IF(L7&lt;&gt;"",L7- M7, "")</f>
        <v>36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1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64">
        <f>IF(K7&gt;0, VLOOKUP(K7-K$5-(INT($M7/9)+(MOD($M7,9)&gt;=K$6)), '[1]Point System'!$A$4:$B$15, 2),"")</f>
        <v>5</v>
      </c>
      <c r="L8" s="29">
        <f t="shared" si="0"/>
        <v>18</v>
      </c>
      <c r="M8" s="28"/>
      <c r="N8" s="28"/>
      <c r="O8" s="30">
        <f>IF(L8&lt;&gt;"", L8, "")</f>
        <v>18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82</v>
      </c>
      <c r="B9" s="24"/>
      <c r="C9" s="24">
        <v>5</v>
      </c>
      <c r="D9" s="24">
        <v>7</v>
      </c>
      <c r="E9" s="24">
        <v>3</v>
      </c>
      <c r="F9" s="24">
        <v>4</v>
      </c>
      <c r="G9" s="24">
        <v>4</v>
      </c>
      <c r="H9" s="24">
        <v>4</v>
      </c>
      <c r="I9" s="24">
        <v>4</v>
      </c>
      <c r="J9" s="24">
        <v>4</v>
      </c>
      <c r="K9" s="24">
        <v>6</v>
      </c>
      <c r="L9" s="25">
        <f t="shared" si="0"/>
        <v>41</v>
      </c>
      <c r="M9" s="24">
        <v>12</v>
      </c>
      <c r="N9" s="24">
        <f>IF(L9&lt;&gt;"",L9- M9, "")</f>
        <v>29</v>
      </c>
      <c r="O9" s="26"/>
      <c r="P9" s="12"/>
      <c r="Q9" s="12"/>
      <c r="R9" s="52"/>
      <c r="T9" s="143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5</v>
      </c>
      <c r="F10" s="28">
        <f>IF(F9&gt;0, VLOOKUP(F9-F$5-(INT($M9/9)+(MOD($M9,9)&gt;=F$6)), '[1]Point System'!$A$4:$B$15, 2),"")</f>
        <v>2</v>
      </c>
      <c r="G10" s="28">
        <f>IF(G9&gt;0, VLOOKUP(G9-G$5-(INT($M9/9)+(MOD($M9,9)&gt;=G$6)), '[1]Point System'!$A$4:$B$15, 2),"")</f>
        <v>3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3</v>
      </c>
      <c r="K10" s="64">
        <f>IF(K9&gt;0, VLOOKUP(K9-K$5-(INT($M9/9)+(MOD($M9,9)&gt;=K$6)), '[1]Point System'!$A$4:$B$15, 2),"")</f>
        <v>3</v>
      </c>
      <c r="L10" s="29">
        <f t="shared" ref="L10" si="1">IF(SUM(C10:K10)&gt;0, SUM(C10:K10),"")</f>
        <v>25</v>
      </c>
      <c r="M10" s="28"/>
      <c r="N10" s="28"/>
      <c r="O10" s="30">
        <f>IF(L10&lt;&gt;"", L10, "")</f>
        <v>25</v>
      </c>
      <c r="P10" s="12"/>
      <c r="Q10" s="12"/>
      <c r="R10" s="52"/>
      <c r="T10" s="143"/>
    </row>
    <row r="11" spans="1:26" ht="18.75">
      <c r="A11" s="23" t="s">
        <v>70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4</v>
      </c>
      <c r="K11" s="24">
        <v>10</v>
      </c>
      <c r="L11" s="25">
        <f t="shared" si="0"/>
        <v>51</v>
      </c>
      <c r="M11" s="24">
        <v>13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0</v>
      </c>
      <c r="L12" s="29">
        <f t="shared" ref="L12" si="2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71</v>
      </c>
      <c r="B13" s="24"/>
      <c r="C13" s="24">
        <v>8</v>
      </c>
      <c r="D13" s="24">
        <v>7</v>
      </c>
      <c r="E13" s="24">
        <v>6</v>
      </c>
      <c r="F13" s="24">
        <v>4</v>
      </c>
      <c r="G13" s="24">
        <v>6</v>
      </c>
      <c r="H13" s="24">
        <v>7</v>
      </c>
      <c r="I13" s="24">
        <v>6</v>
      </c>
      <c r="J13" s="24">
        <v>7</v>
      </c>
      <c r="K13" s="24">
        <v>5</v>
      </c>
      <c r="L13" s="25">
        <f t="shared" si="0"/>
        <v>56</v>
      </c>
      <c r="M13" s="24">
        <v>22</v>
      </c>
      <c r="N13" s="24">
        <f>IF(L13&lt;&gt;"",L13- M13, "")</f>
        <v>34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5</v>
      </c>
      <c r="L14" s="29">
        <f t="shared" ref="L14" si="3">IF(SUM(C14:K14)&gt;0, SUM(C14:K14),"")</f>
        <v>20</v>
      </c>
      <c r="M14" s="28"/>
      <c r="N14" s="28"/>
      <c r="O14" s="30">
        <f>IF(L14&lt;&gt;"", L14, "")</f>
        <v>20</v>
      </c>
      <c r="P14" s="58"/>
      <c r="Q14" s="58"/>
      <c r="R14" s="52"/>
      <c r="S14" s="12"/>
      <c r="T14" s="12"/>
    </row>
    <row r="15" spans="1:26" ht="18.75">
      <c r="A15" s="23" t="s">
        <v>68</v>
      </c>
      <c r="B15" s="24"/>
      <c r="C15" s="24">
        <v>6</v>
      </c>
      <c r="D15" s="24">
        <v>6</v>
      </c>
      <c r="E15" s="24">
        <v>5</v>
      </c>
      <c r="F15" s="24">
        <v>6</v>
      </c>
      <c r="G15" s="24">
        <v>5</v>
      </c>
      <c r="H15" s="24">
        <v>5</v>
      </c>
      <c r="I15" s="24">
        <v>3</v>
      </c>
      <c r="J15" s="24">
        <v>6</v>
      </c>
      <c r="K15" s="24">
        <v>4</v>
      </c>
      <c r="L15" s="25">
        <f t="shared" si="0"/>
        <v>46</v>
      </c>
      <c r="M15" s="24">
        <v>15</v>
      </c>
      <c r="N15" s="24">
        <f>IF(L15&lt;&gt;"",L15- M15, "")</f>
        <v>31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0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5</v>
      </c>
      <c r="L16" s="29">
        <f t="shared" ref="L16" si="4">IF(SUM(C16:K16)&gt;0, SUM(C16:K16),"")</f>
        <v>23</v>
      </c>
      <c r="M16" s="28"/>
      <c r="N16" s="28"/>
      <c r="O16" s="30">
        <f>IF(L16&lt;&gt;"", L16, "")</f>
        <v>23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79</v>
      </c>
      <c r="B17" s="24"/>
      <c r="C17" s="24">
        <v>6</v>
      </c>
      <c r="D17" s="24">
        <v>6</v>
      </c>
      <c r="E17" s="24">
        <v>6</v>
      </c>
      <c r="F17" s="24">
        <v>4</v>
      </c>
      <c r="G17" s="24">
        <v>6</v>
      </c>
      <c r="H17" s="24">
        <v>7</v>
      </c>
      <c r="I17" s="24">
        <v>4</v>
      </c>
      <c r="J17" s="24">
        <v>7</v>
      </c>
      <c r="K17" s="24">
        <v>6</v>
      </c>
      <c r="L17" s="25">
        <f t="shared" si="0"/>
        <v>52</v>
      </c>
      <c r="M17" s="24">
        <v>12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14</v>
      </c>
      <c r="M18" s="28"/>
      <c r="N18" s="28"/>
      <c r="O18" s="30">
        <f>IF(L18&lt;&gt;"", L18, "")</f>
        <v>14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72</v>
      </c>
      <c r="B19" s="24"/>
      <c r="C19" s="24">
        <v>6</v>
      </c>
      <c r="D19" s="24">
        <v>7</v>
      </c>
      <c r="E19" s="24">
        <v>6</v>
      </c>
      <c r="F19" s="24">
        <v>4</v>
      </c>
      <c r="G19" s="24">
        <v>6</v>
      </c>
      <c r="H19" s="24">
        <v>5</v>
      </c>
      <c r="I19" s="24">
        <v>4</v>
      </c>
      <c r="J19" s="24">
        <v>6</v>
      </c>
      <c r="K19" s="24">
        <v>6</v>
      </c>
      <c r="L19" s="25">
        <f t="shared" ref="L19" si="6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43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2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3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7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43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51</v>
      </c>
      <c r="D1" s="10" t="s">
        <v>38</v>
      </c>
      <c r="E1" s="10" t="s">
        <v>46</v>
      </c>
      <c r="F1" s="10" t="s">
        <v>56</v>
      </c>
      <c r="G1" s="10" t="s">
        <v>85</v>
      </c>
      <c r="H1" s="10" t="s">
        <v>108</v>
      </c>
      <c r="I1" s="10" t="s">
        <v>109</v>
      </c>
      <c r="J1" s="10" t="s">
        <v>110</v>
      </c>
      <c r="K1" s="10" t="s">
        <v>114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142"/>
      <c r="I2" s="142"/>
      <c r="J2" s="7"/>
      <c r="K2" s="142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142"/>
      <c r="I3" s="142"/>
      <c r="J3" s="7"/>
      <c r="K3" s="142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142"/>
      <c r="I4" s="142"/>
      <c r="J4" s="142" t="s">
        <v>37</v>
      </c>
      <c r="K4" s="142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142"/>
      <c r="I5" s="142"/>
      <c r="J5" s="142" t="s">
        <v>37</v>
      </c>
      <c r="K5" s="142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142"/>
      <c r="I6" s="142"/>
      <c r="J6" s="7"/>
      <c r="K6" s="142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142"/>
      <c r="I7" s="142"/>
      <c r="J7" s="142" t="s">
        <v>37</v>
      </c>
      <c r="K7" s="142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142"/>
      <c r="I8" s="142"/>
      <c r="J8" s="142" t="s">
        <v>37</v>
      </c>
      <c r="K8" s="142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142"/>
      <c r="I9" s="142"/>
      <c r="J9" s="7"/>
      <c r="K9" s="142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142"/>
      <c r="I10" s="142"/>
      <c r="J10" s="7"/>
      <c r="K10" s="142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142"/>
      <c r="I11" s="142"/>
      <c r="J11" s="142" t="s">
        <v>37</v>
      </c>
      <c r="K11" s="142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142"/>
      <c r="I12" s="142"/>
      <c r="J12" s="142" t="s">
        <v>36</v>
      </c>
      <c r="K12" s="142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142"/>
      <c r="I13" s="142"/>
      <c r="J13" s="142" t="s">
        <v>37</v>
      </c>
      <c r="K13" s="142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142"/>
      <c r="I14" s="142"/>
      <c r="J14" s="7"/>
      <c r="K14" s="142"/>
    </row>
    <row r="15" spans="1:11">
      <c r="A15" s="4" t="s">
        <v>11</v>
      </c>
      <c r="B15" s="4" t="s">
        <v>12</v>
      </c>
      <c r="C15" s="5"/>
      <c r="D15" s="7"/>
      <c r="E15" s="7"/>
      <c r="F15" s="7"/>
      <c r="G15" s="7"/>
      <c r="H15" s="142"/>
      <c r="I15" s="142"/>
      <c r="J15" s="7"/>
      <c r="K15" s="142"/>
    </row>
    <row r="16" spans="1:11">
      <c r="A16" s="4" t="s">
        <v>26</v>
      </c>
      <c r="B16" s="4" t="s">
        <v>27</v>
      </c>
      <c r="C16" s="5"/>
      <c r="D16" s="7"/>
      <c r="E16" s="7"/>
      <c r="F16" s="7"/>
      <c r="G16" s="7"/>
      <c r="H16" s="142"/>
      <c r="I16" s="142"/>
      <c r="J16" s="7"/>
      <c r="K16" s="142"/>
    </row>
    <row r="17" spans="1:11">
      <c r="A17" s="4" t="s">
        <v>15</v>
      </c>
      <c r="B17" s="4" t="s">
        <v>21</v>
      </c>
      <c r="C17" s="5"/>
      <c r="D17" s="7"/>
      <c r="E17" s="7"/>
      <c r="F17" s="7"/>
      <c r="G17" s="7"/>
      <c r="H17" s="142"/>
      <c r="I17" s="142"/>
      <c r="J17" s="7"/>
      <c r="K17" s="142"/>
    </row>
    <row r="18" spans="1:11">
      <c r="A18" s="4" t="s">
        <v>6</v>
      </c>
      <c r="B18" s="4" t="s">
        <v>89</v>
      </c>
      <c r="C18" s="5"/>
      <c r="D18" s="7"/>
      <c r="E18" s="7"/>
      <c r="F18" s="7"/>
      <c r="G18" s="6" t="s">
        <v>36</v>
      </c>
      <c r="H18" s="142"/>
      <c r="I18" s="142"/>
      <c r="J18" s="7"/>
      <c r="K18" s="142"/>
    </row>
    <row r="19" spans="1:11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142"/>
      <c r="I19" s="142"/>
      <c r="J19" s="7"/>
      <c r="K19" s="1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73</v>
      </c>
    </row>
    <row r="3" spans="1:2">
      <c r="A3" s="19" t="s">
        <v>74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75</v>
      </c>
    </row>
    <row r="18" spans="1:1" ht="14.25">
      <c r="A18" s="21" t="s">
        <v>76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9</v>
      </c>
      <c r="D7" s="24">
        <v>6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8" si="0">IF(SUM(C7:K7)&gt;0, SUM(C7:K7),"")</f>
        <v>49</v>
      </c>
      <c r="M7" s="24">
        <v>10</v>
      </c>
      <c r="N7" s="24">
        <f>IF(L7&lt;&gt;"",L7- M7, "")</f>
        <v>39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'Point System'!$A$4:$B$15, 2),"")</f>
        <v>0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2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2</v>
      </c>
      <c r="H8" s="28">
        <f>IF(H7&gt;0, VLOOKUP(H7-H$5-(INT($M7/9)+(MOD($M7,9)&gt;=H$6)), 'Point System'!$A$4:$B$15, 2),"")</f>
        <v>2</v>
      </c>
      <c r="I8" s="28">
        <f>IF(I7&gt;0, VLOOKUP(I7-I$5-(INT($M7/9)+(MOD($M7,9)&gt;=I$6)), 'Point System'!$A$4:$B$15, 2),"")</f>
        <v>2</v>
      </c>
      <c r="J8" s="28">
        <f>IF(J7&gt;0, VLOOKUP(J7-J$5-(INT($M7/9)+(MOD($M7,9)&gt;=J$6)), 'Point System'!$A$4:$B$15, 2),"")</f>
        <v>1</v>
      </c>
      <c r="K8" s="28">
        <f>IF(K7&gt;0, VLOOKUP(K7-K$5-(INT($M7/9)+(MOD($M7,9)&gt;=K$6)), 'Point System'!$A$4:$B$15, 2),"")</f>
        <v>2</v>
      </c>
      <c r="L8" s="29">
        <f t="shared" si="0"/>
        <v>17</v>
      </c>
      <c r="M8" s="28"/>
      <c r="N8" s="28"/>
      <c r="O8" s="30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22" customFormat="1" ht="18.75">
      <c r="A9" s="23" t="s">
        <v>67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5</v>
      </c>
      <c r="H9" s="24">
        <v>6</v>
      </c>
      <c r="I9" s="24">
        <v>5</v>
      </c>
      <c r="J9" s="24">
        <v>6</v>
      </c>
      <c r="K9" s="24">
        <v>6</v>
      </c>
      <c r="L9" s="25">
        <f t="shared" si="0"/>
        <v>49</v>
      </c>
      <c r="M9" s="24">
        <v>10</v>
      </c>
      <c r="N9" s="24">
        <f>IF(L9&lt;&gt;"",L9- M9, "")</f>
        <v>39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22" customFormat="1" ht="19.5" thickBot="1">
      <c r="A10" s="27"/>
      <c r="B10" s="28"/>
      <c r="C10" s="28">
        <f>IF(C9&gt;0, VLOOKUP(C9-C$5-(INT($M9/9)+(MOD($M9,9)&gt;=C$6)), 'Point System'!$A$4:$B$15, 2),"")</f>
        <v>0</v>
      </c>
      <c r="D10" s="28">
        <f>IF(D9&gt;0, VLOOKUP(D9-D$5-(INT($M9/9)+(MOD($M9,9)&gt;=D$6)), 'Point System'!$A$4:$B$15, 2),"")</f>
        <v>3</v>
      </c>
      <c r="E10" s="28">
        <f>IF(E9&gt;0, VLOOKUP(E9-E$5-(INT($M9/9)+(MOD($M9,9)&gt;=E$6)), 'Point System'!$A$4:$B$15, 2),"")</f>
        <v>2</v>
      </c>
      <c r="F10" s="28">
        <f>IF(F9&gt;0, VLOOKUP(F9-F$5-(INT($M9/9)+(MOD($M9,9)&gt;=F$6)), 'Point System'!$A$4:$B$15, 2),"")</f>
        <v>3</v>
      </c>
      <c r="G10" s="28">
        <f>IF(G9&gt;0, VLOOKUP(G9-G$5-(INT($M9/9)+(MOD($M9,9)&gt;=G$6)), 'Point System'!$A$4:$B$15, 2),"")</f>
        <v>2</v>
      </c>
      <c r="H10" s="28">
        <f>IF(H9&gt;0, VLOOKUP(H9-H$5-(INT($M9/9)+(MOD($M9,9)&gt;=H$6)), 'Point System'!$A$4:$B$15, 2),"")</f>
        <v>1</v>
      </c>
      <c r="I10" s="28">
        <f>IF(I9&gt;0, VLOOKUP(I9-I$5-(INT($M9/9)+(MOD($M9,9)&gt;=I$6)), 'Point System'!$A$4:$B$15, 2),"")</f>
        <v>1</v>
      </c>
      <c r="J10" s="28">
        <f>IF(J9&gt;0, VLOOKUP(J9-J$5-(INT($M9/9)+(MOD($M9,9)&gt;=J$6)), 'Point System'!$A$4:$B$15, 2),"")</f>
        <v>1</v>
      </c>
      <c r="K10" s="28">
        <f>IF(K9&gt;0, VLOOKUP(K9-K$5-(INT($M9/9)+(MOD($M9,9)&gt;=K$6)), 'Point System'!$A$4:$B$15, 2),"")</f>
        <v>2</v>
      </c>
      <c r="L10" s="29">
        <f t="shared" si="0"/>
        <v>15</v>
      </c>
      <c r="M10" s="28"/>
      <c r="N10" s="28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22" customFormat="1" ht="18.75">
      <c r="A11" s="23" t="s">
        <v>68</v>
      </c>
      <c r="B11" s="24"/>
      <c r="C11" s="24">
        <v>6</v>
      </c>
      <c r="D11" s="24">
        <v>6</v>
      </c>
      <c r="E11" s="24">
        <v>6</v>
      </c>
      <c r="F11" s="24">
        <v>3</v>
      </c>
      <c r="G11" s="24">
        <v>5</v>
      </c>
      <c r="H11" s="24">
        <v>5</v>
      </c>
      <c r="I11" s="24">
        <v>6</v>
      </c>
      <c r="J11" s="24">
        <v>6</v>
      </c>
      <c r="K11" s="24">
        <v>9</v>
      </c>
      <c r="L11" s="25">
        <f t="shared" si="0"/>
        <v>52</v>
      </c>
      <c r="M11" s="24">
        <v>14</v>
      </c>
      <c r="N11" s="24">
        <f>IF(L11&lt;&gt;"",L11- M11, "")</f>
        <v>38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22" customFormat="1" ht="19.5" thickBot="1">
      <c r="A12" s="27"/>
      <c r="B12" s="28"/>
      <c r="C12" s="28">
        <f>IF(C11&gt;0, VLOOKUP(C11-C$5-(INT($M11/9)+(MOD($M11,9)&gt;=C$6)), 'Point System'!$A$4:$B$15, 2),"")</f>
        <v>2</v>
      </c>
      <c r="D12" s="28">
        <f>IF(D11&gt;0, VLOOKUP(D11-D$5-(INT($M11/9)+(MOD($M11,9)&gt;=D$6)), 'Point System'!$A$4:$B$15, 2),"")</f>
        <v>3</v>
      </c>
      <c r="E12" s="28">
        <f>IF(E11&gt;0, VLOOKUP(E11-E$5-(INT($M11/9)+(MOD($M11,9)&gt;=E$6)), 'Point System'!$A$4:$B$15, 2),"")</f>
        <v>2</v>
      </c>
      <c r="F12" s="28">
        <f>IF(F11&gt;0, VLOOKUP(F11-F$5-(INT($M11/9)+(MOD($M11,9)&gt;=F$6)), 'Point System'!$A$4:$B$15, 2),"")</f>
        <v>3</v>
      </c>
      <c r="G12" s="28">
        <f>IF(G11&gt;0, VLOOKUP(G11-G$5-(INT($M11/9)+(MOD($M11,9)&gt;=G$6)), 'Point System'!$A$4:$B$15, 2),"")</f>
        <v>3</v>
      </c>
      <c r="H12" s="28">
        <f>IF(H11&gt;0, VLOOKUP(H11-H$5-(INT($M11/9)+(MOD($M11,9)&gt;=H$6)), 'Point System'!$A$4:$B$15, 2),"")</f>
        <v>2</v>
      </c>
      <c r="I12" s="28">
        <f>IF(I11&gt;0, VLOOKUP(I11-I$5-(INT($M11/9)+(MOD($M11,9)&gt;=I$6)), 'Point System'!$A$4:$B$15, 2),"")</f>
        <v>0</v>
      </c>
      <c r="J12" s="28">
        <f>IF(J11&gt;0, VLOOKUP(J11-J$5-(INT($M11/9)+(MOD($M11,9)&gt;=J$6)), 'Point System'!$A$4:$B$15, 2),"")</f>
        <v>1</v>
      </c>
      <c r="K12" s="28">
        <f>IF(K11&gt;0, VLOOKUP(K11-K$5-(INT($M11/9)+(MOD($M11,9)&gt;=K$6)), 'Point System'!$A$4:$B$15, 2),"")</f>
        <v>0</v>
      </c>
      <c r="L12" s="29">
        <f t="shared" si="0"/>
        <v>16</v>
      </c>
      <c r="M12" s="28"/>
      <c r="N12" s="28"/>
      <c r="O12" s="30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22" customFormat="1" ht="18.75">
      <c r="A13" s="23" t="s">
        <v>69</v>
      </c>
      <c r="B13" s="24"/>
      <c r="C13" s="24">
        <v>6</v>
      </c>
      <c r="D13" s="24">
        <v>6</v>
      </c>
      <c r="E13" s="24">
        <v>5</v>
      </c>
      <c r="F13" s="24">
        <v>4</v>
      </c>
      <c r="G13" s="24">
        <v>6</v>
      </c>
      <c r="H13" s="24">
        <v>6</v>
      </c>
      <c r="I13" s="24">
        <v>6</v>
      </c>
      <c r="J13" s="24">
        <v>6</v>
      </c>
      <c r="K13" s="24">
        <v>6</v>
      </c>
      <c r="L13" s="25">
        <f t="shared" si="0"/>
        <v>51</v>
      </c>
      <c r="M13" s="24">
        <v>17</v>
      </c>
      <c r="N13" s="24">
        <f>IF(L13&lt;&gt;"",L13- M13, "")</f>
        <v>34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22" customFormat="1" ht="19.5" thickBot="1">
      <c r="A14" s="27"/>
      <c r="B14" s="28"/>
      <c r="C14" s="28">
        <f>IF(C13&gt;0, VLOOKUP(C13-C$5-(INT($M13/9)+(MOD($M13,9)&gt;=C$6)), 'Point System'!$A$4:$B$15, 2),"")</f>
        <v>2</v>
      </c>
      <c r="D14" s="28">
        <f>IF(D13&gt;0, VLOOKUP(D13-D$5-(INT($M13/9)+(MOD($M13,9)&gt;=D$6)), 'Point System'!$A$4:$B$15, 2),"")</f>
        <v>3</v>
      </c>
      <c r="E14" s="28">
        <f>IF(E13&gt;0, VLOOKUP(E13-E$5-(INT($M13/9)+(MOD($M13,9)&gt;=E$6)), 'Point System'!$A$4:$B$15, 2),"")</f>
        <v>3</v>
      </c>
      <c r="F14" s="28">
        <f>IF(F13&gt;0, VLOOKUP(F13-F$5-(INT($M13/9)+(MOD($M13,9)&gt;=F$6)), 'Point System'!$A$4:$B$15, 2),"")</f>
        <v>2</v>
      </c>
      <c r="G14" s="28">
        <f>IF(G13&gt;0, VLOOKUP(G13-G$5-(INT($M13/9)+(MOD($M13,9)&gt;=G$6)), 'Point System'!$A$4:$B$15, 2),"")</f>
        <v>2</v>
      </c>
      <c r="H14" s="28">
        <f>IF(H13&gt;0, VLOOKUP(H13-H$5-(INT($M13/9)+(MOD($M13,9)&gt;=H$6)), 'Point System'!$A$4:$B$15, 2),"")</f>
        <v>2</v>
      </c>
      <c r="I14" s="28">
        <f>IF(I13&gt;0, VLOOKUP(I13-I$5-(INT($M13/9)+(MOD($M13,9)&gt;=I$6)), 'Point System'!$A$4:$B$15, 2),"")</f>
        <v>1</v>
      </c>
      <c r="J14" s="28">
        <f>IF(J13&gt;0, VLOOKUP(J13-J$5-(INT($M13/9)+(MOD($M13,9)&gt;=J$6)), 'Point System'!$A$4:$B$15, 2),"")</f>
        <v>2</v>
      </c>
      <c r="K14" s="28">
        <f>IF(K13&gt;0, VLOOKUP(K13-K$5-(INT($M13/9)+(MOD($M13,9)&gt;=K$6)), 'Point System'!$A$4:$B$15, 2),"")</f>
        <v>3</v>
      </c>
      <c r="L14" s="29">
        <f t="shared" si="0"/>
        <v>20</v>
      </c>
      <c r="M14" s="28"/>
      <c r="N14" s="28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22" customFormat="1" ht="18.75">
      <c r="A15" s="23" t="s">
        <v>70</v>
      </c>
      <c r="B15" s="24"/>
      <c r="C15" s="24">
        <v>6</v>
      </c>
      <c r="D15" s="24">
        <v>7</v>
      </c>
      <c r="E15" s="24">
        <v>4</v>
      </c>
      <c r="F15" s="24">
        <v>3</v>
      </c>
      <c r="G15" s="24">
        <v>4</v>
      </c>
      <c r="H15" s="24">
        <v>7</v>
      </c>
      <c r="I15" s="24">
        <v>6</v>
      </c>
      <c r="J15" s="24">
        <v>5</v>
      </c>
      <c r="K15" s="24">
        <v>7</v>
      </c>
      <c r="L15" s="25">
        <f t="shared" si="0"/>
        <v>49</v>
      </c>
      <c r="M15" s="24">
        <v>13</v>
      </c>
      <c r="N15" s="24">
        <f>IF(L15&lt;&gt;"",L15- M15, "")</f>
        <v>36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22" customFormat="1" ht="19.5" thickBot="1">
      <c r="A16" s="27"/>
      <c r="B16" s="28"/>
      <c r="C16" s="28">
        <f>IF(C15&gt;0, VLOOKUP(C15-C$5-(INT($M15/9)+(MOD($M15,9)&gt;=C$6)), 'Point System'!$A$4:$B$15, 2),"")</f>
        <v>2</v>
      </c>
      <c r="D16" s="28">
        <f>IF(D15&gt;0, VLOOKUP(D15-D$5-(INT($M15/9)+(MOD($M15,9)&gt;=D$6)), 'Point System'!$A$4:$B$15, 2),"")</f>
        <v>2</v>
      </c>
      <c r="E16" s="28">
        <f>IF(E15&gt;0, VLOOKUP(E15-E$5-(INT($M15/9)+(MOD($M15,9)&gt;=E$6)), 'Point System'!$A$4:$B$15, 2),"")</f>
        <v>4</v>
      </c>
      <c r="F16" s="28">
        <f>IF(F15&gt;0, VLOOKUP(F15-F$5-(INT($M15/9)+(MOD($M15,9)&gt;=F$6)), 'Point System'!$A$4:$B$15, 2),"")</f>
        <v>3</v>
      </c>
      <c r="G16" s="28">
        <f>IF(G15&gt;0, VLOOKUP(G15-G$5-(INT($M15/9)+(MOD($M15,9)&gt;=G$6)), 'Point System'!$A$4:$B$15, 2),"")</f>
        <v>3</v>
      </c>
      <c r="H16" s="28">
        <f>IF(H15&gt;0, VLOOKUP(H15-H$5-(INT($M15/9)+(MOD($M15,9)&gt;=H$6)), 'Point System'!$A$4:$B$15, 2),"")</f>
        <v>0</v>
      </c>
      <c r="I16" s="28">
        <f>IF(I15&gt;0, VLOOKUP(I15-I$5-(INT($M15/9)+(MOD($M15,9)&gt;=I$6)), 'Point System'!$A$4:$B$15, 2),"")</f>
        <v>0</v>
      </c>
      <c r="J16" s="28">
        <f>IF(J15&gt;0, VLOOKUP(J15-J$5-(INT($M15/9)+(MOD($M15,9)&gt;=J$6)), 'Point System'!$A$4:$B$15, 2),"")</f>
        <v>2</v>
      </c>
      <c r="K16" s="28">
        <f>IF(K15&gt;0, VLOOKUP(K15-K$5-(INT($M15/9)+(MOD($M15,9)&gt;=K$6)), 'Point System'!$A$4:$B$15, 2),"")</f>
        <v>2</v>
      </c>
      <c r="L16" s="29">
        <f t="shared" si="0"/>
        <v>18</v>
      </c>
      <c r="M16" s="28"/>
      <c r="N16" s="28"/>
      <c r="O16" s="30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22" customFormat="1" ht="18.75">
      <c r="A17" s="23" t="s">
        <v>71</v>
      </c>
      <c r="B17" s="24"/>
      <c r="C17" s="24">
        <v>6</v>
      </c>
      <c r="D17" s="24">
        <v>8</v>
      </c>
      <c r="E17" s="24">
        <v>6</v>
      </c>
      <c r="F17" s="24">
        <v>6</v>
      </c>
      <c r="G17" s="24">
        <v>7</v>
      </c>
      <c r="H17" s="24">
        <v>7</v>
      </c>
      <c r="I17" s="24">
        <v>7</v>
      </c>
      <c r="J17" s="24">
        <v>7</v>
      </c>
      <c r="K17" s="24">
        <v>10</v>
      </c>
      <c r="L17" s="25">
        <f t="shared" si="0"/>
        <v>64</v>
      </c>
      <c r="M17" s="24">
        <v>23</v>
      </c>
      <c r="N17" s="24">
        <f>IF(L17&lt;&gt;"",L17- M17, "")</f>
        <v>41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22" customFormat="1" ht="19.5" thickBot="1">
      <c r="A18" s="27"/>
      <c r="B18" s="28"/>
      <c r="C18" s="28">
        <f>IF(C17&gt;0, VLOOKUP(C17-C$5-(INT($M17/9)+(MOD($M17,9)&gt;=C$6)), 'Point System'!$A$4:$B$15, 2),"")</f>
        <v>3</v>
      </c>
      <c r="D18" s="28">
        <f>IF(D17&gt;0, VLOOKUP(D17-D$5-(INT($M17/9)+(MOD($M17,9)&gt;=D$6)), 'Point System'!$A$4:$B$15, 2),"")</f>
        <v>2</v>
      </c>
      <c r="E18" s="28">
        <f>IF(E17&gt;0, VLOOKUP(E17-E$5-(INT($M17/9)+(MOD($M17,9)&gt;=E$6)), 'Point System'!$A$4:$B$15, 2),"")</f>
        <v>3</v>
      </c>
      <c r="F18" s="28">
        <f>IF(F17&gt;0, VLOOKUP(F17-F$5-(INT($M17/9)+(MOD($M17,9)&gt;=F$6)), 'Point System'!$A$4:$B$15, 2),"")</f>
        <v>1</v>
      </c>
      <c r="G18" s="28">
        <f>IF(G17&gt;0, VLOOKUP(G17-G$5-(INT($M17/9)+(MOD($M17,9)&gt;=G$6)), 'Point System'!$A$4:$B$15, 2),"")</f>
        <v>2</v>
      </c>
      <c r="H18" s="28">
        <f>IF(H17&gt;0, VLOOKUP(H17-H$5-(INT($M17/9)+(MOD($M17,9)&gt;=H$6)), 'Point System'!$A$4:$B$15, 2),"")</f>
        <v>1</v>
      </c>
      <c r="I18" s="28">
        <f>IF(I17&gt;0, VLOOKUP(I17-I$5-(INT($M17/9)+(MOD($M17,9)&gt;=I$6)), 'Point System'!$A$4:$B$15, 2),"")</f>
        <v>0</v>
      </c>
      <c r="J18" s="28">
        <f>IF(J17&gt;0, VLOOKUP(J17-J$5-(INT($M17/9)+(MOD($M17,9)&gt;=J$6)), 'Point System'!$A$4:$B$15, 2),"")</f>
        <v>1</v>
      </c>
      <c r="K18" s="28">
        <f>IF(K17&gt;0, VLOOKUP(K17-K$5-(INT($M17/9)+(MOD($M17,9)&gt;=K$6)), 'Point System'!$A$4:$B$15, 2),"")</f>
        <v>0</v>
      </c>
      <c r="L18" s="29">
        <f t="shared" si="0"/>
        <v>13</v>
      </c>
      <c r="M18" s="28"/>
      <c r="N18" s="28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22" customFormat="1" ht="18.75">
      <c r="A19" s="23" t="s">
        <v>72</v>
      </c>
      <c r="B19" s="24"/>
      <c r="C19" s="24">
        <v>5</v>
      </c>
      <c r="D19" s="24">
        <v>5</v>
      </c>
      <c r="E19" s="24">
        <v>6</v>
      </c>
      <c r="F19" s="24">
        <v>4</v>
      </c>
      <c r="G19" s="24">
        <v>5</v>
      </c>
      <c r="H19" s="24">
        <v>5</v>
      </c>
      <c r="I19" s="24">
        <v>5</v>
      </c>
      <c r="J19" s="24">
        <v>7</v>
      </c>
      <c r="K19" s="24">
        <v>7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22" customFormat="1" ht="19.5" thickBot="1">
      <c r="A20" s="27"/>
      <c r="B20" s="28"/>
      <c r="C20" s="28">
        <f>IF(C19&gt;0, VLOOKUP(C19-C$5-(INT($M19/9)+(MOD($M19,9)&gt;=C$6)), 'Point System'!$A$4:$B$15, 2),"")</f>
        <v>3</v>
      </c>
      <c r="D20" s="28">
        <f>IF(D19&gt;0, VLOOKUP(D19-D$5-(INT($M19/9)+(MOD($M19,9)&gt;=D$6)), 'Point System'!$A$4:$B$15, 2),"")</f>
        <v>4</v>
      </c>
      <c r="E20" s="28">
        <f>IF(E19&gt;0, VLOOKUP(E19-E$5-(INT($M19/9)+(MOD($M19,9)&gt;=E$6)), 'Point System'!$A$4:$B$15, 2),"")</f>
        <v>2</v>
      </c>
      <c r="F20" s="28">
        <f>IF(F19&gt;0, VLOOKUP(F19-F$5-(INT($M19/9)+(MOD($M19,9)&gt;=F$6)), 'Point System'!$A$4:$B$15, 2),"")</f>
        <v>2</v>
      </c>
      <c r="G20" s="28">
        <f>IF(G19&gt;0, VLOOKUP(G19-G$5-(INT($M19/9)+(MOD($M19,9)&gt;=G$6)), 'Point System'!$A$4:$B$15, 2),"")</f>
        <v>3</v>
      </c>
      <c r="H20" s="28">
        <f>IF(H19&gt;0, VLOOKUP(H19-H$5-(INT($M19/9)+(MOD($M19,9)&gt;=H$6)), 'Point System'!$A$4:$B$15, 2),"")</f>
        <v>3</v>
      </c>
      <c r="I20" s="28">
        <f>IF(I19&gt;0, VLOOKUP(I19-I$5-(INT($M19/9)+(MOD($M19,9)&gt;=I$6)), 'Point System'!$A$4:$B$15, 2),"")</f>
        <v>1</v>
      </c>
      <c r="J20" s="28">
        <f>IF(J19&gt;0, VLOOKUP(J19-J$5-(INT($M19/9)+(MOD($M19,9)&gt;=J$6)), 'Point System'!$A$4:$B$15, 2),"")</f>
        <v>1</v>
      </c>
      <c r="K20" s="28">
        <f>IF(K19&gt;0, VLOOKUP(K19-K$5-(INT($M19/9)+(MOD($M19,9)&gt;=K$6)), 'Point System'!$A$4:$B$15, 2),"")</f>
        <v>2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22" customFormat="1" ht="18.75">
      <c r="A21" s="23" t="s">
        <v>80</v>
      </c>
      <c r="B21" s="24"/>
      <c r="C21" s="24">
        <v>8</v>
      </c>
      <c r="D21" s="24">
        <v>7</v>
      </c>
      <c r="E21" s="24">
        <v>6</v>
      </c>
      <c r="F21" s="24">
        <v>4</v>
      </c>
      <c r="G21" s="24">
        <v>5</v>
      </c>
      <c r="H21" s="24">
        <v>5</v>
      </c>
      <c r="I21" s="24">
        <v>5</v>
      </c>
      <c r="J21" s="24">
        <v>6</v>
      </c>
      <c r="K21" s="24">
        <v>7</v>
      </c>
      <c r="L21" s="25">
        <f t="shared" si="0"/>
        <v>53</v>
      </c>
      <c r="M21" s="24">
        <v>20</v>
      </c>
      <c r="N21" s="24">
        <f>IF(L21&lt;&gt;"",L21- M21, "")</f>
        <v>33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22" customFormat="1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si="0"/>
        <v>21</v>
      </c>
      <c r="M22" s="28"/>
      <c r="N22" s="28"/>
      <c r="O22" s="30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2" customFormat="1" ht="18.75">
      <c r="A23" s="23" t="s">
        <v>81</v>
      </c>
      <c r="B23" s="24"/>
      <c r="C23" s="24">
        <v>7</v>
      </c>
      <c r="D23" s="24">
        <v>8</v>
      </c>
      <c r="E23" s="24">
        <v>5</v>
      </c>
      <c r="F23" s="24">
        <v>4</v>
      </c>
      <c r="G23" s="24">
        <v>4</v>
      </c>
      <c r="H23" s="24">
        <v>7</v>
      </c>
      <c r="I23" s="24">
        <v>4</v>
      </c>
      <c r="J23" s="24">
        <v>6</v>
      </c>
      <c r="K23" s="24">
        <v>7</v>
      </c>
      <c r="L23" s="25">
        <f t="shared" si="0"/>
        <v>52</v>
      </c>
      <c r="M23" s="24">
        <v>18</v>
      </c>
      <c r="N23" s="24">
        <f>IF(L23&lt;&gt;"",L23- M23, "")</f>
        <v>34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22" customFormat="1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1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4</v>
      </c>
      <c r="H24" s="28">
        <f>IF(H23&gt;0, VLOOKUP(H23-H$5-(INT($M23/9)+(MOD($M23,9)&gt;=H$6)), '[1]Point System'!$A$4:$B$15, 2),"")</f>
        <v>1</v>
      </c>
      <c r="I24" s="28">
        <f>IF(I23&gt;0, VLOOKUP(I23-I$5-(INT($M23/9)+(MOD($M23,9)&gt;=I$6)), '[1]Point System'!$A$4:$B$15, 2),"")</f>
        <v>3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20</v>
      </c>
      <c r="M24" s="28"/>
      <c r="N24" s="28"/>
      <c r="O24" s="30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22" customFormat="1" ht="18.75">
      <c r="A25" s="23" t="s">
        <v>79</v>
      </c>
      <c r="B25" s="24"/>
      <c r="C25" s="24">
        <v>5</v>
      </c>
      <c r="D25" s="24">
        <v>5</v>
      </c>
      <c r="E25" s="24">
        <v>4</v>
      </c>
      <c r="F25" s="24">
        <v>5</v>
      </c>
      <c r="G25" s="24">
        <v>6</v>
      </c>
      <c r="H25" s="24">
        <v>4</v>
      </c>
      <c r="I25" s="24">
        <v>5</v>
      </c>
      <c r="J25" s="24">
        <v>5</v>
      </c>
      <c r="K25" s="24">
        <v>5</v>
      </c>
      <c r="L25" s="25">
        <f t="shared" si="0"/>
        <v>44</v>
      </c>
      <c r="M25" s="24">
        <v>12</v>
      </c>
      <c r="N25" s="24">
        <f>IF(L25&lt;&gt;"",L25- M25, "")</f>
        <v>32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22" customFormat="1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1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4</v>
      </c>
      <c r="L26" s="29">
        <f t="shared" si="0"/>
        <v>22</v>
      </c>
      <c r="M26" s="28"/>
      <c r="N26" s="28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2" customFormat="1" ht="18.75">
      <c r="A27" s="23" t="s">
        <v>78</v>
      </c>
      <c r="B27" s="24"/>
      <c r="C27" s="24">
        <v>5</v>
      </c>
      <c r="D27" s="24">
        <v>6</v>
      </c>
      <c r="E27" s="24">
        <v>4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si="0"/>
        <v>39</v>
      </c>
      <c r="M27" s="24">
        <v>1</v>
      </c>
      <c r="N27" s="24">
        <f>IF(L27&lt;&gt;"",L27- M27, "")</f>
        <v>38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22" customFormat="1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2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2</v>
      </c>
      <c r="L28" s="29">
        <f t="shared" si="0"/>
        <v>16</v>
      </c>
      <c r="M28" s="28"/>
      <c r="N28" s="28"/>
      <c r="O28" s="30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4</v>
      </c>
      <c r="D7" s="24">
        <v>5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5</v>
      </c>
      <c r="K7" s="24">
        <v>7</v>
      </c>
      <c r="L7" s="25">
        <f t="shared" ref="L7:L28" si="0">IF(SUM(C7:K7)&gt;0, SUM(C7:K7),"")</f>
        <v>43</v>
      </c>
      <c r="M7" s="24">
        <v>10</v>
      </c>
      <c r="N7" s="24">
        <f>IF(L7&lt;&gt;"",L7- M7, "")</f>
        <v>33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1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67</v>
      </c>
      <c r="B9" s="24"/>
      <c r="C9" s="24">
        <v>4</v>
      </c>
      <c r="D9" s="24">
        <v>5</v>
      </c>
      <c r="E9" s="24">
        <v>5</v>
      </c>
      <c r="F9" s="24">
        <v>3</v>
      </c>
      <c r="G9" s="24">
        <v>6</v>
      </c>
      <c r="H9" s="24">
        <v>4</v>
      </c>
      <c r="I9" s="24">
        <v>4</v>
      </c>
      <c r="J9" s="24">
        <v>5</v>
      </c>
      <c r="K9" s="24">
        <v>5</v>
      </c>
      <c r="L9" s="25">
        <f t="shared" si="0"/>
        <v>41</v>
      </c>
      <c r="M9" s="24">
        <v>10</v>
      </c>
      <c r="N9" s="24">
        <f>IF(L9&lt;&gt;"",L9- M9, "")</f>
        <v>31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1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2</v>
      </c>
      <c r="K10" s="28">
        <f>IF(K9&gt;0, VLOOKUP(K9-K$5-(INT($M9/9)+(MOD($M9,9)&gt;=K$6)), '[1]Point System'!$A$4:$B$15, 2),"")</f>
        <v>3</v>
      </c>
      <c r="L10" s="29">
        <f t="shared" si="0"/>
        <v>23</v>
      </c>
      <c r="M10" s="28"/>
      <c r="N10" s="28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68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6</v>
      </c>
      <c r="K11" s="24">
        <v>6</v>
      </c>
      <c r="L11" s="25">
        <f t="shared" si="0"/>
        <v>49</v>
      </c>
      <c r="M11" s="24">
        <v>14</v>
      </c>
      <c r="N11" s="24">
        <f>IF(L11&lt;&gt;"",L11- M11, "")</f>
        <v>35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1</v>
      </c>
      <c r="K12" s="28">
        <f>IF(K11&gt;0, VLOOKUP(K11-K$5-(INT($M11/9)+(MOD($M11,9)&gt;=K$6)), '[1]Point System'!$A$4:$B$15, 2),"")</f>
        <v>3</v>
      </c>
      <c r="L12" s="29">
        <f t="shared" si="0"/>
        <v>19</v>
      </c>
      <c r="M12" s="28"/>
      <c r="N12" s="28"/>
      <c r="O12" s="30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69</v>
      </c>
      <c r="B13" s="24"/>
      <c r="C13" s="24">
        <v>5</v>
      </c>
      <c r="D13" s="24">
        <v>7</v>
      </c>
      <c r="E13" s="24">
        <v>7</v>
      </c>
      <c r="F13" s="24">
        <v>3</v>
      </c>
      <c r="G13" s="24">
        <v>7</v>
      </c>
      <c r="H13" s="24">
        <v>5</v>
      </c>
      <c r="I13" s="24">
        <v>5</v>
      </c>
      <c r="J13" s="24">
        <v>6</v>
      </c>
      <c r="K13" s="24">
        <v>7</v>
      </c>
      <c r="L13" s="25">
        <f t="shared" si="0"/>
        <v>52</v>
      </c>
      <c r="M13" s="24">
        <v>17</v>
      </c>
      <c r="N13" s="24">
        <f>IF(L13&lt;&gt;"",L13- M13, "")</f>
        <v>35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19</v>
      </c>
      <c r="M14" s="28"/>
      <c r="N14" s="28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5</v>
      </c>
      <c r="D15" s="24">
        <v>6</v>
      </c>
      <c r="E15" s="24">
        <v>5</v>
      </c>
      <c r="F15" s="24">
        <v>5</v>
      </c>
      <c r="G15" s="24">
        <v>6</v>
      </c>
      <c r="H15" s="24">
        <v>5</v>
      </c>
      <c r="I15" s="24">
        <v>4</v>
      </c>
      <c r="J15" s="24">
        <v>4</v>
      </c>
      <c r="K15" s="24">
        <v>4</v>
      </c>
      <c r="L15" s="25">
        <f t="shared" si="0"/>
        <v>44</v>
      </c>
      <c r="M15" s="24">
        <v>13</v>
      </c>
      <c r="N15" s="24">
        <f>IF(L15&lt;&gt;"",L15- M15, "")</f>
        <v>31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5</v>
      </c>
      <c r="L16" s="29">
        <f t="shared" si="0"/>
        <v>23</v>
      </c>
      <c r="M16" s="28"/>
      <c r="N16" s="28"/>
      <c r="O16" s="30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8</v>
      </c>
      <c r="D17" s="24">
        <v>7</v>
      </c>
      <c r="E17" s="24">
        <v>6</v>
      </c>
      <c r="F17" s="24">
        <v>6</v>
      </c>
      <c r="G17" s="24">
        <v>6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59</v>
      </c>
      <c r="M17" s="24">
        <v>23</v>
      </c>
      <c r="N17" s="24">
        <f>IF(L17&lt;&gt;"",L17- M17, "")</f>
        <v>36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28">
        <f>IF(K17&gt;0, VLOOKUP(K17-K$5-(INT($M17/9)+(MOD($M17,9)&gt;=K$6)), '[1]Point System'!$A$4:$B$15, 2),"")</f>
        <v>3</v>
      </c>
      <c r="L18" s="29">
        <f t="shared" si="0"/>
        <v>18</v>
      </c>
      <c r="M18" s="28"/>
      <c r="N18" s="28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72</v>
      </c>
      <c r="B19" s="24"/>
      <c r="C19" s="24">
        <v>5</v>
      </c>
      <c r="D19" s="24">
        <v>6</v>
      </c>
      <c r="E19" s="24">
        <v>6</v>
      </c>
      <c r="F19" s="24">
        <v>6</v>
      </c>
      <c r="G19" s="24">
        <v>7</v>
      </c>
      <c r="H19" s="24">
        <v>6</v>
      </c>
      <c r="I19" s="24">
        <v>5</v>
      </c>
      <c r="J19" s="24">
        <v>5</v>
      </c>
      <c r="K19" s="24">
        <v>6</v>
      </c>
      <c r="L19" s="25">
        <f t="shared" si="0"/>
        <v>52</v>
      </c>
      <c r="M19" s="24">
        <v>16</v>
      </c>
      <c r="N19" s="24">
        <f>IF(L19&lt;&gt;"",L19- M19, "")</f>
        <v>36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3</v>
      </c>
      <c r="L20" s="29">
        <f t="shared" si="0"/>
        <v>18</v>
      </c>
      <c r="M20" s="28"/>
      <c r="N20" s="28"/>
      <c r="O20" s="30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80</v>
      </c>
      <c r="B21" s="24"/>
      <c r="C21" s="24">
        <v>7</v>
      </c>
      <c r="D21" s="24">
        <v>7</v>
      </c>
      <c r="E21" s="24">
        <v>5</v>
      </c>
      <c r="F21" s="24">
        <v>5</v>
      </c>
      <c r="G21" s="24">
        <v>5</v>
      </c>
      <c r="H21" s="24">
        <v>5</v>
      </c>
      <c r="I21" s="24">
        <v>6</v>
      </c>
      <c r="J21" s="24">
        <v>7</v>
      </c>
      <c r="K21" s="24">
        <v>8</v>
      </c>
      <c r="L21" s="25">
        <f t="shared" si="0"/>
        <v>55</v>
      </c>
      <c r="M21" s="24">
        <v>20</v>
      </c>
      <c r="N21" s="24">
        <f>IF(L21&lt;&gt;"",L21- M21, "")</f>
        <v>35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3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19</v>
      </c>
      <c r="M22" s="28"/>
      <c r="N22" s="28"/>
      <c r="O22" s="30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81</v>
      </c>
      <c r="B23" s="24"/>
      <c r="C23" s="24">
        <v>7</v>
      </c>
      <c r="D23" s="24">
        <v>6</v>
      </c>
      <c r="E23" s="24">
        <v>6</v>
      </c>
      <c r="F23" s="24">
        <v>5</v>
      </c>
      <c r="G23" s="24">
        <v>6</v>
      </c>
      <c r="H23" s="24">
        <v>6</v>
      </c>
      <c r="I23" s="24">
        <v>5</v>
      </c>
      <c r="J23" s="24">
        <v>6</v>
      </c>
      <c r="K23" s="24">
        <v>7</v>
      </c>
      <c r="L23" s="25">
        <f t="shared" si="0"/>
        <v>54</v>
      </c>
      <c r="M23" s="24">
        <v>18</v>
      </c>
      <c r="N23" s="24">
        <f>IF(L23&lt;&gt;"",L23- M23, "")</f>
        <v>36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2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18</v>
      </c>
      <c r="M24" s="28"/>
      <c r="N24" s="28"/>
      <c r="O24" s="30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 t="s">
        <v>78</v>
      </c>
      <c r="B25" s="24"/>
      <c r="C25" s="24">
        <v>5</v>
      </c>
      <c r="D25" s="24">
        <v>5</v>
      </c>
      <c r="E25" s="24">
        <v>4</v>
      </c>
      <c r="F25" s="24">
        <v>4</v>
      </c>
      <c r="G25" s="24">
        <v>4</v>
      </c>
      <c r="H25" s="24">
        <v>4</v>
      </c>
      <c r="I25" s="24">
        <v>3</v>
      </c>
      <c r="J25" s="24">
        <v>4</v>
      </c>
      <c r="K25" s="24">
        <v>5</v>
      </c>
      <c r="L25" s="25">
        <f t="shared" si="0"/>
        <v>38</v>
      </c>
      <c r="M25" s="24">
        <v>1</v>
      </c>
      <c r="N25" s="24">
        <f>IF(L25&lt;&gt;"",L25- M25, "")</f>
        <v>37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1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2</v>
      </c>
      <c r="H26" s="28">
        <f>IF(H25&gt;0, VLOOKUP(H25-H$5-(INT($M25/9)+(MOD($M25,9)&gt;=H$6)), '[1]Point System'!$A$4:$B$15, 2),"")</f>
        <v>2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2</v>
      </c>
      <c r="L26" s="29">
        <f t="shared" si="0"/>
        <v>17</v>
      </c>
      <c r="M26" s="28"/>
      <c r="N26" s="28"/>
      <c r="O26" s="30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 t="s">
        <v>82</v>
      </c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5</v>
      </c>
      <c r="I27" s="24">
        <v>4</v>
      </c>
      <c r="J27" s="24">
        <v>5</v>
      </c>
      <c r="K27" s="24">
        <v>8</v>
      </c>
      <c r="L27" s="25">
        <f t="shared" si="0"/>
        <v>48</v>
      </c>
      <c r="M27" s="24">
        <v>11</v>
      </c>
      <c r="N27" s="24">
        <f>IF(L27&lt;&gt;"",L27- M27, "")</f>
        <v>37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1</v>
      </c>
      <c r="G28" s="28">
        <f>IF(G27&gt;0, VLOOKUP(G27-G$5-(INT($M27/9)+(MOD($M27,9)&gt;=G$6)), '[1]Point System'!$A$4:$B$15, 2),"")</f>
        <v>1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1</v>
      </c>
      <c r="L28" s="29">
        <f t="shared" si="0"/>
        <v>17</v>
      </c>
      <c r="M28" s="28"/>
      <c r="N28" s="28"/>
      <c r="O28" s="30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22" t="s">
        <v>83</v>
      </c>
      <c r="C29" s="22">
        <v>5</v>
      </c>
      <c r="D29" s="22">
        <v>6</v>
      </c>
      <c r="E29" s="22">
        <v>6</v>
      </c>
      <c r="F29" s="22">
        <v>4</v>
      </c>
      <c r="G29" s="22">
        <v>5</v>
      </c>
      <c r="H29" s="22">
        <v>6</v>
      </c>
      <c r="I29" s="22">
        <v>5</v>
      </c>
      <c r="J29" s="22">
        <v>6</v>
      </c>
      <c r="K29" s="22">
        <v>5</v>
      </c>
      <c r="L29" s="22">
        <f t="shared" ref="L29:L30" si="1">IF(SUM(C29:K29)&gt;0, SUM(C29:K29),"")</f>
        <v>48</v>
      </c>
      <c r="M29" s="22">
        <v>14</v>
      </c>
      <c r="N29" s="22">
        <f>IF(L29&lt;&gt;"",L29- M29, "")</f>
        <v>34</v>
      </c>
    </row>
    <row r="30" spans="1:26" ht="14.25">
      <c r="C30" s="22">
        <f>IF(C29&gt;0, VLOOKUP(C29-C$5-(INT($M29/9)+(MOD($M29,9)&gt;=C$6)), '[1]Point System'!$A$4:$B$15, 2),"")</f>
        <v>3</v>
      </c>
      <c r="D30" s="22">
        <f>IF(D29&gt;0, VLOOKUP(D29-D$5-(INT($M29/9)+(MOD($M29,9)&gt;=D$6)), '[1]Point System'!$A$4:$B$15, 2),"")</f>
        <v>3</v>
      </c>
      <c r="E30" s="22">
        <f>IF(E29&gt;0, VLOOKUP(E29-E$5-(INT($M29/9)+(MOD($M29,9)&gt;=E$6)), '[1]Point System'!$A$4:$B$15, 2),"")</f>
        <v>2</v>
      </c>
      <c r="F30" s="22">
        <f>IF(F29&gt;0, VLOOKUP(F29-F$5-(INT($M29/9)+(MOD($M29,9)&gt;=F$6)), '[1]Point System'!$A$4:$B$15, 2),"")</f>
        <v>2</v>
      </c>
      <c r="G30" s="22">
        <f>IF(G29&gt;0, VLOOKUP(G29-G$5-(INT($M29/9)+(MOD($M29,9)&gt;=G$6)), '[1]Point System'!$A$4:$B$15, 2),"")</f>
        <v>3</v>
      </c>
      <c r="H30" s="22">
        <f>IF(H29&gt;0, VLOOKUP(H29-H$5-(INT($M29/9)+(MOD($M29,9)&gt;=H$6)), '[1]Point System'!$A$4:$B$15, 2),"")</f>
        <v>1</v>
      </c>
      <c r="I30" s="22">
        <f>IF(I29&gt;0, VLOOKUP(I29-I$5-(INT($M29/9)+(MOD($M29,9)&gt;=I$6)), '[1]Point System'!$A$4:$B$15, 2),"")</f>
        <v>1</v>
      </c>
      <c r="J30" s="22">
        <f>IF(J29&gt;0, VLOOKUP(J29-J$5-(INT($M29/9)+(MOD($M29,9)&gt;=J$6)), '[1]Point System'!$A$4:$B$15, 2),"")</f>
        <v>1</v>
      </c>
      <c r="K30" s="22">
        <f>IF(K29&gt;0, VLOOKUP(K29-K$5-(INT($M29/9)+(MOD($M29,9)&gt;=K$6)), '[1]Point System'!$A$4:$B$15, 2),"")</f>
        <v>4</v>
      </c>
      <c r="L30" s="22">
        <f t="shared" si="1"/>
        <v>20</v>
      </c>
      <c r="O30" s="22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91</v>
      </c>
      <c r="C7" s="24">
        <v>5</v>
      </c>
      <c r="D7" s="24">
        <v>5</v>
      </c>
      <c r="E7" s="24">
        <v>5</v>
      </c>
      <c r="F7" s="24">
        <v>3</v>
      </c>
      <c r="G7" s="24">
        <v>6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2" si="0">IF(SUM(C7:K7)&gt;0, SUM(C7:K7),"")</f>
        <v>45</v>
      </c>
      <c r="M7" s="24">
        <v>10</v>
      </c>
      <c r="N7" s="24">
        <f>IF(L7&lt;&gt;"",L7- M7, "")</f>
        <v>35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28">
        <f>IF(K7&gt;0, VLOOKUP(K7-K$5-(INT($M7/9)+(MOD($M7,9)&gt;=K$6)), '[1]Point System'!$A$4:$B$15, 2),"")</f>
        <v>2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67</v>
      </c>
      <c r="B9" s="24"/>
      <c r="C9" s="24">
        <v>5</v>
      </c>
      <c r="D9" s="24">
        <v>5</v>
      </c>
      <c r="E9" s="24">
        <v>4</v>
      </c>
      <c r="F9" s="24">
        <v>5</v>
      </c>
      <c r="G9" s="24">
        <v>5</v>
      </c>
      <c r="H9" s="24">
        <v>7</v>
      </c>
      <c r="I9" s="24">
        <v>6</v>
      </c>
      <c r="J9" s="24">
        <v>4</v>
      </c>
      <c r="K9" s="24">
        <v>6</v>
      </c>
      <c r="L9" s="25">
        <f t="shared" si="0"/>
        <v>47</v>
      </c>
      <c r="M9" s="24">
        <v>10</v>
      </c>
      <c r="N9" s="24">
        <f>IF(L9&lt;&gt;"",L9- M9, "")</f>
        <v>37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0</v>
      </c>
      <c r="I10" s="28">
        <f>IF(I9&gt;0, VLOOKUP(I9-I$5-(INT($M9/9)+(MOD($M9,9)&gt;=I$6)), '[1]Point System'!$A$4:$B$15, 2),"")</f>
        <v>0</v>
      </c>
      <c r="J10" s="28">
        <f>IF(J9&gt;0, VLOOKUP(J9-J$5-(INT($M9/9)+(MOD($M9,9)&gt;=J$6)), '[1]Point System'!$A$4:$B$15, 2),"")</f>
        <v>3</v>
      </c>
      <c r="K10" s="28">
        <f>IF(K9&gt;0, VLOOKUP(K9-K$5-(INT($M9/9)+(MOD($M9,9)&gt;=K$6)), '[1]Point System'!$A$4:$B$15, 2),"")</f>
        <v>2</v>
      </c>
      <c r="L10" s="29">
        <f t="shared" si="0"/>
        <v>17</v>
      </c>
      <c r="M10" s="28"/>
      <c r="N10" s="28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68</v>
      </c>
      <c r="B11" s="24"/>
      <c r="C11" s="24">
        <v>4</v>
      </c>
      <c r="D11" s="24">
        <v>6</v>
      </c>
      <c r="E11" s="24">
        <v>5</v>
      </c>
      <c r="F11" s="24">
        <v>3</v>
      </c>
      <c r="G11" s="24">
        <v>5</v>
      </c>
      <c r="H11" s="24">
        <v>5</v>
      </c>
      <c r="I11" s="24">
        <v>8</v>
      </c>
      <c r="J11" s="24">
        <v>5</v>
      </c>
      <c r="K11" s="24">
        <v>7</v>
      </c>
      <c r="L11" s="25">
        <f t="shared" si="0"/>
        <v>48</v>
      </c>
      <c r="M11" s="24">
        <v>14</v>
      </c>
      <c r="N11" s="24">
        <f>IF(L11&lt;&gt;"",L11- M11, "")</f>
        <v>34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0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22</v>
      </c>
      <c r="M12" s="28"/>
      <c r="N12" s="28"/>
      <c r="O12" s="30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69</v>
      </c>
      <c r="B13" s="24"/>
      <c r="C13" s="24">
        <v>6</v>
      </c>
      <c r="D13" s="24">
        <v>8</v>
      </c>
      <c r="E13" s="24">
        <v>7</v>
      </c>
      <c r="F13" s="24">
        <v>4</v>
      </c>
      <c r="G13" s="24">
        <v>5</v>
      </c>
      <c r="H13" s="24">
        <v>5</v>
      </c>
      <c r="I13" s="24">
        <v>7</v>
      </c>
      <c r="J13" s="24">
        <v>6</v>
      </c>
      <c r="K13" s="24">
        <v>7</v>
      </c>
      <c r="L13" s="25">
        <f t="shared" si="0"/>
        <v>55</v>
      </c>
      <c r="M13" s="24">
        <v>17</v>
      </c>
      <c r="N13" s="24">
        <f>IF(L13&lt;&gt;"",L13- M13, "")</f>
        <v>38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1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16</v>
      </c>
      <c r="M14" s="28"/>
      <c r="N14" s="28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6</v>
      </c>
      <c r="D15" s="24">
        <v>5</v>
      </c>
      <c r="E15" s="24">
        <v>7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8</v>
      </c>
      <c r="L15" s="25">
        <f t="shared" si="0"/>
        <v>53</v>
      </c>
      <c r="M15" s="24">
        <v>13</v>
      </c>
      <c r="N15" s="24">
        <f>IF(L15&lt;&gt;"",L15- M15, "")</f>
        <v>40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1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1</v>
      </c>
      <c r="L16" s="29">
        <f t="shared" si="0"/>
        <v>14</v>
      </c>
      <c r="M16" s="28"/>
      <c r="N16" s="28"/>
      <c r="O16" s="30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4</v>
      </c>
      <c r="D17" s="24">
        <v>7</v>
      </c>
      <c r="E17" s="24">
        <v>7</v>
      </c>
      <c r="F17" s="24">
        <v>5</v>
      </c>
      <c r="G17" s="24">
        <v>4</v>
      </c>
      <c r="H17" s="24">
        <v>8</v>
      </c>
      <c r="I17" s="24">
        <v>6</v>
      </c>
      <c r="J17" s="24">
        <v>5</v>
      </c>
      <c r="K17" s="24">
        <v>7</v>
      </c>
      <c r="L17" s="25">
        <f t="shared" si="0"/>
        <v>53</v>
      </c>
      <c r="M17" s="24">
        <v>23</v>
      </c>
      <c r="N17" s="24">
        <f>IF(L17&lt;&gt;"",L17- M17, "")</f>
        <v>30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5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5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3</v>
      </c>
      <c r="K18" s="28">
        <f>IF(K17&gt;0, VLOOKUP(K17-K$5-(INT($M17/9)+(MOD($M17,9)&gt;=K$6)), '[1]Point System'!$A$4:$B$15, 2),"")</f>
        <v>3</v>
      </c>
      <c r="L18" s="29">
        <f t="shared" si="0"/>
        <v>24</v>
      </c>
      <c r="M18" s="28"/>
      <c r="N18" s="28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72</v>
      </c>
      <c r="B19" s="24"/>
      <c r="C19" s="24">
        <v>4</v>
      </c>
      <c r="D19" s="24">
        <v>6</v>
      </c>
      <c r="E19" s="24">
        <v>7</v>
      </c>
      <c r="F19" s="24">
        <v>6</v>
      </c>
      <c r="G19" s="24">
        <v>6</v>
      </c>
      <c r="H19" s="24">
        <v>8</v>
      </c>
      <c r="I19" s="24">
        <v>5</v>
      </c>
      <c r="J19" s="24">
        <v>6</v>
      </c>
      <c r="K19" s="24">
        <v>6</v>
      </c>
      <c r="L19" s="25">
        <f t="shared" si="0"/>
        <v>54</v>
      </c>
      <c r="M19" s="24">
        <v>16</v>
      </c>
      <c r="N19" s="24">
        <f>IF(L19&lt;&gt;"",L19- M19, "")</f>
        <v>38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4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28">
        <f>IF(K19&gt;0, VLOOKUP(K19-K$5-(INT($M19/9)+(MOD($M19,9)&gt;=K$6)), '[1]Point System'!$A$4:$B$15, 2),"")</f>
        <v>3</v>
      </c>
      <c r="L20" s="29">
        <f t="shared" si="0"/>
        <v>16</v>
      </c>
      <c r="M20" s="28"/>
      <c r="N20" s="28"/>
      <c r="O20" s="30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5</v>
      </c>
      <c r="D21" s="24">
        <v>5</v>
      </c>
      <c r="E21" s="24">
        <v>6</v>
      </c>
      <c r="F21" s="24">
        <v>4</v>
      </c>
      <c r="G21" s="24">
        <v>7</v>
      </c>
      <c r="H21" s="24">
        <v>5</v>
      </c>
      <c r="I21" s="24">
        <v>4</v>
      </c>
      <c r="J21" s="24">
        <v>4</v>
      </c>
      <c r="K21" s="24">
        <v>6</v>
      </c>
      <c r="L21" s="25">
        <f t="shared" si="0"/>
        <v>46</v>
      </c>
      <c r="M21" s="24">
        <v>12</v>
      </c>
      <c r="N21" s="24">
        <f>IF(L21&lt;&gt;"",L21- M21, "")</f>
        <v>34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2</v>
      </c>
      <c r="D22" s="28">
        <f>IF(D21&gt;0, VLOOKUP(D21-D$5-(INT($M21/9)+(MOD($M21,9)&gt;=D$6)), '[1]Point System'!$A$4:$B$15, 2),"")</f>
        <v>4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3</v>
      </c>
      <c r="K22" s="28">
        <f>IF(K21&gt;0, VLOOKUP(K21-K$5-(INT($M21/9)+(MOD($M21,9)&gt;=K$6)), '[1]Point System'!$A$4:$B$15, 2),"")</f>
        <v>3</v>
      </c>
      <c r="L22" s="29">
        <f t="shared" si="0"/>
        <v>20</v>
      </c>
      <c r="M22" s="28"/>
      <c r="N22" s="28"/>
      <c r="O22" s="30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83</v>
      </c>
      <c r="B23" s="24"/>
      <c r="C23" s="24">
        <v>4</v>
      </c>
      <c r="D23" s="24">
        <v>6</v>
      </c>
      <c r="E23" s="24">
        <v>5</v>
      </c>
      <c r="F23" s="24">
        <v>4</v>
      </c>
      <c r="G23" s="24">
        <v>8</v>
      </c>
      <c r="H23" s="24">
        <v>5</v>
      </c>
      <c r="I23" s="24">
        <v>4</v>
      </c>
      <c r="J23" s="24">
        <v>5</v>
      </c>
      <c r="K23" s="24">
        <v>6</v>
      </c>
      <c r="L23" s="25">
        <f t="shared" ref="L23:L24" si="1">IF(SUM(C23:K23)&gt;0, SUM(C23:K23),"")</f>
        <v>47</v>
      </c>
      <c r="M23" s="24">
        <v>14</v>
      </c>
      <c r="N23" s="24">
        <f>IF(L23&lt;&gt;"",L23- M23, "")</f>
        <v>33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4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3</v>
      </c>
      <c r="L24" s="29">
        <f t="shared" si="1"/>
        <v>21</v>
      </c>
      <c r="M24" s="28"/>
      <c r="N24" s="28"/>
      <c r="O24" s="30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7.875" style="22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67</v>
      </c>
      <c r="B7" s="24" t="s">
        <v>91</v>
      </c>
      <c r="C7" s="24">
        <v>5</v>
      </c>
      <c r="D7" s="24">
        <v>5</v>
      </c>
      <c r="E7" s="24">
        <v>5</v>
      </c>
      <c r="F7" s="24">
        <v>3</v>
      </c>
      <c r="G7" s="24">
        <v>4</v>
      </c>
      <c r="H7" s="24">
        <v>4</v>
      </c>
      <c r="I7" s="24">
        <v>4</v>
      </c>
      <c r="J7" s="24">
        <v>5</v>
      </c>
      <c r="K7" s="24">
        <v>6</v>
      </c>
      <c r="L7" s="25">
        <f t="shared" ref="L7:L18" si="0">IF(SUM(C7:K7)&gt;0, SUM(C7:K7),"")</f>
        <v>41</v>
      </c>
      <c r="M7" s="24">
        <v>7</v>
      </c>
      <c r="N7" s="24">
        <f>IF(L7&lt;&gt;"",L7- M7, "")</f>
        <v>34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3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2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70</v>
      </c>
      <c r="B9" s="24"/>
      <c r="C9" s="24">
        <v>5</v>
      </c>
      <c r="D9" s="24">
        <v>6</v>
      </c>
      <c r="E9" s="24">
        <v>7</v>
      </c>
      <c r="F9" s="24">
        <v>5</v>
      </c>
      <c r="G9" s="24">
        <v>5</v>
      </c>
      <c r="H9" s="24">
        <v>5</v>
      </c>
      <c r="I9" s="24">
        <v>3</v>
      </c>
      <c r="J9" s="24">
        <v>7</v>
      </c>
      <c r="K9" s="24">
        <v>6</v>
      </c>
      <c r="L9" s="25">
        <f t="shared" si="0"/>
        <v>49</v>
      </c>
      <c r="M9" s="24">
        <v>13</v>
      </c>
      <c r="N9" s="24">
        <f>IF(L9&lt;&gt;"",L9- M9, "")</f>
        <v>36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0</v>
      </c>
      <c r="K10" s="28">
        <f>IF(K9&gt;0, VLOOKUP(K9-K$5-(INT($M9/9)+(MOD($M9,9)&gt;=K$6)), '[1]Point System'!$A$4:$B$15, 2),"")</f>
        <v>3</v>
      </c>
      <c r="L10" s="29">
        <f t="shared" si="0"/>
        <v>18</v>
      </c>
      <c r="M10" s="28"/>
      <c r="N10" s="28"/>
      <c r="O10" s="30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71</v>
      </c>
      <c r="B11" s="24"/>
      <c r="C11" s="24">
        <v>8</v>
      </c>
      <c r="D11" s="24">
        <v>7</v>
      </c>
      <c r="E11" s="24">
        <v>7</v>
      </c>
      <c r="F11" s="24">
        <v>6</v>
      </c>
      <c r="G11" s="24">
        <v>6</v>
      </c>
      <c r="H11" s="24">
        <v>5</v>
      </c>
      <c r="I11" s="24">
        <v>6</v>
      </c>
      <c r="J11" s="24">
        <v>5</v>
      </c>
      <c r="K11" s="24">
        <v>7</v>
      </c>
      <c r="L11" s="25">
        <f t="shared" si="0"/>
        <v>57</v>
      </c>
      <c r="M11" s="24">
        <v>20</v>
      </c>
      <c r="N11" s="24">
        <f>IF(L11&lt;&gt;"",L11- M11, "")</f>
        <v>37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0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3</v>
      </c>
      <c r="L12" s="29">
        <f t="shared" si="0"/>
        <v>17</v>
      </c>
      <c r="M12" s="28"/>
      <c r="N12" s="28"/>
      <c r="O12" s="30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79</v>
      </c>
      <c r="B13" s="24"/>
      <c r="C13" s="24">
        <v>6</v>
      </c>
      <c r="D13" s="24">
        <v>5</v>
      </c>
      <c r="E13" s="24">
        <v>6</v>
      </c>
      <c r="F13" s="24">
        <v>5</v>
      </c>
      <c r="G13" s="24">
        <v>7</v>
      </c>
      <c r="H13" s="24">
        <v>6</v>
      </c>
      <c r="I13" s="24">
        <v>5</v>
      </c>
      <c r="J13" s="24">
        <v>6</v>
      </c>
      <c r="K13" s="24">
        <v>8</v>
      </c>
      <c r="L13" s="25">
        <f t="shared" si="0"/>
        <v>54</v>
      </c>
      <c r="M13" s="24">
        <v>12</v>
      </c>
      <c r="N13" s="24">
        <f>IF(L13&lt;&gt;"",L13- M13, "")</f>
        <v>42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4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1</v>
      </c>
      <c r="L14" s="29">
        <f t="shared" si="0"/>
        <v>12</v>
      </c>
      <c r="M14" s="28"/>
      <c r="N14" s="28"/>
      <c r="O14" s="30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78</v>
      </c>
      <c r="B15" s="24"/>
      <c r="C15" s="24">
        <v>4</v>
      </c>
      <c r="D15" s="24">
        <v>5</v>
      </c>
      <c r="E15" s="24">
        <v>4</v>
      </c>
      <c r="F15" s="24">
        <v>3</v>
      </c>
      <c r="G15" s="24">
        <v>4</v>
      </c>
      <c r="H15" s="24">
        <v>4</v>
      </c>
      <c r="I15" s="24">
        <v>3</v>
      </c>
      <c r="J15" s="24">
        <v>4</v>
      </c>
      <c r="K15" s="24">
        <v>4</v>
      </c>
      <c r="L15" s="25">
        <f t="shared" si="0"/>
        <v>35</v>
      </c>
      <c r="M15" s="24">
        <v>1</v>
      </c>
      <c r="N15" s="24">
        <f>IF(L15&lt;&gt;"",L15- M15, "")</f>
        <v>34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20</v>
      </c>
      <c r="M16" s="28"/>
      <c r="N16" s="28"/>
      <c r="O16" s="30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82</v>
      </c>
      <c r="B17" s="24"/>
      <c r="C17" s="24">
        <v>5</v>
      </c>
      <c r="D17" s="24">
        <v>5</v>
      </c>
      <c r="E17" s="24">
        <v>6</v>
      </c>
      <c r="F17" s="24">
        <v>3</v>
      </c>
      <c r="G17" s="24">
        <v>7</v>
      </c>
      <c r="H17" s="24">
        <v>4</v>
      </c>
      <c r="I17" s="24">
        <v>6</v>
      </c>
      <c r="J17" s="24">
        <v>6</v>
      </c>
      <c r="K17" s="24">
        <v>7</v>
      </c>
      <c r="L17" s="25">
        <f t="shared" si="0"/>
        <v>49</v>
      </c>
      <c r="M17" s="24">
        <v>11</v>
      </c>
      <c r="N17" s="24">
        <f>IF(L17&lt;&gt;"",L17- M17, "")</f>
        <v>38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1</v>
      </c>
      <c r="K18" s="28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90</v>
      </c>
      <c r="B19" s="24"/>
      <c r="C19" s="24">
        <v>6</v>
      </c>
      <c r="D19" s="24">
        <v>7</v>
      </c>
      <c r="E19" s="24">
        <v>5</v>
      </c>
      <c r="F19" s="24">
        <v>4</v>
      </c>
      <c r="G19" s="24">
        <v>5</v>
      </c>
      <c r="H19" s="24">
        <v>6</v>
      </c>
      <c r="I19" s="24">
        <v>4</v>
      </c>
      <c r="J19" s="24">
        <v>6</v>
      </c>
      <c r="K19" s="24">
        <v>7</v>
      </c>
      <c r="L19" s="25">
        <f t="shared" ref="L19:L20" si="1">IF(SUM(C19:K19)&gt;0, SUM(C19:K19),"")</f>
        <v>50</v>
      </c>
      <c r="M19" s="24" t="s">
        <v>87</v>
      </c>
      <c r="N19" s="24" t="e">
        <f>IF(L19&lt;&gt;"",L19- M19, "")</f>
        <v>#VALUE!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 t="e">
        <f>IF(C19&gt;0, VLOOKUP(C19-C$5-(INT($M19/9)+(MOD($M19,9)&gt;=C$6)), '[1]Point System'!$A$4:$B$15, 2),"")</f>
        <v>#VALUE!</v>
      </c>
      <c r="D20" s="28" t="e">
        <f>IF(D19&gt;0, VLOOKUP(D19-D$5-(INT($M19/9)+(MOD($M19,9)&gt;=D$6)), '[1]Point System'!$A$4:$B$15, 2),"")</f>
        <v>#VALUE!</v>
      </c>
      <c r="E20" s="28" t="e">
        <f>IF(E19&gt;0, VLOOKUP(E19-E$5-(INT($M19/9)+(MOD($M19,9)&gt;=E$6)), '[1]Point System'!$A$4:$B$15, 2),"")</f>
        <v>#VALUE!</v>
      </c>
      <c r="F20" s="28" t="e">
        <f>IF(F19&gt;0, VLOOKUP(F19-F$5-(INT($M19/9)+(MOD($M19,9)&gt;=F$6)), '[1]Point System'!$A$4:$B$15, 2),"")</f>
        <v>#VALUE!</v>
      </c>
      <c r="G20" s="28" t="e">
        <f>IF(G19&gt;0, VLOOKUP(G19-G$5-(INT($M19/9)+(MOD($M19,9)&gt;=G$6)), '[1]Point System'!$A$4:$B$15, 2),"")</f>
        <v>#VALUE!</v>
      </c>
      <c r="H20" s="28" t="e">
        <f>IF(H19&gt;0, VLOOKUP(H19-H$5-(INT($M19/9)+(MOD($M19,9)&gt;=H$6)), '[1]Point System'!$A$4:$B$15, 2),"")</f>
        <v>#VALUE!</v>
      </c>
      <c r="I20" s="28" t="e">
        <f>IF(I19&gt;0, VLOOKUP(I19-I$5-(INT($M19/9)+(MOD($M19,9)&gt;=I$6)), '[1]Point System'!$A$4:$B$15, 2),"")</f>
        <v>#VALUE!</v>
      </c>
      <c r="J20" s="28" t="e">
        <f>IF(J19&gt;0, VLOOKUP(J19-J$5-(INT($M19/9)+(MOD($M19,9)&gt;=J$6)), '[1]Point System'!$A$4:$B$15, 2),"")</f>
        <v>#VALUE!</v>
      </c>
      <c r="K20" s="28" t="e">
        <f>IF(K19&gt;0, VLOOKUP(K19-K$5-(INT($M19/9)+(MOD($M19,9)&gt;=K$6)), '[1]Point System'!$A$4:$B$15, 2),"")</f>
        <v>#VALUE!</v>
      </c>
      <c r="L20" s="29" t="e">
        <f t="shared" si="1"/>
        <v>#VALUE!</v>
      </c>
      <c r="M20" s="28"/>
      <c r="N20" s="28"/>
      <c r="O20" s="30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84</v>
      </c>
      <c r="B21" s="24"/>
      <c r="C21" s="24">
        <v>8</v>
      </c>
      <c r="D21" s="24">
        <v>9</v>
      </c>
      <c r="E21" s="24">
        <v>6</v>
      </c>
      <c r="F21" s="24">
        <v>6</v>
      </c>
      <c r="G21" s="24">
        <v>7</v>
      </c>
      <c r="H21" s="24">
        <v>7</v>
      </c>
      <c r="I21" s="24">
        <v>6</v>
      </c>
      <c r="J21" s="24">
        <v>7</v>
      </c>
      <c r="K21" s="24">
        <v>8</v>
      </c>
      <c r="L21" s="25">
        <f t="shared" ref="L21:L22" si="2">IF(SUM(C21:K21)&gt;0, SUM(C21:K21),"")</f>
        <v>64</v>
      </c>
      <c r="M21" s="24" t="s">
        <v>87</v>
      </c>
      <c r="N21" s="24" t="e">
        <f>IF(L21&lt;&gt;"",L21- M21, "")</f>
        <v>#VALUE!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 t="e">
        <f>IF(C21&gt;0, VLOOKUP(C21-C$5-(INT($M21/9)+(MOD($M21,9)&gt;=C$6)), '[1]Point System'!$A$4:$B$15, 2),"")</f>
        <v>#VALUE!</v>
      </c>
      <c r="D22" s="28" t="e">
        <f>IF(D21&gt;0, VLOOKUP(D21-D$5-(INT($M21/9)+(MOD($M21,9)&gt;=D$6)), '[1]Point System'!$A$4:$B$15, 2),"")</f>
        <v>#VALUE!</v>
      </c>
      <c r="E22" s="28" t="e">
        <f>IF(E21&gt;0, VLOOKUP(E21-E$5-(INT($M21/9)+(MOD($M21,9)&gt;=E$6)), '[1]Point System'!$A$4:$B$15, 2),"")</f>
        <v>#VALUE!</v>
      </c>
      <c r="F22" s="28" t="e">
        <f>IF(F21&gt;0, VLOOKUP(F21-F$5-(INT($M21/9)+(MOD($M21,9)&gt;=F$6)), '[1]Point System'!$A$4:$B$15, 2),"")</f>
        <v>#VALUE!</v>
      </c>
      <c r="G22" s="28" t="e">
        <f>IF(G21&gt;0, VLOOKUP(G21-G$5-(INT($M21/9)+(MOD($M21,9)&gt;=G$6)), '[1]Point System'!$A$4:$B$15, 2),"")</f>
        <v>#VALUE!</v>
      </c>
      <c r="H22" s="28" t="e">
        <f>IF(H21&gt;0, VLOOKUP(H21-H$5-(INT($M21/9)+(MOD($M21,9)&gt;=H$6)), '[1]Point System'!$A$4:$B$15, 2),"")</f>
        <v>#VALUE!</v>
      </c>
      <c r="I22" s="28" t="e">
        <f>IF(I21&gt;0, VLOOKUP(I21-I$5-(INT($M21/9)+(MOD($M21,9)&gt;=I$6)), '[1]Point System'!$A$4:$B$15, 2),"")</f>
        <v>#VALUE!</v>
      </c>
      <c r="J22" s="28" t="e">
        <f>IF(J21&gt;0, VLOOKUP(J21-J$5-(INT($M21/9)+(MOD($M21,9)&gt;=J$6)), '[1]Point System'!$A$4:$B$15, 2),"")</f>
        <v>#VALUE!</v>
      </c>
      <c r="K22" s="28" t="e">
        <f>IF(K21&gt;0, VLOOKUP(K21-K$5-(INT($M21/9)+(MOD($M21,9)&gt;=K$6)), '[1]Point System'!$A$4:$B$15, 2),"")</f>
        <v>#VALUE!</v>
      </c>
      <c r="L22" s="29" t="e">
        <f t="shared" si="2"/>
        <v>#VALUE!</v>
      </c>
      <c r="M22" s="28"/>
      <c r="N22" s="28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4"/>
      <c r="N23" s="24"/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3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41" bestFit="1" customWidth="1"/>
    <col min="2" max="2" width="9.125" style="41" bestFit="1" customWidth="1"/>
    <col min="3" max="11" width="5" style="41" customWidth="1"/>
    <col min="12" max="12" width="5.25" style="41" bestFit="1" customWidth="1"/>
    <col min="13" max="13" width="6.125" style="41" bestFit="1" customWidth="1"/>
    <col min="14" max="14" width="5" style="41" bestFit="1" customWidth="1"/>
    <col min="15" max="15" width="14.25" style="41" bestFit="1" customWidth="1"/>
    <col min="16" max="16" width="8.75" style="41" customWidth="1"/>
    <col min="17" max="17" width="15.125" style="41" customWidth="1"/>
    <col min="18" max="19" width="8.75" style="41" customWidth="1"/>
    <col min="20" max="20" width="8.75" style="55" customWidth="1"/>
    <col min="21" max="26" width="8.75" style="41" customWidth="1"/>
    <col min="27" max="16384" width="14.25" style="41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14"/>
      <c r="R4" s="14"/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43" t="s">
        <v>66</v>
      </c>
      <c r="B7" s="24" t="s">
        <v>91</v>
      </c>
      <c r="C7" s="24">
        <v>5</v>
      </c>
      <c r="D7" s="24">
        <v>5</v>
      </c>
      <c r="E7" s="24">
        <v>6</v>
      </c>
      <c r="F7" s="24">
        <v>3</v>
      </c>
      <c r="G7" s="24">
        <v>7</v>
      </c>
      <c r="H7" s="24">
        <v>5</v>
      </c>
      <c r="I7" s="24">
        <v>4</v>
      </c>
      <c r="J7" s="24">
        <v>5</v>
      </c>
      <c r="K7" s="24">
        <v>3</v>
      </c>
      <c r="L7" s="25">
        <f t="shared" ref="L7:L28" si="0">IF(SUM(C7:K7)&gt;0, SUM(C7:K7),"")</f>
        <v>43</v>
      </c>
      <c r="M7" s="24">
        <v>8</v>
      </c>
      <c r="N7" s="24">
        <f>IF(L7&lt;&gt;"",L7- M7, "")</f>
        <v>35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0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48">
        <f>IF(K7&gt;0, VLOOKUP(K7-K$5-(INT($M7/9)+(MOD($M7,9)&gt;=K$6)), '[1]Point System'!$A$4:$B$15, 2),"")</f>
        <v>5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44"/>
      <c r="R8" s="45" t="s">
        <v>96</v>
      </c>
      <c r="S8" s="12"/>
      <c r="T8" s="52"/>
      <c r="U8" s="12"/>
      <c r="V8" s="12"/>
      <c r="W8" s="12"/>
      <c r="X8" s="12"/>
      <c r="Y8" s="12"/>
      <c r="Z8" s="12"/>
    </row>
    <row r="9" spans="1:26" ht="18.75">
      <c r="A9" s="43" t="s">
        <v>67</v>
      </c>
      <c r="B9" s="24"/>
      <c r="C9" s="24">
        <v>5</v>
      </c>
      <c r="D9" s="24">
        <v>6</v>
      </c>
      <c r="E9" s="24">
        <v>5</v>
      </c>
      <c r="F9" s="24">
        <v>4</v>
      </c>
      <c r="G9" s="24">
        <v>6</v>
      </c>
      <c r="H9" s="24">
        <v>4</v>
      </c>
      <c r="I9" s="24">
        <v>4</v>
      </c>
      <c r="J9" s="24">
        <v>6</v>
      </c>
      <c r="K9" s="24">
        <v>4</v>
      </c>
      <c r="L9" s="25">
        <f t="shared" si="0"/>
        <v>44</v>
      </c>
      <c r="M9" s="24">
        <v>8</v>
      </c>
      <c r="N9" s="24">
        <f>IF(L9&lt;&gt;"",L9- M9, "")</f>
        <v>36</v>
      </c>
      <c r="O9" s="26"/>
      <c r="P9" s="12"/>
      <c r="Q9" s="12"/>
      <c r="R9" s="45"/>
      <c r="S9" s="12"/>
      <c r="T9" s="5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1</v>
      </c>
      <c r="H10" s="40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28">
        <f>IF(K9&gt;0, VLOOKUP(K9-K$5-(INT($M9/9)+(MOD($M9,9)&gt;=K$6)), '[1]Point System'!$A$4:$B$15, 2),"")</f>
        <v>4</v>
      </c>
      <c r="L10" s="29">
        <f t="shared" ref="L10" si="1">IF(SUM(C10:K10)&gt;0, SUM(C10:K10),"")</f>
        <v>18</v>
      </c>
      <c r="M10" s="28"/>
      <c r="N10" s="28"/>
      <c r="O10" s="30">
        <f>IF(L10&lt;&gt;"", L10, "")</f>
        <v>18</v>
      </c>
      <c r="P10" s="12"/>
      <c r="Q10" s="50" t="s">
        <v>101</v>
      </c>
      <c r="R10" s="50" t="s">
        <v>98</v>
      </c>
      <c r="S10" s="50" t="s">
        <v>99</v>
      </c>
      <c r="T10" s="54" t="s">
        <v>100</v>
      </c>
      <c r="U10" s="12"/>
      <c r="V10" s="12"/>
      <c r="W10" s="12"/>
      <c r="X10" s="12"/>
      <c r="Y10" s="12"/>
      <c r="Z10" s="12"/>
    </row>
    <row r="11" spans="1:26" ht="18.75">
      <c r="A11" s="43" t="s">
        <v>68</v>
      </c>
      <c r="B11" s="24"/>
      <c r="C11" s="24">
        <v>7</v>
      </c>
      <c r="D11" s="24">
        <v>7</v>
      </c>
      <c r="E11" s="24">
        <v>7</v>
      </c>
      <c r="F11" s="24">
        <v>5</v>
      </c>
      <c r="G11" s="24">
        <v>6</v>
      </c>
      <c r="H11" s="24">
        <v>6</v>
      </c>
      <c r="I11" s="24">
        <v>5</v>
      </c>
      <c r="J11" s="24">
        <v>6</v>
      </c>
      <c r="K11" s="24">
        <v>7</v>
      </c>
      <c r="L11" s="25">
        <f t="shared" si="0"/>
        <v>56</v>
      </c>
      <c r="M11" s="24">
        <v>15</v>
      </c>
      <c r="N11" s="24">
        <f>IF(L11&lt;&gt;"",L11- M11, "")</f>
        <v>41</v>
      </c>
      <c r="O11" s="26"/>
      <c r="P11" s="49"/>
      <c r="Q11" s="50" t="s">
        <v>17</v>
      </c>
      <c r="R11" s="50">
        <v>5</v>
      </c>
      <c r="S11" s="50">
        <v>19.45</v>
      </c>
      <c r="T11" s="54">
        <v>19</v>
      </c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13</v>
      </c>
      <c r="M12" s="28"/>
      <c r="N12" s="28"/>
      <c r="O12" s="30">
        <f>IF(L12&lt;&gt;"", L12, "")</f>
        <v>13</v>
      </c>
      <c r="P12" s="49"/>
      <c r="Q12" s="50" t="s">
        <v>10</v>
      </c>
      <c r="R12" s="50">
        <v>1</v>
      </c>
      <c r="S12" s="50">
        <v>3.89</v>
      </c>
      <c r="T12" s="54">
        <v>4</v>
      </c>
      <c r="U12" s="12"/>
      <c r="V12" s="12"/>
      <c r="W12" s="12"/>
      <c r="X12" s="12"/>
      <c r="Y12" s="12"/>
      <c r="Z12" s="12"/>
    </row>
    <row r="13" spans="1:26" ht="18.75">
      <c r="A13" s="43" t="s">
        <v>69</v>
      </c>
      <c r="B13" s="24"/>
      <c r="C13" s="24">
        <v>7</v>
      </c>
      <c r="D13" s="24">
        <v>5</v>
      </c>
      <c r="E13" s="24">
        <v>4</v>
      </c>
      <c r="F13" s="24">
        <v>5</v>
      </c>
      <c r="G13" s="24">
        <v>4</v>
      </c>
      <c r="H13" s="24">
        <v>6</v>
      </c>
      <c r="I13" s="24">
        <v>5</v>
      </c>
      <c r="J13" s="24">
        <v>6</v>
      </c>
      <c r="K13" s="24">
        <v>7</v>
      </c>
      <c r="L13" s="25">
        <f t="shared" si="0"/>
        <v>49</v>
      </c>
      <c r="M13" s="24">
        <v>16</v>
      </c>
      <c r="N13" s="24">
        <f>IF(L13&lt;&gt;"",L13- M13, "")</f>
        <v>33</v>
      </c>
      <c r="O13" s="26"/>
      <c r="P13" s="49"/>
      <c r="Q13" s="50" t="s">
        <v>13</v>
      </c>
      <c r="R13" s="50">
        <v>1</v>
      </c>
      <c r="S13" s="50">
        <v>3.89</v>
      </c>
      <c r="T13" s="54">
        <v>4</v>
      </c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40">
        <f>IF(C13&gt;0, VLOOKUP(C13-C$5-(INT($M13/9)+(MOD($M13,9)&gt;=C$6)), '[1]Point System'!$A$4:$B$15, 2),"")</f>
        <v>1</v>
      </c>
      <c r="D14" s="40">
        <f>IF(D13&gt;0, VLOOKUP(D13-D$5-(INT($M13/9)+(MOD($M13,9)&gt;=D$6)), '[1]Point System'!$A$4:$B$15, 2),"")</f>
        <v>4</v>
      </c>
      <c r="E14" s="40">
        <f>IF(E13&gt;0, VLOOKUP(E13-E$5-(INT($M13/9)+(MOD($M13,9)&gt;=E$6)), '[1]Point System'!$A$4:$B$15, 2),"")</f>
        <v>4</v>
      </c>
      <c r="F14" s="40">
        <f>IF(F13&gt;0, VLOOKUP(F13-F$5-(INT($M13/9)+(MOD($M13,9)&gt;=F$6)), '[1]Point System'!$A$4:$B$15, 2),"")</f>
        <v>1</v>
      </c>
      <c r="G14" s="40">
        <f>IF(G13&gt;0, VLOOKUP(G13-G$5-(INT($M13/9)+(MOD($M13,9)&gt;=G$6)), '[1]Point System'!$A$4:$B$15, 2),"")</f>
        <v>4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21</v>
      </c>
      <c r="M14" s="28"/>
      <c r="N14" s="28"/>
      <c r="O14" s="30">
        <f>IF(L14&lt;&gt;"", L14, "")</f>
        <v>21</v>
      </c>
      <c r="P14" s="49"/>
      <c r="Q14" s="50" t="s">
        <v>4</v>
      </c>
      <c r="R14" s="50">
        <v>2</v>
      </c>
      <c r="S14" s="50">
        <v>7.78</v>
      </c>
      <c r="T14" s="54">
        <v>8</v>
      </c>
      <c r="U14" s="12"/>
      <c r="V14" s="12"/>
      <c r="W14" s="12"/>
      <c r="X14" s="12"/>
      <c r="Y14" s="12"/>
      <c r="Z14" s="12"/>
    </row>
    <row r="15" spans="1:26" ht="18.75">
      <c r="A15" s="23" t="s">
        <v>70</v>
      </c>
      <c r="B15" s="24"/>
      <c r="C15" s="24">
        <v>6</v>
      </c>
      <c r="D15" s="24">
        <v>8</v>
      </c>
      <c r="E15" s="24">
        <v>6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6</v>
      </c>
      <c r="L15" s="25">
        <f t="shared" si="0"/>
        <v>53</v>
      </c>
      <c r="M15" s="24">
        <v>16</v>
      </c>
      <c r="N15" s="24">
        <f>IF(L15&lt;&gt;"",L15- M15, "")</f>
        <v>37</v>
      </c>
      <c r="O15" s="26"/>
      <c r="P15" s="49"/>
      <c r="Q15" s="179"/>
      <c r="R15" s="180"/>
      <c r="S15" s="181"/>
      <c r="T15" s="54">
        <v>35</v>
      </c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1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17</v>
      </c>
      <c r="M16" s="28"/>
      <c r="N16" s="28"/>
      <c r="O16" s="30">
        <f>IF(L16&lt;&gt;"", L16, "")</f>
        <v>17</v>
      </c>
      <c r="P16" s="49"/>
      <c r="Q16" s="51"/>
      <c r="R16" s="49"/>
      <c r="S16" s="49"/>
      <c r="U16" s="12"/>
      <c r="V16" s="12"/>
      <c r="W16" s="12"/>
      <c r="X16" s="12"/>
      <c r="Y16" s="12"/>
      <c r="Z16" s="12"/>
    </row>
    <row r="17" spans="1:26" ht="18.75">
      <c r="A17" s="23" t="s">
        <v>71</v>
      </c>
      <c r="B17" s="24"/>
      <c r="C17" s="24">
        <v>8</v>
      </c>
      <c r="D17" s="24">
        <v>7</v>
      </c>
      <c r="E17" s="24">
        <v>6</v>
      </c>
      <c r="F17" s="24">
        <v>4</v>
      </c>
      <c r="G17" s="24">
        <v>8</v>
      </c>
      <c r="H17" s="24">
        <v>5</v>
      </c>
      <c r="I17" s="24">
        <v>5</v>
      </c>
      <c r="J17" s="24">
        <v>8</v>
      </c>
      <c r="K17" s="24">
        <v>8</v>
      </c>
      <c r="L17" s="25">
        <f t="shared" si="0"/>
        <v>59</v>
      </c>
      <c r="M17" s="24">
        <v>20</v>
      </c>
      <c r="N17" s="24">
        <f>IF(L17&lt;&gt;"",L17- M17, "")</f>
        <v>39</v>
      </c>
      <c r="O17" s="26"/>
      <c r="P17" s="49"/>
      <c r="Q17" s="12"/>
      <c r="R17" s="12"/>
      <c r="S17" s="12"/>
      <c r="T17" s="5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28">
        <f>IF(K17&gt;0, VLOOKUP(K17-K$5-(INT($M17/9)+(MOD($M17,9)&gt;=K$6)), '[1]Point System'!$A$4:$B$15, 2),"")</f>
        <v>2</v>
      </c>
      <c r="L18" s="29">
        <f t="shared" si="0"/>
        <v>15</v>
      </c>
      <c r="M18" s="28"/>
      <c r="N18" s="28"/>
      <c r="O18" s="30">
        <f>IF(L18&lt;&gt;"", L18, "")</f>
        <v>15</v>
      </c>
      <c r="P18" s="12"/>
      <c r="Q18" s="12"/>
      <c r="R18" s="12"/>
      <c r="S18" s="12"/>
      <c r="T18" s="52"/>
      <c r="V18" s="12"/>
      <c r="W18" s="12"/>
      <c r="X18" s="12"/>
      <c r="Y18" s="12"/>
      <c r="Z18" s="12"/>
    </row>
    <row r="19" spans="1:26" ht="18.75">
      <c r="A19" s="43" t="s">
        <v>72</v>
      </c>
      <c r="B19" s="24"/>
      <c r="C19" s="24">
        <v>6</v>
      </c>
      <c r="D19" s="24">
        <v>5</v>
      </c>
      <c r="E19" s="24">
        <v>5</v>
      </c>
      <c r="F19" s="24">
        <v>5</v>
      </c>
      <c r="G19" s="24">
        <v>5</v>
      </c>
      <c r="H19" s="24">
        <v>6</v>
      </c>
      <c r="I19" s="24">
        <v>4</v>
      </c>
      <c r="J19" s="24">
        <v>5</v>
      </c>
      <c r="K19" s="24">
        <v>8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2</v>
      </c>
      <c r="I20" s="40">
        <f>IF(I19&gt;0, VLOOKUP(I19-I$5-(INT($M19/9)+(MOD($M19,9)&gt;=I$6)), '[1]Point System'!$A$4:$B$15, 2),"")</f>
        <v>2</v>
      </c>
      <c r="J20" s="40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1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3" t="s">
        <v>80</v>
      </c>
      <c r="B21" s="24"/>
      <c r="C21" s="24">
        <v>7</v>
      </c>
      <c r="D21" s="24">
        <v>7</v>
      </c>
      <c r="E21" s="24">
        <v>8</v>
      </c>
      <c r="F21" s="24">
        <v>5</v>
      </c>
      <c r="G21" s="24">
        <v>8</v>
      </c>
      <c r="H21" s="24">
        <v>7</v>
      </c>
      <c r="I21" s="24">
        <v>4</v>
      </c>
      <c r="J21" s="24">
        <v>7</v>
      </c>
      <c r="K21" s="24">
        <v>8</v>
      </c>
      <c r="L21" s="25">
        <f t="shared" si="0"/>
        <v>61</v>
      </c>
      <c r="M21" s="24">
        <v>20</v>
      </c>
      <c r="N21" s="24">
        <f>IF(L21&lt;&gt;"",L21- M21, "")</f>
        <v>41</v>
      </c>
      <c r="O21" s="26"/>
      <c r="P21" s="12"/>
      <c r="Q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0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1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13</v>
      </c>
      <c r="M22" s="28"/>
      <c r="N22" s="28"/>
      <c r="O22" s="30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3" t="s">
        <v>81</v>
      </c>
      <c r="B23" s="24"/>
      <c r="C23" s="24">
        <v>7</v>
      </c>
      <c r="D23" s="24">
        <v>7</v>
      </c>
      <c r="E23" s="24">
        <v>5</v>
      </c>
      <c r="F23" s="24">
        <v>4</v>
      </c>
      <c r="G23" s="24">
        <v>8</v>
      </c>
      <c r="H23" s="24">
        <v>5</v>
      </c>
      <c r="I23" s="24">
        <v>5</v>
      </c>
      <c r="J23" s="24">
        <v>8</v>
      </c>
      <c r="K23" s="24">
        <v>8</v>
      </c>
      <c r="L23" s="25">
        <f t="shared" si="0"/>
        <v>57</v>
      </c>
      <c r="M23" s="24">
        <v>18</v>
      </c>
      <c r="N23" s="24">
        <f>IF(L23&lt;&gt;"",L23- M23, "")</f>
        <v>39</v>
      </c>
      <c r="O23" s="26"/>
      <c r="P23" s="12"/>
      <c r="Q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2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0</v>
      </c>
      <c r="K24" s="28">
        <f>IF(K23&gt;0, VLOOKUP(K23-K$5-(INT($M23/9)+(MOD($M23,9)&gt;=K$6)), '[1]Point System'!$A$4:$B$15, 2),"")</f>
        <v>1</v>
      </c>
      <c r="L24" s="29">
        <f t="shared" si="0"/>
        <v>15</v>
      </c>
      <c r="M24" s="28"/>
      <c r="N24" s="28"/>
      <c r="O24" s="30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3" t="s">
        <v>78</v>
      </c>
      <c r="B25" s="24"/>
      <c r="C25" s="24">
        <v>4</v>
      </c>
      <c r="D25" s="24">
        <v>5</v>
      </c>
      <c r="E25" s="24">
        <v>5</v>
      </c>
      <c r="F25" s="24">
        <v>3</v>
      </c>
      <c r="G25" s="24">
        <v>3</v>
      </c>
      <c r="H25" s="24">
        <v>5</v>
      </c>
      <c r="I25" s="24">
        <v>3</v>
      </c>
      <c r="J25" s="24">
        <v>6</v>
      </c>
      <c r="K25" s="24">
        <v>6</v>
      </c>
      <c r="L25" s="25">
        <f t="shared" si="0"/>
        <v>40</v>
      </c>
      <c r="M25" s="24">
        <v>2</v>
      </c>
      <c r="N25" s="24">
        <f>IF(L25&lt;&gt;"",L25- M25, "")</f>
        <v>38</v>
      </c>
      <c r="O25" s="26"/>
      <c r="P25" s="12"/>
      <c r="Q25" s="12"/>
      <c r="R25" s="12"/>
      <c r="S25" s="12"/>
      <c r="T25" s="5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1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3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0</v>
      </c>
      <c r="K26" s="28">
        <f>IF(K25&gt;0, VLOOKUP(K25-K$5-(INT($M25/9)+(MOD($M25,9)&gt;=K$6)), '[1]Point System'!$A$4:$B$15, 2),"")</f>
        <v>2</v>
      </c>
      <c r="L26" s="29">
        <f t="shared" si="0"/>
        <v>16</v>
      </c>
      <c r="M26" s="28"/>
      <c r="N26" s="28"/>
      <c r="O26" s="30">
        <f>IF(L26&lt;&gt;"", L26, "")</f>
        <v>16</v>
      </c>
      <c r="P26" s="12"/>
      <c r="Q26" s="12"/>
      <c r="R26" s="12"/>
      <c r="S26" s="12"/>
      <c r="T26" s="52"/>
      <c r="U26" s="12"/>
      <c r="V26" s="12"/>
      <c r="W26" s="12"/>
      <c r="X26" s="12"/>
      <c r="Y26" s="12"/>
      <c r="Z26" s="12"/>
    </row>
    <row r="27" spans="1:26" ht="18.75">
      <c r="A27" s="43" t="s">
        <v>83</v>
      </c>
      <c r="B27" s="24"/>
      <c r="C27" s="24">
        <v>6</v>
      </c>
      <c r="D27" s="24">
        <v>6</v>
      </c>
      <c r="E27" s="24">
        <v>5</v>
      </c>
      <c r="F27" s="24">
        <v>6</v>
      </c>
      <c r="G27" s="24">
        <v>6</v>
      </c>
      <c r="H27" s="24">
        <v>7</v>
      </c>
      <c r="I27" s="24">
        <v>6</v>
      </c>
      <c r="J27" s="24">
        <v>6</v>
      </c>
      <c r="K27" s="24">
        <v>8</v>
      </c>
      <c r="L27" s="25">
        <f t="shared" si="0"/>
        <v>56</v>
      </c>
      <c r="M27" s="24">
        <v>14</v>
      </c>
      <c r="N27" s="24">
        <f>IF(L27&lt;&gt;"",L27- M27, "")</f>
        <v>42</v>
      </c>
      <c r="O27" s="26"/>
      <c r="P27" s="12"/>
      <c r="Q27" s="12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3</v>
      </c>
      <c r="F28" s="28">
        <f>IF(F27&gt;0, VLOOKUP(F27-F$5-(INT($M27/9)+(MOD($M27,9)&gt;=F$6)), '[1]Point System'!$A$4:$B$15, 2),"")</f>
        <v>0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0</v>
      </c>
      <c r="I28" s="28">
        <f>IF(I27&gt;0, VLOOKUP(I27-I$5-(INT($M27/9)+(MOD($M27,9)&gt;=I$6)), '[1]Point System'!$A$4:$B$15, 2),"")</f>
        <v>0</v>
      </c>
      <c r="J28" s="28">
        <f>IF(J27&gt;0, VLOOKUP(J27-J$5-(INT($M27/9)+(MOD($M27,9)&gt;=J$6)), '[1]Point System'!$A$4:$B$15, 2),"")</f>
        <v>1</v>
      </c>
      <c r="K28" s="28">
        <f>IF(K27&gt;0, VLOOKUP(K27-K$5-(INT($M27/9)+(MOD($M27,9)&gt;=K$6)), '[1]Point System'!$A$4:$B$15, 2),"")</f>
        <v>1</v>
      </c>
      <c r="L28" s="29">
        <f t="shared" si="0"/>
        <v>12</v>
      </c>
      <c r="M28" s="28"/>
      <c r="N28" s="28"/>
      <c r="O28" s="30">
        <f>IF(L28&lt;&gt;"", L28, "")</f>
        <v>12</v>
      </c>
      <c r="P28" s="12"/>
      <c r="Q28" s="12"/>
      <c r="R28" s="12"/>
      <c r="S28" s="12"/>
      <c r="T28" s="52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52"/>
    </row>
    <row r="30" spans="1:26" ht="14.25">
      <c r="C30" s="42" t="s">
        <v>97</v>
      </c>
      <c r="D30" s="42" t="s">
        <v>94</v>
      </c>
      <c r="E30" s="42" t="s">
        <v>95</v>
      </c>
      <c r="F30" s="42" t="s">
        <v>97</v>
      </c>
      <c r="G30" s="42" t="s">
        <v>95</v>
      </c>
      <c r="H30" s="42" t="s">
        <v>95</v>
      </c>
      <c r="I30" s="42" t="s">
        <v>94</v>
      </c>
      <c r="J30" s="42" t="s">
        <v>95</v>
      </c>
      <c r="K30" s="42" t="s">
        <v>95</v>
      </c>
    </row>
    <row r="31" spans="1:26" ht="15" customHeight="1">
      <c r="E31" s="46">
        <v>3</v>
      </c>
      <c r="G31" s="46">
        <v>2</v>
      </c>
      <c r="H31" s="46">
        <v>1</v>
      </c>
      <c r="J31" s="47">
        <v>2</v>
      </c>
      <c r="K31" s="4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16" width="8.75" style="22" customWidth="1"/>
    <col min="17" max="17" width="15.125" style="22" customWidth="1"/>
    <col min="18" max="18" width="13.75" style="22" customWidth="1"/>
    <col min="19" max="19" width="8.75" style="22" customWidth="1"/>
    <col min="20" max="20" width="8.75" style="55" customWidth="1"/>
    <col min="21" max="26" width="8.75" style="22" customWidth="1"/>
    <col min="27" max="16384" width="14.25" style="22"/>
  </cols>
  <sheetData>
    <row r="1" spans="1:26" ht="26.25">
      <c r="A1" s="176" t="s">
        <v>57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78" t="s">
        <v>58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59</v>
      </c>
      <c r="B4" s="32" t="s">
        <v>60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61</v>
      </c>
      <c r="M4" s="32" t="s">
        <v>62</v>
      </c>
      <c r="N4" s="32" t="s">
        <v>63</v>
      </c>
      <c r="O4" s="33" t="s">
        <v>64</v>
      </c>
      <c r="P4" s="14"/>
      <c r="Q4" s="59">
        <v>11</v>
      </c>
      <c r="R4" s="45" t="s">
        <v>96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65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>
        <f>SUM(55/9)</f>
        <v>6.1111111111111107</v>
      </c>
      <c r="R5" s="15" t="s">
        <v>105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92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66</v>
      </c>
      <c r="B7" s="24" t="s">
        <v>91</v>
      </c>
      <c r="C7" s="24">
        <v>6</v>
      </c>
      <c r="D7" s="24">
        <v>6</v>
      </c>
      <c r="E7" s="24">
        <v>5</v>
      </c>
      <c r="F7" s="24">
        <v>3</v>
      </c>
      <c r="G7" s="24">
        <v>5</v>
      </c>
      <c r="H7" s="24">
        <v>4</v>
      </c>
      <c r="I7" s="24">
        <v>3</v>
      </c>
      <c r="J7" s="24">
        <v>4</v>
      </c>
      <c r="K7" s="24">
        <v>4</v>
      </c>
      <c r="L7" s="25">
        <f t="shared" ref="L7:L29" si="0">IF(SUM(C7:K7)&gt;0, SUM(C7:K7),"")</f>
        <v>40</v>
      </c>
      <c r="M7" s="24">
        <v>7</v>
      </c>
      <c r="N7" s="24">
        <f>IF(L7&lt;&gt;"",L7- M7, "")</f>
        <v>33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93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2</v>
      </c>
      <c r="J8" s="48">
        <f>IF(J7&gt;0, VLOOKUP(J7-J$5-(INT($M7/9)+(MOD($M7,9)&gt;=J$6)), '[1]Point System'!$A$4:$B$15, 2),"")</f>
        <v>3</v>
      </c>
      <c r="K8" s="61">
        <f>IF(K7&gt;0, VLOOKUP(K7-K$5-(INT($M7/9)+(MOD($M7,9)&gt;=K$6)), '[1]Point System'!$A$4:$B$15, 2),"")</f>
        <v>4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58">
        <f>SUM(Q5*1)</f>
        <v>6.1111111111111107</v>
      </c>
      <c r="R8" s="52">
        <v>6</v>
      </c>
      <c r="S8" s="12"/>
      <c r="T8" s="12"/>
      <c r="U8" s="12"/>
      <c r="V8" s="12"/>
      <c r="W8" s="12"/>
      <c r="X8" s="12"/>
      <c r="Z8" s="60"/>
    </row>
    <row r="9" spans="1:26" ht="18.75">
      <c r="A9" s="56" t="s">
        <v>82</v>
      </c>
      <c r="B9" s="24"/>
      <c r="C9" s="24">
        <v>4</v>
      </c>
      <c r="D9" s="24">
        <v>7</v>
      </c>
      <c r="E9" s="24">
        <v>5</v>
      </c>
      <c r="F9" s="24">
        <v>3</v>
      </c>
      <c r="G9" s="24">
        <v>7</v>
      </c>
      <c r="H9" s="24">
        <v>5</v>
      </c>
      <c r="I9" s="24">
        <v>3</v>
      </c>
      <c r="J9" s="24">
        <v>6</v>
      </c>
      <c r="K9" s="24">
        <v>5</v>
      </c>
      <c r="L9" s="25">
        <f t="shared" si="0"/>
        <v>45</v>
      </c>
      <c r="M9" s="24">
        <v>11</v>
      </c>
      <c r="N9" s="24">
        <f>IF(L9&lt;&gt;"",L9- M9, "")</f>
        <v>34</v>
      </c>
      <c r="O9" s="26"/>
      <c r="P9" s="12"/>
      <c r="Q9" s="12"/>
      <c r="R9" s="52"/>
      <c r="T9" s="2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1</v>
      </c>
      <c r="K10" s="61">
        <f>IF(K9&gt;0, VLOOKUP(K9-K$5-(INT($M9/9)+(MOD($M9,9)&gt;=K$6)), '[1]Point System'!$A$4:$B$15, 2),"")</f>
        <v>4</v>
      </c>
      <c r="L10" s="29">
        <f t="shared" ref="L10" si="1">IF(SUM(C10:K10)&gt;0, SUM(C10:K10),"")</f>
        <v>20</v>
      </c>
      <c r="M10" s="28"/>
      <c r="N10" s="28"/>
      <c r="O10" s="30">
        <f>IF(L10&lt;&gt;"", L10, "")</f>
        <v>20</v>
      </c>
      <c r="P10" s="12"/>
      <c r="Q10" s="12"/>
      <c r="R10" s="52"/>
      <c r="T10" s="22"/>
    </row>
    <row r="11" spans="1:26" ht="18.75">
      <c r="A11" s="56" t="s">
        <v>68</v>
      </c>
      <c r="B11" s="24"/>
      <c r="C11" s="24">
        <v>7</v>
      </c>
      <c r="D11" s="24">
        <v>5</v>
      </c>
      <c r="E11" s="24">
        <v>7</v>
      </c>
      <c r="F11" s="24">
        <v>4</v>
      </c>
      <c r="G11" s="24">
        <v>4</v>
      </c>
      <c r="H11" s="24">
        <v>7</v>
      </c>
      <c r="I11" s="24">
        <v>6</v>
      </c>
      <c r="J11" s="24">
        <v>8</v>
      </c>
      <c r="K11" s="24">
        <v>7</v>
      </c>
      <c r="L11" s="25">
        <f t="shared" si="0"/>
        <v>55</v>
      </c>
      <c r="M11" s="24">
        <v>17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48">
        <f>IF(C11&gt;0, VLOOKUP(C11-C$5-(INT($M11/9)+(MOD($M11,9)&gt;=C$6)), '[1]Point System'!$A$4:$B$15, 2),"")</f>
        <v>1</v>
      </c>
      <c r="D12" s="4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1</v>
      </c>
      <c r="F12" s="48">
        <f>IF(F11&gt;0, VLOOKUP(F11-F$5-(INT($M11/9)+(MOD($M11,9)&gt;=F$6)), '[1]Point System'!$A$4:$B$15, 2),"")</f>
        <v>2</v>
      </c>
      <c r="G12" s="48">
        <f>IF(G11&gt;0, VLOOKUP(G11-G$5-(INT($M11/9)+(MOD($M11,9)&gt;=G$6)), '[1]Point System'!$A$4:$B$15, 2),"")</f>
        <v>4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0</v>
      </c>
      <c r="K12" s="28">
        <f>IF(K11&gt;0, VLOOKUP(K11-K$5-(INT($M11/9)+(MOD($M11,9)&gt;=K$6)), '[1]Point System'!$A$4:$B$15, 2),"")</f>
        <v>2</v>
      </c>
      <c r="L12" s="29">
        <f t="shared" ref="L12" si="2">IF(SUM(C12:K12)&gt;0, SUM(C12:K12),"")</f>
        <v>16</v>
      </c>
      <c r="M12" s="28"/>
      <c r="N12" s="28"/>
      <c r="O12" s="30">
        <f>IF(L12&lt;&gt;"", L12, "")</f>
        <v>16</v>
      </c>
      <c r="P12" s="58"/>
      <c r="Q12" s="58">
        <f>SUM(Q5*4)</f>
        <v>24.444444444444443</v>
      </c>
      <c r="R12" s="52">
        <v>24</v>
      </c>
      <c r="S12" s="12"/>
      <c r="T12" s="12"/>
    </row>
    <row r="13" spans="1:26" ht="18.75">
      <c r="A13" s="56" t="s">
        <v>69</v>
      </c>
      <c r="B13" s="24"/>
      <c r="C13" s="24">
        <v>6</v>
      </c>
      <c r="D13" s="24">
        <v>6</v>
      </c>
      <c r="E13" s="24">
        <v>5</v>
      </c>
      <c r="F13" s="24">
        <v>3</v>
      </c>
      <c r="G13" s="24">
        <v>5</v>
      </c>
      <c r="H13" s="24">
        <v>8</v>
      </c>
      <c r="I13" s="24">
        <v>6</v>
      </c>
      <c r="J13" s="24">
        <v>7</v>
      </c>
      <c r="K13" s="24">
        <v>7</v>
      </c>
      <c r="L13" s="25">
        <f t="shared" si="0"/>
        <v>53</v>
      </c>
      <c r="M13" s="24">
        <v>16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0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2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12"/>
      <c r="Q14" s="58"/>
      <c r="R14" s="52"/>
      <c r="S14" s="12"/>
      <c r="T14" s="12"/>
    </row>
    <row r="15" spans="1:26" ht="18.75">
      <c r="A15" s="56" t="s">
        <v>70</v>
      </c>
      <c r="B15" s="24"/>
      <c r="C15" s="24">
        <v>6</v>
      </c>
      <c r="D15" s="24">
        <v>6</v>
      </c>
      <c r="E15" s="24">
        <v>4</v>
      </c>
      <c r="F15" s="24">
        <v>4</v>
      </c>
      <c r="G15" s="24">
        <v>5</v>
      </c>
      <c r="H15" s="24">
        <v>5</v>
      </c>
      <c r="I15" s="24">
        <v>3</v>
      </c>
      <c r="J15" s="24">
        <v>6</v>
      </c>
      <c r="K15" s="24">
        <v>6</v>
      </c>
      <c r="L15" s="25">
        <f t="shared" si="0"/>
        <v>45</v>
      </c>
      <c r="M15" s="24">
        <v>13</v>
      </c>
      <c r="N15" s="24">
        <f>IF(L15&lt;&gt;"",L15- M15, "")</f>
        <v>32</v>
      </c>
      <c r="O15" s="26"/>
      <c r="P15" s="12"/>
      <c r="Q15" s="58"/>
      <c r="R15" s="52"/>
      <c r="S15" s="12"/>
      <c r="T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48">
        <f>IF(E15&gt;0, VLOOKUP(E15-E$5-(INT($M15/9)+(MOD($M15,9)&gt;=E$6)), '[1]Point System'!$A$4:$B$15, 2),"")</f>
        <v>4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3</v>
      </c>
      <c r="L16" s="29">
        <f t="shared" ref="L16:L18" si="4">IF(SUM(C16:K16)&gt;0, SUM(C16:K16),"")</f>
        <v>22</v>
      </c>
      <c r="M16" s="28"/>
      <c r="N16" s="28"/>
      <c r="O16" s="30">
        <f>IF(L16&lt;&gt;"", L16, "")</f>
        <v>22</v>
      </c>
      <c r="P16" s="58"/>
      <c r="Q16" s="58">
        <f>SUM(Q5*1)</f>
        <v>6.1111111111111107</v>
      </c>
      <c r="R16" s="52">
        <v>6</v>
      </c>
      <c r="S16" s="12"/>
      <c r="T16" s="12"/>
    </row>
    <row r="17" spans="1:26" s="41" customFormat="1" ht="18.75">
      <c r="A17" s="56" t="s">
        <v>79</v>
      </c>
      <c r="B17" s="24"/>
      <c r="C17" s="24">
        <v>5</v>
      </c>
      <c r="D17" s="24">
        <v>6</v>
      </c>
      <c r="E17" s="24">
        <v>6</v>
      </c>
      <c r="F17" s="24">
        <v>5</v>
      </c>
      <c r="G17" s="24">
        <v>6</v>
      </c>
      <c r="H17" s="24">
        <v>4</v>
      </c>
      <c r="I17" s="24">
        <v>3</v>
      </c>
      <c r="J17" s="24">
        <v>6</v>
      </c>
      <c r="K17" s="24">
        <v>5</v>
      </c>
      <c r="L17" s="25">
        <f t="shared" si="4"/>
        <v>46</v>
      </c>
      <c r="M17" s="24">
        <v>13</v>
      </c>
      <c r="N17" s="24">
        <f>IF(L17&lt;&gt;"",L17- M17, "")</f>
        <v>33</v>
      </c>
      <c r="O17" s="26"/>
      <c r="P17" s="12"/>
      <c r="Q17" s="58"/>
      <c r="R17" s="52"/>
      <c r="S17" s="12"/>
      <c r="T17" s="12"/>
    </row>
    <row r="18" spans="1:26" s="41" customFormat="1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3</v>
      </c>
      <c r="J18" s="28">
        <f>IF(J17&gt;0, VLOOKUP(J17-J$5-(INT($M17/9)+(MOD($M17,9)&gt;=J$6)), '[1]Point System'!$A$4:$B$15, 2),"")</f>
        <v>1</v>
      </c>
      <c r="K18" s="61">
        <f>IF(K17&gt;0, VLOOKUP(K17-K$5-(INT($M17/9)+(MOD($M17,9)&gt;=K$6)), '[1]Point System'!$A$4:$B$15, 2),"")</f>
        <v>4</v>
      </c>
      <c r="L18" s="29">
        <f t="shared" si="4"/>
        <v>21</v>
      </c>
      <c r="M18" s="28"/>
      <c r="N18" s="28"/>
      <c r="O18" s="30">
        <f>IF(L18&lt;&gt;"", L18, "")</f>
        <v>21</v>
      </c>
      <c r="P18" s="12"/>
      <c r="Q18" s="58"/>
      <c r="R18" s="52"/>
      <c r="S18" s="12"/>
      <c r="T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7</v>
      </c>
      <c r="D19" s="24">
        <v>6</v>
      </c>
      <c r="E19" s="24">
        <v>4</v>
      </c>
      <c r="F19" s="24">
        <v>5</v>
      </c>
      <c r="G19" s="24">
        <v>5</v>
      </c>
      <c r="H19" s="24">
        <v>8</v>
      </c>
      <c r="I19" s="24">
        <v>6</v>
      </c>
      <c r="J19" s="24">
        <v>7</v>
      </c>
      <c r="K19" s="24">
        <v>7</v>
      </c>
      <c r="L19" s="25">
        <f t="shared" si="0"/>
        <v>55</v>
      </c>
      <c r="M19" s="24">
        <v>21</v>
      </c>
      <c r="N19" s="24">
        <f>IF(L19&lt;&gt;"",L19- M19, "")</f>
        <v>34</v>
      </c>
      <c r="O19" s="26"/>
      <c r="P19" s="49"/>
      <c r="Q19" s="58"/>
      <c r="R19" s="52"/>
      <c r="S19" s="12"/>
      <c r="T19" s="5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1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5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1</v>
      </c>
      <c r="K20" s="28">
        <f>IF(K19&gt;0, VLOOKUP(K19-K$5-(INT($M19/9)+(MOD($M19,9)&gt;=K$6)), '[1]Point System'!$A$4:$B$15, 2),"")</f>
        <v>3</v>
      </c>
      <c r="L20" s="29">
        <f t="shared" ref="L20" si="5">IF(SUM(C20:K20)&gt;0, SUM(C20:K20),"")</f>
        <v>20</v>
      </c>
      <c r="M20" s="28"/>
      <c r="N20" s="28"/>
      <c r="O20" s="30">
        <f>IF(L20&lt;&gt;"", L20, "")</f>
        <v>20</v>
      </c>
      <c r="P20" s="12"/>
      <c r="Q20" s="58"/>
      <c r="R20" s="52"/>
      <c r="S20" s="12"/>
      <c r="T20" s="52"/>
      <c r="V20" s="12"/>
      <c r="W20" s="12"/>
      <c r="X20" s="12"/>
      <c r="Y20" s="12"/>
      <c r="Z20" s="12"/>
    </row>
    <row r="21" spans="1:26" ht="18.75">
      <c r="A21" s="56" t="s">
        <v>72</v>
      </c>
      <c r="B21" s="24"/>
      <c r="C21" s="24">
        <v>8</v>
      </c>
      <c r="D21" s="24">
        <v>8</v>
      </c>
      <c r="E21" s="24">
        <v>7</v>
      </c>
      <c r="F21" s="24">
        <v>6</v>
      </c>
      <c r="G21" s="24">
        <v>6</v>
      </c>
      <c r="H21" s="24">
        <v>5</v>
      </c>
      <c r="I21" s="24">
        <v>4</v>
      </c>
      <c r="J21" s="24">
        <v>6</v>
      </c>
      <c r="K21" s="24">
        <v>6</v>
      </c>
      <c r="L21" s="25">
        <f t="shared" si="0"/>
        <v>56</v>
      </c>
      <c r="M21" s="24">
        <v>17</v>
      </c>
      <c r="N21" s="24">
        <f>IF(L21&lt;&gt;"",L21- M21, "")</f>
        <v>39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1</v>
      </c>
      <c r="F22" s="28">
        <f>IF(F21&gt;0, VLOOKUP(F21-F$5-(INT($M21/9)+(MOD($M21,9)&gt;=F$6)), '[1]Point System'!$A$4:$B$15, 2),"")</f>
        <v>0</v>
      </c>
      <c r="G22" s="28">
        <f>IF(G21&gt;0, VLOOKUP(G21-G$5-(INT($M21/9)+(MOD($M21,9)&gt;=G$6)), '[1]Point System'!$A$4:$B$15, 2),"")</f>
        <v>2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ref="L22" si="6">IF(SUM(C22:K22)&gt;0, SUM(C22:K22),"")</f>
        <v>15</v>
      </c>
      <c r="M22" s="28"/>
      <c r="N22" s="28"/>
      <c r="O22" s="30">
        <f>IF(L22&lt;&gt;"", L22, "")</f>
        <v>15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56" t="s">
        <v>80</v>
      </c>
      <c r="B23" s="24"/>
      <c r="C23" s="24">
        <v>8</v>
      </c>
      <c r="D23" s="24">
        <v>7</v>
      </c>
      <c r="E23" s="24">
        <v>6</v>
      </c>
      <c r="F23" s="24">
        <v>5</v>
      </c>
      <c r="G23" s="24">
        <v>6</v>
      </c>
      <c r="H23" s="24">
        <v>6</v>
      </c>
      <c r="I23" s="24">
        <v>3</v>
      </c>
      <c r="J23" s="24">
        <v>7</v>
      </c>
      <c r="K23" s="24">
        <v>6</v>
      </c>
      <c r="L23" s="25">
        <f t="shared" si="0"/>
        <v>54</v>
      </c>
      <c r="M23" s="24">
        <v>21</v>
      </c>
      <c r="N23" s="24">
        <f>IF(L23&lt;&gt;"",L23- M23, "")</f>
        <v>33</v>
      </c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0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48">
        <f>IF(H23&gt;0, VLOOKUP(H23-H$5-(INT($M23/9)+(MOD($M23,9)&gt;=H$6)), '[1]Point System'!$A$4:$B$15, 2),"")</f>
        <v>2</v>
      </c>
      <c r="I24" s="48">
        <f>IF(I23&gt;0, VLOOKUP(I23-I$5-(INT($M23/9)+(MOD($M23,9)&gt;=I$6)), '[1]Point System'!$A$4:$B$15, 2),"")</f>
        <v>4</v>
      </c>
      <c r="J24" s="28">
        <f>IF(J23&gt;0, VLOOKUP(J23-J$5-(INT($M23/9)+(MOD($M23,9)&gt;=J$6)), '[1]Point System'!$A$4:$B$15, 2),"")</f>
        <v>1</v>
      </c>
      <c r="K24" s="61">
        <f>IF(K23&gt;0, VLOOKUP(K23-K$5-(INT($M23/9)+(MOD($M23,9)&gt;=K$6)), '[1]Point System'!$A$4:$B$15, 2),"")</f>
        <v>4</v>
      </c>
      <c r="L24" s="29">
        <f t="shared" ref="L24" si="7">IF(SUM(C24:K24)&gt;0, SUM(C24:K24),"")</f>
        <v>21</v>
      </c>
      <c r="M24" s="28"/>
      <c r="N24" s="28"/>
      <c r="O24" s="30">
        <f>IF(L24&lt;&gt;"", L24, "")</f>
        <v>21</v>
      </c>
      <c r="P24" s="58"/>
      <c r="Q24" s="58">
        <f>SUM(Q5*2)</f>
        <v>12.222222222222221</v>
      </c>
      <c r="R24" s="52">
        <v>12</v>
      </c>
      <c r="V24" s="12"/>
      <c r="W24" s="12"/>
      <c r="X24" s="12"/>
      <c r="Y24" s="12"/>
      <c r="Z24" s="12"/>
    </row>
    <row r="25" spans="1:26" ht="18.75">
      <c r="A25" s="56" t="s">
        <v>81</v>
      </c>
      <c r="B25" s="24"/>
      <c r="C25" s="24">
        <v>5</v>
      </c>
      <c r="D25" s="24">
        <v>8</v>
      </c>
      <c r="E25" s="24">
        <v>6</v>
      </c>
      <c r="F25" s="24">
        <v>5</v>
      </c>
      <c r="G25" s="24">
        <v>7</v>
      </c>
      <c r="H25" s="24">
        <v>5</v>
      </c>
      <c r="I25" s="24">
        <v>5</v>
      </c>
      <c r="J25" s="24">
        <v>7</v>
      </c>
      <c r="K25" s="24">
        <v>6</v>
      </c>
      <c r="L25" s="25">
        <f t="shared" si="0"/>
        <v>54</v>
      </c>
      <c r="M25" s="24">
        <v>19</v>
      </c>
      <c r="N25" s="24">
        <f>IF(L25&lt;&gt;"",L25- M25, "")</f>
        <v>35</v>
      </c>
      <c r="O25" s="26"/>
      <c r="P25" s="12"/>
      <c r="Q25" s="58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2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1</v>
      </c>
      <c r="K26" s="28">
        <f>IF(K25&gt;0, VLOOKUP(K25-K$5-(INT($M25/9)+(MOD($M25,9)&gt;=K$6)), '[1]Point System'!$A$4:$B$15, 2),"")</f>
        <v>3</v>
      </c>
      <c r="L26" s="29">
        <f t="shared" ref="L26" si="8">IF(SUM(C26:K26)&gt;0, SUM(C26:K26),"")</f>
        <v>19</v>
      </c>
      <c r="M26" s="28"/>
      <c r="N26" s="28"/>
      <c r="O26" s="30">
        <f>IF(L26&lt;&gt;"", L26, "")</f>
        <v>19</v>
      </c>
      <c r="P26" s="12"/>
      <c r="Q26" s="58"/>
      <c r="U26" s="12"/>
      <c r="V26" s="12"/>
      <c r="W26" s="12"/>
      <c r="X26" s="12"/>
      <c r="Y26" s="12"/>
      <c r="Z26" s="12"/>
    </row>
    <row r="27" spans="1:26" ht="18.75">
      <c r="A27" s="56" t="s">
        <v>78</v>
      </c>
      <c r="B27" s="24"/>
      <c r="C27" s="24">
        <v>5</v>
      </c>
      <c r="D27" s="24">
        <v>5</v>
      </c>
      <c r="E27" s="24">
        <v>5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5">
        <f t="shared" si="0"/>
        <v>37</v>
      </c>
      <c r="M27" s="24">
        <v>1</v>
      </c>
      <c r="N27" s="24">
        <f>IF(L27&lt;&gt;"",L27- M27, "")</f>
        <v>36</v>
      </c>
      <c r="O27" s="26"/>
      <c r="P27" s="12"/>
      <c r="Q27" s="58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1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3</v>
      </c>
      <c r="L28" s="29">
        <f t="shared" ref="L28" si="9">IF(SUM(C28:K28)&gt;0, SUM(C28:K28),"")</f>
        <v>18</v>
      </c>
      <c r="M28" s="28"/>
      <c r="N28" s="28"/>
      <c r="O28" s="30">
        <f>IF(L28&lt;&gt;"", L28, "")</f>
        <v>18</v>
      </c>
      <c r="P28" s="12"/>
      <c r="Q28" s="58"/>
      <c r="R28" s="12"/>
      <c r="S28" s="12"/>
      <c r="T28" s="52"/>
      <c r="U28" s="12"/>
      <c r="V28" s="12"/>
      <c r="W28" s="12"/>
      <c r="X28" s="12"/>
      <c r="Y28" s="12"/>
      <c r="Z28" s="12"/>
    </row>
    <row r="29" spans="1:26" ht="18.75">
      <c r="A29" s="56" t="s">
        <v>83</v>
      </c>
      <c r="B29" s="24"/>
      <c r="C29" s="24">
        <v>7</v>
      </c>
      <c r="D29" s="24">
        <v>7</v>
      </c>
      <c r="E29" s="24">
        <v>5</v>
      </c>
      <c r="F29" s="24">
        <v>5</v>
      </c>
      <c r="G29" s="24">
        <v>6</v>
      </c>
      <c r="H29" s="24">
        <v>6</v>
      </c>
      <c r="I29" s="24">
        <v>4</v>
      </c>
      <c r="J29" s="24">
        <v>7</v>
      </c>
      <c r="K29" s="24">
        <v>7</v>
      </c>
      <c r="L29" s="25">
        <f t="shared" si="0"/>
        <v>54</v>
      </c>
      <c r="M29" s="24">
        <v>16</v>
      </c>
      <c r="N29" s="24">
        <f>IF(L29&lt;&gt;"",L29- M29, "")</f>
        <v>38</v>
      </c>
      <c r="O29" s="26"/>
      <c r="P29" s="12"/>
      <c r="Q29" s="58"/>
      <c r="R29" s="12"/>
      <c r="S29" s="12"/>
      <c r="T29" s="52"/>
      <c r="U29" s="12"/>
      <c r="V29" s="12"/>
      <c r="W29" s="12"/>
      <c r="X29" s="12"/>
      <c r="Y29" s="12"/>
      <c r="Z29" s="12"/>
    </row>
    <row r="30" spans="1:26" ht="19.5" thickBot="1">
      <c r="A30" s="27"/>
      <c r="B30" s="28"/>
      <c r="C30" s="28">
        <f>IF(C29&gt;0, VLOOKUP(C29-C$5-(INT($M29/9)+(MOD($M29,9)&gt;=C$6)), '[1]Point System'!$A$4:$B$15, 2),"")</f>
        <v>1</v>
      </c>
      <c r="D30" s="28">
        <f>IF(D29&gt;0, VLOOKUP(D29-D$5-(INT($M29/9)+(MOD($M29,9)&gt;=D$6)), '[1]Point System'!$A$4:$B$15, 2),"")</f>
        <v>2</v>
      </c>
      <c r="E30" s="28">
        <f>IF(E29&gt;0, VLOOKUP(E29-E$5-(INT($M29/9)+(MOD($M29,9)&gt;=E$6)), '[1]Point System'!$A$4:$B$15, 2),"")</f>
        <v>3</v>
      </c>
      <c r="F30" s="28">
        <f>IF(F29&gt;0, VLOOKUP(F29-F$5-(INT($M29/9)+(MOD($M29,9)&gt;=F$6)), '[1]Point System'!$A$4:$B$15, 2),"")</f>
        <v>1</v>
      </c>
      <c r="G30" s="28">
        <f>IF(G29&gt;0, VLOOKUP(G29-G$5-(INT($M29/9)+(MOD($M29,9)&gt;=G$6)), '[1]Point System'!$A$4:$B$15, 2),"")</f>
        <v>2</v>
      </c>
      <c r="H30" s="28">
        <f>IF(H29&gt;0, VLOOKUP(H29-H$5-(INT($M29/9)+(MOD($M29,9)&gt;=H$6)), '[1]Point System'!$A$4:$B$15, 2),"")</f>
        <v>2</v>
      </c>
      <c r="I30" s="28">
        <f>IF(I29&gt;0, VLOOKUP(I29-I$5-(INT($M29/9)+(MOD($M29,9)&gt;=I$6)), '[1]Point System'!$A$4:$B$15, 2),"")</f>
        <v>2</v>
      </c>
      <c r="J30" s="28">
        <f>IF(J29&gt;0, VLOOKUP(J29-J$5-(INT($M29/9)+(MOD($M29,9)&gt;=J$6)), '[1]Point System'!$A$4:$B$15, 2),"")</f>
        <v>1</v>
      </c>
      <c r="K30" s="28">
        <f>IF(K29&gt;0, VLOOKUP(K29-K$5-(INT($M29/9)+(MOD($M29,9)&gt;=K$6)), '[1]Point System'!$A$4:$B$15, 2),"")</f>
        <v>2</v>
      </c>
      <c r="L30" s="29">
        <f t="shared" ref="L30" si="10">IF(SUM(C30:K30)&gt;0, SUM(C30:K30),"")</f>
        <v>16</v>
      </c>
      <c r="M30" s="28"/>
      <c r="N30" s="28"/>
      <c r="O30" s="30">
        <f>IF(L30&lt;&gt;"", L30, "")</f>
        <v>16</v>
      </c>
      <c r="P30" s="12"/>
      <c r="Q30" s="58"/>
      <c r="R30" s="52">
        <f>SUM(R8:R25)</f>
        <v>48</v>
      </c>
      <c r="S30" s="12"/>
      <c r="T30" s="52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52"/>
    </row>
    <row r="32" spans="1:26" ht="14.25">
      <c r="C32" s="42"/>
      <c r="D32" s="42"/>
      <c r="E32" s="42"/>
      <c r="F32" s="42"/>
      <c r="G32" s="42"/>
      <c r="H32" s="42"/>
      <c r="I32" s="42"/>
      <c r="J32" s="42"/>
      <c r="K32" s="57" t="s">
        <v>104</v>
      </c>
    </row>
    <row r="33" spans="5:11" ht="15" customHeight="1">
      <c r="E33" s="46"/>
      <c r="G33" s="46"/>
      <c r="H33" s="46"/>
      <c r="J33" s="47"/>
      <c r="K33" s="4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2024-06-25T17:26:08Z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