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ictures\LOVELY TOYS\DOCS\"/>
    </mc:Choice>
  </mc:AlternateContent>
  <xr:revisionPtr revIDLastSave="0" documentId="13_ncr:1_{2C5EDB28-A2F7-40DA-A512-0D8922D5568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ompras" sheetId="2" r:id="rId1"/>
    <sheet name="Precios" sheetId="3" r:id="rId2"/>
  </sheets>
  <definedNames>
    <definedName name="_xlnm._FilterDatabase" localSheetId="1" hidden="1">Precios!$A$1:$M$41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2" i="2" l="1"/>
  <c r="S2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3" i="2"/>
  <c r="T2" i="2" l="1"/>
  <c r="B25" i="3"/>
  <c r="E25" i="3"/>
  <c r="G25" i="3"/>
  <c r="I25" i="3"/>
  <c r="B26" i="3"/>
  <c r="E26" i="3"/>
  <c r="G26" i="3"/>
  <c r="I26" i="3"/>
  <c r="B27" i="3"/>
  <c r="E27" i="3"/>
  <c r="G27" i="3"/>
  <c r="I27" i="3"/>
  <c r="B28" i="3"/>
  <c r="E28" i="3"/>
  <c r="G28" i="3"/>
  <c r="I28" i="3"/>
  <c r="B29" i="3"/>
  <c r="E29" i="3"/>
  <c r="G29" i="3"/>
  <c r="I29" i="3"/>
  <c r="B30" i="3"/>
  <c r="E30" i="3"/>
  <c r="G30" i="3"/>
  <c r="I30" i="3"/>
  <c r="O29" i="2"/>
  <c r="F29" i="2"/>
  <c r="O28" i="2"/>
  <c r="F28" i="2"/>
  <c r="O27" i="2"/>
  <c r="F27" i="2"/>
  <c r="O26" i="2"/>
  <c r="F26" i="2"/>
  <c r="O25" i="2"/>
  <c r="F25" i="2"/>
  <c r="Q29" i="2" l="1"/>
  <c r="H29" i="3" s="1"/>
  <c r="M29" i="3" s="1"/>
  <c r="K29" i="3" s="1"/>
  <c r="L29" i="3" s="1"/>
  <c r="Q28" i="2"/>
  <c r="H28" i="3" s="1"/>
  <c r="M28" i="3" s="1"/>
  <c r="K28" i="3" s="1"/>
  <c r="L28" i="3" s="1"/>
  <c r="Q27" i="2"/>
  <c r="H27" i="3" s="1"/>
  <c r="M27" i="3" s="1"/>
  <c r="K27" i="3" s="1"/>
  <c r="L27" i="3" s="1"/>
  <c r="Q26" i="2"/>
  <c r="H26" i="3" s="1"/>
  <c r="M26" i="3" s="1"/>
  <c r="K26" i="3" s="1"/>
  <c r="L26" i="3" s="1"/>
  <c r="Q25" i="2"/>
  <c r="H25" i="3" s="1"/>
  <c r="M25" i="3" s="1"/>
  <c r="K25" i="3" s="1"/>
  <c r="L25" i="3" s="1"/>
  <c r="D29" i="2"/>
  <c r="F29" i="3" s="1"/>
  <c r="G29" i="2"/>
  <c r="D28" i="2"/>
  <c r="F28" i="3" s="1"/>
  <c r="G28" i="2"/>
  <c r="G27" i="2"/>
  <c r="D27" i="2"/>
  <c r="F27" i="3" s="1"/>
  <c r="G26" i="2"/>
  <c r="D26" i="2"/>
  <c r="F26" i="3" s="1"/>
  <c r="G25" i="2"/>
  <c r="D25" i="2"/>
  <c r="F25" i="3" s="1"/>
  <c r="B14" i="3"/>
  <c r="E14" i="3"/>
  <c r="G14" i="3"/>
  <c r="I14" i="3"/>
  <c r="B15" i="3"/>
  <c r="E15" i="3"/>
  <c r="G15" i="3"/>
  <c r="I15" i="3"/>
  <c r="B16" i="3"/>
  <c r="E16" i="3"/>
  <c r="G16" i="3"/>
  <c r="I16" i="3"/>
  <c r="B17" i="3"/>
  <c r="E17" i="3"/>
  <c r="G17" i="3"/>
  <c r="I17" i="3"/>
  <c r="B18" i="3"/>
  <c r="E18" i="3"/>
  <c r="G18" i="3"/>
  <c r="I18" i="3"/>
  <c r="B19" i="3"/>
  <c r="E19" i="3"/>
  <c r="G19" i="3"/>
  <c r="I19" i="3"/>
  <c r="B20" i="3"/>
  <c r="E20" i="3"/>
  <c r="G20" i="3"/>
  <c r="I20" i="3"/>
  <c r="B21" i="3"/>
  <c r="E21" i="3"/>
  <c r="G21" i="3"/>
  <c r="I21" i="3"/>
  <c r="B22" i="3"/>
  <c r="E22" i="3"/>
  <c r="G22" i="3"/>
  <c r="I22" i="3"/>
  <c r="B23" i="3"/>
  <c r="E23" i="3"/>
  <c r="G23" i="3"/>
  <c r="I23" i="3"/>
  <c r="B24" i="3"/>
  <c r="E24" i="3"/>
  <c r="G24" i="3"/>
  <c r="I24" i="3"/>
  <c r="F15" i="2"/>
  <c r="D15" i="2" s="1"/>
  <c r="F15" i="3" s="1"/>
  <c r="F16" i="2"/>
  <c r="G16" i="2" s="1"/>
  <c r="F17" i="2"/>
  <c r="G17" i="2" s="1"/>
  <c r="F18" i="2"/>
  <c r="G18" i="2" s="1"/>
  <c r="F19" i="2"/>
  <c r="G19" i="2" s="1"/>
  <c r="F20" i="2"/>
  <c r="G20" i="2" s="1"/>
  <c r="F21" i="2"/>
  <c r="G21" i="2" s="1"/>
  <c r="F22" i="2"/>
  <c r="G22" i="2" s="1"/>
  <c r="F23" i="2"/>
  <c r="D23" i="2" s="1"/>
  <c r="F23" i="3" s="1"/>
  <c r="F24" i="2"/>
  <c r="G24" i="2" s="1"/>
  <c r="F30" i="2"/>
  <c r="G30" i="2" s="1"/>
  <c r="O24" i="2"/>
  <c r="D24" i="2"/>
  <c r="F24" i="3" s="1"/>
  <c r="O23" i="2"/>
  <c r="O22" i="2"/>
  <c r="O21" i="2"/>
  <c r="O20" i="2"/>
  <c r="O19" i="2"/>
  <c r="O18" i="2"/>
  <c r="O17" i="2"/>
  <c r="O16" i="2"/>
  <c r="O15" i="2"/>
  <c r="O30" i="2"/>
  <c r="O14" i="2"/>
  <c r="F14" i="2"/>
  <c r="B3" i="3"/>
  <c r="E3" i="3"/>
  <c r="G3" i="3"/>
  <c r="I3" i="3"/>
  <c r="F2" i="2"/>
  <c r="Q3" i="2"/>
  <c r="H3" i="3" s="1"/>
  <c r="G3" i="2"/>
  <c r="D3" i="2"/>
  <c r="F3" i="3" s="1"/>
  <c r="G15" i="2" l="1"/>
  <c r="Q15" i="2"/>
  <c r="H15" i="3" s="1"/>
  <c r="M15" i="3" s="1"/>
  <c r="K15" i="3" s="1"/>
  <c r="L15" i="3" s="1"/>
  <c r="D30" i="2"/>
  <c r="F30" i="3" s="1"/>
  <c r="D19" i="2"/>
  <c r="F19" i="3" s="1"/>
  <c r="Q30" i="2"/>
  <c r="H30" i="3" s="1"/>
  <c r="M30" i="3" s="1"/>
  <c r="K30" i="3" s="1"/>
  <c r="L30" i="3" s="1"/>
  <c r="D16" i="2"/>
  <c r="F16" i="3" s="1"/>
  <c r="D17" i="2"/>
  <c r="F17" i="3" s="1"/>
  <c r="Q16" i="2"/>
  <c r="H16" i="3" s="1"/>
  <c r="M16" i="3" s="1"/>
  <c r="K16" i="3" s="1"/>
  <c r="L16" i="3" s="1"/>
  <c r="D20" i="2"/>
  <c r="F20" i="3" s="1"/>
  <c r="D18" i="2"/>
  <c r="F18" i="3" s="1"/>
  <c r="Q24" i="2"/>
  <c r="H24" i="3" s="1"/>
  <c r="M24" i="3" s="1"/>
  <c r="K24" i="3" s="1"/>
  <c r="L24" i="3" s="1"/>
  <c r="G23" i="2"/>
  <c r="Q23" i="2"/>
  <c r="H23" i="3" s="1"/>
  <c r="M23" i="3" s="1"/>
  <c r="K23" i="3" s="1"/>
  <c r="L23" i="3" s="1"/>
  <c r="D21" i="2"/>
  <c r="F21" i="3" s="1"/>
  <c r="Q20" i="2"/>
  <c r="H20" i="3" s="1"/>
  <c r="M20" i="3" s="1"/>
  <c r="K20" i="3" s="1"/>
  <c r="L20" i="3" s="1"/>
  <c r="Q18" i="2"/>
  <c r="H18" i="3" s="1"/>
  <c r="M18" i="3" s="1"/>
  <c r="K18" i="3" s="1"/>
  <c r="L18" i="3" s="1"/>
  <c r="Q17" i="2"/>
  <c r="H17" i="3" s="1"/>
  <c r="M17" i="3" s="1"/>
  <c r="K17" i="3" s="1"/>
  <c r="L17" i="3" s="1"/>
  <c r="Q21" i="2"/>
  <c r="H21" i="3" s="1"/>
  <c r="M21" i="3" s="1"/>
  <c r="K21" i="3" s="1"/>
  <c r="L21" i="3" s="1"/>
  <c r="D22" i="2"/>
  <c r="F22" i="3" s="1"/>
  <c r="Q22" i="2"/>
  <c r="H22" i="3" s="1"/>
  <c r="M22" i="3" s="1"/>
  <c r="K22" i="3" s="1"/>
  <c r="L22" i="3" s="1"/>
  <c r="Q19" i="2"/>
  <c r="H19" i="3" s="1"/>
  <c r="M19" i="3" s="1"/>
  <c r="K19" i="3" s="1"/>
  <c r="L19" i="3" s="1"/>
  <c r="M3" i="3"/>
  <c r="K3" i="3" s="1"/>
  <c r="L3" i="3" s="1"/>
  <c r="G14" i="2"/>
  <c r="D14" i="2"/>
  <c r="F14" i="3" s="1"/>
  <c r="Q14" i="2"/>
  <c r="H14" i="3" s="1"/>
  <c r="M14" i="3" s="1"/>
  <c r="K14" i="3" s="1"/>
  <c r="L14" i="3" s="1"/>
  <c r="B4" i="3"/>
  <c r="E4" i="3"/>
  <c r="G4" i="3"/>
  <c r="I4" i="3"/>
  <c r="B5" i="3"/>
  <c r="E5" i="3"/>
  <c r="G5" i="3"/>
  <c r="I5" i="3"/>
  <c r="B6" i="3"/>
  <c r="E6" i="3"/>
  <c r="G6" i="3"/>
  <c r="I6" i="3"/>
  <c r="Q5" i="2"/>
  <c r="H5" i="3" s="1"/>
  <c r="Q4" i="2"/>
  <c r="H4" i="3" s="1"/>
  <c r="F6" i="2"/>
  <c r="Q6" i="2" s="1"/>
  <c r="H6" i="3" s="1"/>
  <c r="M6" i="3" l="1"/>
  <c r="K6" i="3" s="1"/>
  <c r="L6" i="3" s="1"/>
  <c r="M5" i="3"/>
  <c r="K5" i="3" s="1"/>
  <c r="L5" i="3" s="1"/>
  <c r="M4" i="3"/>
  <c r="K4" i="3" s="1"/>
  <c r="L4" i="3" s="1"/>
  <c r="D5" i="2"/>
  <c r="F5" i="3" s="1"/>
  <c r="G5" i="2"/>
  <c r="G4" i="2"/>
  <c r="D4" i="2"/>
  <c r="F4" i="3" s="1"/>
  <c r="G6" i="2"/>
  <c r="D6" i="2"/>
  <c r="F6" i="3" s="1"/>
  <c r="F7" i="2"/>
  <c r="D7" i="2" s="1"/>
  <c r="F7" i="3" s="1"/>
  <c r="Q2" i="2"/>
  <c r="H2" i="3" s="1"/>
  <c r="B10" i="3"/>
  <c r="E10" i="3"/>
  <c r="G10" i="3"/>
  <c r="I10" i="3"/>
  <c r="B11" i="3"/>
  <c r="E11" i="3"/>
  <c r="G11" i="3"/>
  <c r="I11" i="3"/>
  <c r="Q10" i="2"/>
  <c r="H10" i="3" s="1"/>
  <c r="G10" i="2"/>
  <c r="D10" i="2"/>
  <c r="F10" i="3" s="1"/>
  <c r="B2" i="3"/>
  <c r="E2" i="3"/>
  <c r="G2" i="3"/>
  <c r="I2" i="3"/>
  <c r="B7" i="3"/>
  <c r="E7" i="3"/>
  <c r="G7" i="3"/>
  <c r="I7" i="3"/>
  <c r="B8" i="3"/>
  <c r="E8" i="3"/>
  <c r="G8" i="3"/>
  <c r="I8" i="3"/>
  <c r="B9" i="3"/>
  <c r="E9" i="3"/>
  <c r="G9" i="3"/>
  <c r="I9" i="3"/>
  <c r="Q11" i="2"/>
  <c r="H11" i="3" s="1"/>
  <c r="G11" i="2"/>
  <c r="D11" i="2"/>
  <c r="F11" i="3" s="1"/>
  <c r="Q9" i="2"/>
  <c r="H9" i="3" s="1"/>
  <c r="G9" i="2"/>
  <c r="D9" i="2"/>
  <c r="F9" i="3" s="1"/>
  <c r="Q8" i="2"/>
  <c r="H8" i="3" s="1"/>
  <c r="G8" i="2"/>
  <c r="D8" i="2"/>
  <c r="F8" i="3" s="1"/>
  <c r="D2" i="2"/>
  <c r="F2" i="3" s="1"/>
  <c r="M10" i="3" l="1"/>
  <c r="K10" i="3" s="1"/>
  <c r="L10" i="3" s="1"/>
  <c r="M9" i="3"/>
  <c r="K9" i="3" s="1"/>
  <c r="L9" i="3" s="1"/>
  <c r="M11" i="3"/>
  <c r="K11" i="3" s="1"/>
  <c r="L11" i="3" s="1"/>
  <c r="M2" i="3"/>
  <c r="K2" i="3" s="1"/>
  <c r="L2" i="3" s="1"/>
  <c r="G7" i="2"/>
  <c r="Q7" i="2"/>
  <c r="H7" i="3" s="1"/>
  <c r="M7" i="3" s="1"/>
  <c r="K7" i="3" s="1"/>
  <c r="L7" i="3" s="1"/>
  <c r="G2" i="2"/>
  <c r="M8" i="3"/>
  <c r="K8" i="3" s="1"/>
  <c r="L8" i="3" s="1"/>
  <c r="B42" i="3"/>
  <c r="E42" i="3"/>
  <c r="G42" i="3"/>
  <c r="I42" i="3"/>
  <c r="Q42" i="2"/>
  <c r="H42" i="3" s="1"/>
  <c r="D42" i="2"/>
  <c r="F42" i="3" s="1"/>
  <c r="G42" i="2"/>
  <c r="O41" i="2"/>
  <c r="O40" i="2"/>
  <c r="O37" i="2"/>
  <c r="O34" i="2"/>
  <c r="O33" i="2"/>
  <c r="O32" i="2"/>
  <c r="M42" i="3" l="1"/>
  <c r="K42" i="3" s="1"/>
  <c r="L42" i="3" s="1"/>
  <c r="O31" i="2"/>
  <c r="G13" i="2"/>
  <c r="D13" i="2"/>
  <c r="G12" i="2"/>
  <c r="D12" i="2"/>
  <c r="G31" i="2"/>
  <c r="D31" i="2"/>
  <c r="E31" i="3"/>
  <c r="G31" i="3"/>
  <c r="I31" i="3"/>
  <c r="E32" i="3"/>
  <c r="G32" i="3"/>
  <c r="I32" i="3"/>
  <c r="E33" i="3"/>
  <c r="G33" i="3"/>
  <c r="I33" i="3"/>
  <c r="E34" i="3"/>
  <c r="G34" i="3"/>
  <c r="I34" i="3"/>
  <c r="E35" i="3"/>
  <c r="G35" i="3"/>
  <c r="I35" i="3"/>
  <c r="E36" i="3"/>
  <c r="G36" i="3"/>
  <c r="I36" i="3"/>
  <c r="E37" i="3"/>
  <c r="G37" i="3"/>
  <c r="I37" i="3"/>
  <c r="E38" i="3"/>
  <c r="G38" i="3"/>
  <c r="I38" i="3"/>
  <c r="E39" i="3"/>
  <c r="G39" i="3"/>
  <c r="I39" i="3"/>
  <c r="E40" i="3"/>
  <c r="G40" i="3"/>
  <c r="I40" i="3"/>
  <c r="E41" i="3"/>
  <c r="G41" i="3"/>
  <c r="I41" i="3"/>
  <c r="G13" i="3"/>
  <c r="I13" i="3"/>
  <c r="I12" i="3"/>
  <c r="G12" i="3"/>
  <c r="E13" i="3"/>
  <c r="E12" i="3"/>
  <c r="B31" i="3"/>
  <c r="B32" i="3"/>
  <c r="B33" i="3"/>
  <c r="B34" i="3"/>
  <c r="B35" i="3"/>
  <c r="B36" i="3"/>
  <c r="B37" i="3"/>
  <c r="B38" i="3"/>
  <c r="B39" i="3"/>
  <c r="B40" i="3"/>
  <c r="B41" i="3"/>
  <c r="B13" i="3"/>
  <c r="B12" i="3"/>
  <c r="I41" i="2" l="1"/>
  <c r="G41" i="2"/>
  <c r="D41" i="2"/>
  <c r="F41" i="3" s="1"/>
  <c r="G40" i="2"/>
  <c r="D40" i="2"/>
  <c r="F40" i="3" s="1"/>
  <c r="G39" i="2"/>
  <c r="D39" i="2"/>
  <c r="F39" i="3" s="1"/>
  <c r="G38" i="2"/>
  <c r="D38" i="2"/>
  <c r="F38" i="3" s="1"/>
  <c r="Q37" i="2"/>
  <c r="H37" i="3" s="1"/>
  <c r="M37" i="3" s="1"/>
  <c r="K37" i="3" s="1"/>
  <c r="L37" i="3" s="1"/>
  <c r="G37" i="2"/>
  <c r="D37" i="2"/>
  <c r="F37" i="3" s="1"/>
  <c r="Q36" i="2"/>
  <c r="H36" i="3" s="1"/>
  <c r="M36" i="3" s="1"/>
  <c r="K36" i="3" s="1"/>
  <c r="L36" i="3" s="1"/>
  <c r="G36" i="2"/>
  <c r="D36" i="2"/>
  <c r="F36" i="3" s="1"/>
  <c r="Q35" i="2"/>
  <c r="H35" i="3" s="1"/>
  <c r="M35" i="3" s="1"/>
  <c r="K35" i="3" s="1"/>
  <c r="L35" i="3" s="1"/>
  <c r="G35" i="2"/>
  <c r="D35" i="2"/>
  <c r="F35" i="3" s="1"/>
  <c r="G34" i="2"/>
  <c r="D34" i="2"/>
  <c r="F34" i="3" s="1"/>
  <c r="G33" i="2"/>
  <c r="D33" i="2"/>
  <c r="F33" i="3" s="1"/>
  <c r="I32" i="2"/>
  <c r="Q32" i="2" s="1"/>
  <c r="H32" i="3" s="1"/>
  <c r="M32" i="3" s="1"/>
  <c r="K32" i="3" s="1"/>
  <c r="L32" i="3" s="1"/>
  <c r="G32" i="2"/>
  <c r="D32" i="2"/>
  <c r="F32" i="3" s="1"/>
  <c r="Q31" i="2"/>
  <c r="H31" i="3" s="1"/>
  <c r="M31" i="3" s="1"/>
  <c r="K31" i="3" s="1"/>
  <c r="L31" i="3" s="1"/>
  <c r="F31" i="3"/>
  <c r="Q13" i="2"/>
  <c r="H13" i="3" s="1"/>
  <c r="M13" i="3" s="1"/>
  <c r="K13" i="3" s="1"/>
  <c r="L13" i="3" s="1"/>
  <c r="F13" i="3"/>
  <c r="Q12" i="2"/>
  <c r="F12" i="3"/>
  <c r="H12" i="3" l="1"/>
  <c r="M12" i="3" s="1"/>
  <c r="K12" i="3" s="1"/>
  <c r="L12" i="3" s="1"/>
  <c r="Q38" i="2"/>
  <c r="H38" i="3" s="1"/>
  <c r="M38" i="3" s="1"/>
  <c r="K38" i="3" s="1"/>
  <c r="L38" i="3" s="1"/>
  <c r="Q39" i="2"/>
  <c r="H39" i="3" s="1"/>
  <c r="M39" i="3" s="1"/>
  <c r="K39" i="3" s="1"/>
  <c r="L39" i="3" s="1"/>
  <c r="Q40" i="2"/>
  <c r="H40" i="3" s="1"/>
  <c r="M40" i="3" s="1"/>
  <c r="K40" i="3" s="1"/>
  <c r="L40" i="3" s="1"/>
  <c r="Q34" i="2"/>
  <c r="H34" i="3" s="1"/>
  <c r="M34" i="3" s="1"/>
  <c r="K34" i="3" s="1"/>
  <c r="L34" i="3" s="1"/>
  <c r="Q41" i="2"/>
  <c r="H41" i="3" s="1"/>
  <c r="M41" i="3" s="1"/>
  <c r="K41" i="3" s="1"/>
  <c r="L41" i="3" s="1"/>
  <c r="Q33" i="2"/>
  <c r="H33" i="3" s="1"/>
  <c r="M33" i="3" s="1"/>
  <c r="K33" i="3" s="1"/>
  <c r="L33" i="3" s="1"/>
</calcChain>
</file>

<file path=xl/sharedStrings.xml><?xml version="1.0" encoding="utf-8"?>
<sst xmlns="http://schemas.openxmlformats.org/spreadsheetml/2006/main" count="236" uniqueCount="138">
  <si>
    <t>Descripción</t>
  </si>
  <si>
    <t>Cant</t>
  </si>
  <si>
    <t>Precio</t>
  </si>
  <si>
    <t>% Desc</t>
  </si>
  <si>
    <t>C. Unit US</t>
  </si>
  <si>
    <t>C. Unit</t>
  </si>
  <si>
    <t>Total Cmpr</t>
  </si>
  <si>
    <t>Env US</t>
  </si>
  <si>
    <t>Envio</t>
  </si>
  <si>
    <t>Fch Cmpr</t>
  </si>
  <si>
    <t>Fch Entrga</t>
  </si>
  <si>
    <t>Euro</t>
  </si>
  <si>
    <t>Dólar</t>
  </si>
  <si>
    <t>Dsc US</t>
  </si>
  <si>
    <t>Desct</t>
  </si>
  <si>
    <t>Pzs</t>
  </si>
  <si>
    <t>Costo Final</t>
  </si>
  <si>
    <t>Liga</t>
  </si>
  <si>
    <t>TOTAL DESC</t>
  </si>
  <si>
    <t>TOTAL CMPRS</t>
  </si>
  <si>
    <t>No</t>
  </si>
  <si>
    <t>Marca</t>
  </si>
  <si>
    <t>Categoria</t>
  </si>
  <si>
    <t>P. Tienda</t>
  </si>
  <si>
    <t>% Desc Cmpr</t>
  </si>
  <si>
    <t>P. Venta</t>
  </si>
  <si>
    <t>P. Oferta</t>
  </si>
  <si>
    <t>Calc</t>
  </si>
  <si>
    <t>Kawaii</t>
  </si>
  <si>
    <t>Peluche</t>
  </si>
  <si>
    <t>Disney</t>
  </si>
  <si>
    <t>SANRIO</t>
  </si>
  <si>
    <t>Mario Bros</t>
  </si>
  <si>
    <t>Kirby</t>
  </si>
  <si>
    <t>Lampara</t>
  </si>
  <si>
    <t>Peluche de gato tiburon de 12cm</t>
  </si>
  <si>
    <t>NINTENDO</t>
  </si>
  <si>
    <t>https://es.aliexpress.com/item/1005005134223199.html?spm=a2g0o.order_detail.order_detail_item.2.730139d3ZmhykQ&amp;gatewayAdapt=glo2esp</t>
  </si>
  <si>
    <t>GAMINJA-Bolsa de almacenamiento para Nintendo Switch OLED</t>
  </si>
  <si>
    <t>https://es.aliexpress.com/item/1005005729973308.html?spm=a2g0o.order_detail.order_detail_item.4.730139d3ZmhykQ&amp;gatewayAdapt=glo2esp</t>
  </si>
  <si>
    <t>https://es.aliexpress.com/item/1005006186753120.html?spm=a2g0o.order_detail.order_detail_item.2.3c6d39d30L8BXr&amp;gatewayAdapt=glo2esp</t>
  </si>
  <si>
    <t>Cosplay de Mario Luigi, Princesa Peach Rosalina - Luigi Rana</t>
  </si>
  <si>
    <t>https://es.aliexpress.com/item/1005006457833026.html?spm=a2g0o.order_detail.order_detail_item.2.42e139d3TMUnuu&amp;gatewayAdapt=glo2esp</t>
  </si>
  <si>
    <t>Disney-muñecos de peluche de Lilo y Stitch - Muñeco verde</t>
  </si>
  <si>
    <t>https://es.aliexpress.com/item/1005006345515162.html?spm=a2g0o.order_detail.order_detail_item.2.2f6339d3whIhHd&amp;gatewayAdapt=glo2esp</t>
  </si>
  <si>
    <t>Gorra de PAW Patroll para niños</t>
  </si>
  <si>
    <t>https://es.aliexpress.com/item/1005006246967158.html?spm=a2g0o.order_detail.order_detail_item.2.3ef639d3RpUaA8&amp;gatewayAdapt=glo2esp</t>
  </si>
  <si>
    <t>Disney - portatarjetas de Stich, puntada Kawaii</t>
  </si>
  <si>
    <t>https://es.aliexpress.com/item/1005005589341202.html?spm=a2g0o.order_detail.order_detail_item.2.7f9339d3fk6Sou&amp;gatewayAdapt=glo2esp</t>
  </si>
  <si>
    <t>Sanrio Kuromi Cinnamonroll Moon Led Light Kawaii 3D</t>
  </si>
  <si>
    <t>https://es.aliexpress.com/item/1005006110085543.html?spm=a2g0o.order_detail.order_detail_item.2.5a2f39d3WcKJre&amp;gatewayAdapt=glo2esp</t>
  </si>
  <si>
    <t>Peluche de 25cm con diseño de perro de Jade Sanrio Kuromi</t>
  </si>
  <si>
    <t>https://es.aliexpress.com/item/1005005651290256.html?spm=a2g0o.order_detail.order_detail_item.2.54c439d3dJP3a3&amp;gatewayAdapt=glo2esp</t>
  </si>
  <si>
    <t>https://es.aliexpress.com/item/1005004912805552.html?spm=a2g0o.order_detail.order_detail_item.2.574e39d3ZLhqQn&amp;gatewayAdapt=glo2esp</t>
  </si>
  <si>
    <t>Kirby-funda protectora portátil para Nintendo Switch</t>
  </si>
  <si>
    <t>https://es.aliexpress.com/item/1005003783563538.html?spm=a2g0o.order_detail.order_detail_item.2.182239d3CZgzcA&amp;gatewayAdapt=glo2esp</t>
  </si>
  <si>
    <t>Funda protectora Kirby Anime, Nintendo Switch</t>
  </si>
  <si>
    <t>https://es.aliexpress.com/item/1005006035464821.html?spm=a2g0o.order_detail.order_detail_item.2.280239d3HEfMJX&amp;gatewayAdapt=glo2esp</t>
  </si>
  <si>
    <t>https://es.aliexpress.com/item/1005005334495818.html?spm=a2g0o.order_detail.order_detail_item.2.73a839d3hfzfYT&amp;gatewayAdapt=glo2esp</t>
  </si>
  <si>
    <t>Cubo de arena portátil plegable</t>
  </si>
  <si>
    <t>Estuche</t>
  </si>
  <si>
    <t>PAW Patroll</t>
  </si>
  <si>
    <t>Gorra</t>
  </si>
  <si>
    <t>Tarjetero</t>
  </si>
  <si>
    <t>Llvro Peluche</t>
  </si>
  <si>
    <t>Exhibidor</t>
  </si>
  <si>
    <t xml:space="preserve">Exhibidor </t>
  </si>
  <si>
    <t>Playa</t>
  </si>
  <si>
    <t>Cubeta</t>
  </si>
  <si>
    <t>https://www.amazon.com.mx/gp/product/B0BRSQ9HGV/ref=ppx_od_dt_b_asin_title_s00?ie=UTF8&amp;psc=1</t>
  </si>
  <si>
    <t>Playset</t>
  </si>
  <si>
    <t>Estadio Donkey Kong - Set de juego Super Mario Mini Wave 2</t>
  </si>
  <si>
    <t>Preview</t>
  </si>
  <si>
    <t>Llavero de peluche Kawaii Sanrio, Cinnamoroll</t>
  </si>
  <si>
    <t>Almacenamiento de acrílico a prueba de polvo</t>
  </si>
  <si>
    <t>https://www.temu.com/goods.html?_bg_fs=1&amp;goods_id=601099515556095&amp;sku_id=17592254674836&amp;_x_chat_msg_id=1703629735259007&amp;_x_vst_scene=adg&amp;_x_ads_sub_channel=search&amp;_x_ads_channel=google&amp;_x_ads_account=8530898794&amp;_x_ads_set=20148831258&amp;_x_ads_id=149277209476&amp;_x_ads_creative_id=658974233225&amp;_x_ns_source=g&amp;_x_ns_gclid=CjwKCAiAs6-sBhBmEiwA1Nl8s5Wz62FIZ1ikQ3GfxrG_CIp_t47qNDKc50sCdWiBpk-eSz5xjzFgTxoCBCgQAvD_BwE&amp;_x_ns_placement=&amp;_x_ns_match_type=e&amp;_x_ns_ad_position=&amp;_x_ns_product_id=&amp;_x_ns_target=&amp;_x_ns_devicemodel=&amp;_x_ns_wbraid=CjgKCAiAkKqsBhAsEigAdX-AUTh5hsiv93DFEMsZgUI3isrig3oCKEUMFRmj5Oqn6DSzg9X5GgJpBw&amp;_x_ns_gbraid=0AAAAAo4mICHvTqR2oKSSYwfX7lyycUfaw&amp;_x_ns_keyword=temu&amp;_x_ns_targetid=kwd-4583699489&amp;_x_sessn_id=t5jrxj2drs&amp;refer_page_name=bgt_order_detail&amp;refer_page_id=10045_1722567259001_zpxg7sfkdu&amp;refer_page_sn=10045</t>
  </si>
  <si>
    <t>Peluche de zanahoria tierno conejo - Muñeco de conejo blanco 28cm</t>
  </si>
  <si>
    <t>Peluche de zanahoria tierno conejo - Muñeco de conejo blanco 18cm</t>
  </si>
  <si>
    <t>https://www.temu.com/goods.html?_bg_fs=1&amp;goods_id=601099528276629&amp;sku_id=17592267787648&amp;_x_chat_msg_id=1703629735259007&amp;_x_vst_scene=adg&amp;_x_ads_sub_channel=search&amp;_x_ads_channel=google&amp;_x_ads_account=8530898794&amp;_x_ads_set=20148831258&amp;_x_ads_id=149277209476&amp;_x_ads_creative_id=658974233225&amp;_x_ns_source=g&amp;_x_ns_gclid=CjwKCAiAs6-sBhBmEiwA1Nl8s5Wz62FIZ1ikQ3GfxrG_CIp_t47qNDKc50sCdWiBpk-eSz5xjzFgTxoCBCgQAvD_BwE&amp;_x_ns_placement=&amp;_x_ns_match_type=e&amp;_x_ns_ad_position=&amp;_x_ns_product_id=&amp;_x_ns_target=&amp;_x_ns_devicemodel=&amp;_x_ns_wbraid=CjgKCAiAkKqsBhAsEigAdX-AUTh5hsiv93DFEMsZgUI3isrig3oCKEUMFRmj5Oqn6DSzg9X5GgJpBw&amp;_x_ns_gbraid=0AAAAAo4mICHvTqR2oKSSYwfX7lyycUfaw&amp;_x_ns_keyword=temu&amp;_x_ns_targetid=kwd-4583699489&amp;_x_sessn_id=t5jrxj2drs&amp;refer_page_name=bgt_order_detail&amp;refer_page_id=10045_1722567387933_r4sod7whm3&amp;refer_page_sn=10045</t>
  </si>
  <si>
    <t>https://www.temu.com/goods.html?_bg_fs=1&amp;goods_id=601099525710904&amp;sku_id=17592257131719&amp;_x_chat_msg_id=1703629735259007&amp;_x_vst_scene=adg&amp;_x_ads_sub_channel=search&amp;_x_ads_channel=google&amp;_x_ads_account=8530898794&amp;_x_ads_set=20148831258&amp;_x_ads_id=149277209476&amp;_x_ads_creative_id=658974233225&amp;_x_ns_source=g&amp;_x_ns_gclid=CjwKCAiAs6-sBhBmEiwA1Nl8s5Wz62FIZ1ikQ3GfxrG_CIp_t47qNDKc50sCdWiBpk-eSz5xjzFgTxoCBCgQAvD_BwE&amp;_x_ns_placement=&amp;_x_ns_match_type=e&amp;_x_ns_ad_position=&amp;_x_ns_product_id=&amp;_x_ns_target=&amp;_x_ns_devicemodel=&amp;_x_ns_wbraid=CjgKCAiAkKqsBhAsEigAdX-AUTh5hsiv93DFEMsZgUI3isrig3oCKEUMFRmj5Oqn6DSzg9X5GgJpBw&amp;_x_ns_gbraid=0AAAAAo4mICHvTqR2oKSSYwfX7lyycUfaw&amp;_x_ns_keyword=temu&amp;_x_ns_targetid=kwd-4583699489&amp;_x_sessn_id=t5jrxj2drs&amp;refer_page_name=bgt_order_detail&amp;refer_page_id=10045_1722567464588_6ld3034pzz&amp;refer_page_sn=10045</t>
  </si>
  <si>
    <t>Soporte de exhibición de modelo de 1 pieza, estante de exhibición 3 niveles</t>
  </si>
  <si>
    <t>https://www.temu.com/goods.html?_bg_fs=1&amp;goods_id=601099524802346&amp;sku_id=17592252836441&amp;_x_chat_msg_id=1703629735259007&amp;_x_vst_scene=adg&amp;_x_ads_sub_channel=search&amp;_x_ads_channel=google&amp;_x_ads_account=8530898794&amp;_x_ads_set=20148831258&amp;_x_ads_id=149277209476&amp;_x_ads_creative_id=658974233225&amp;_x_ns_source=g&amp;_x_ns_gclid=CjwKCAiAs6-sBhBmEiwA1Nl8s5Wz62FIZ1ikQ3GfxrG_CIp_t47qNDKc50sCdWiBpk-eSz5xjzFgTxoCBCgQAvD_BwE&amp;_x_ns_placement=&amp;_x_ns_match_type=e&amp;_x_ns_ad_position=&amp;_x_ns_product_id=&amp;_x_ns_target=&amp;_x_ns_devicemodel=&amp;_x_ns_wbraid=CjgKCAiAkKqsBhAsEigAdX-AUTh5hsiv93DFEMsZgUI3isrig3oCKEUMFRmj5Oqn6DSzg9X5GgJpBw&amp;_x_ns_gbraid=0AAAAAo4mICHvTqR2oKSSYwfX7lyycUfaw&amp;_x_ns_keyword=temu&amp;_x_ns_targetid=kwd-4583699489&amp;_x_sessn_id=t5jrxj2drs&amp;refer_page_name=bgt_order_detail&amp;refer_page_id=10045_1722567550810_13o9pjb92b&amp;refer_page_sn=10045</t>
  </si>
  <si>
    <t>Soporte de exhibición LED redondo recargable, multicolor</t>
  </si>
  <si>
    <t>Sanrio Bixin Kuromi, San valentin, decoración Luminosa</t>
  </si>
  <si>
    <t>Luz de luna, luz de mesa de carga táctil de tres colores</t>
  </si>
  <si>
    <t>Luz de mesa</t>
  </si>
  <si>
    <t>Soporte</t>
  </si>
  <si>
    <t>Luz LED</t>
  </si>
  <si>
    <t xml:space="preserve">Set 6 unids, lindo cuento de hadas princesa Blancanieves campana de Cenicienta Ariel </t>
  </si>
  <si>
    <t>Juguetes de peluche de Mario para niños, muñeco de Anime, Mario Gato</t>
  </si>
  <si>
    <t>https://es.aliexpress.com/item/1005006058981064.html?spm=a2g0o.order_detail.order_detail_item.2.3a0c39d3Db6ZrH&amp;gatewayAdapt=glo2esp</t>
  </si>
  <si>
    <t>Disney Princess Q Ver, juego de 9 unidades Figura de Blancanieves, Aurora, Ariel, Bella, Jasmine, 6 cm</t>
  </si>
  <si>
    <t>Set Figuras</t>
  </si>
  <si>
    <t>https://es.aliexpress.com/item/1005006358611347.html?spm=a2g0o.order_detail.order_detail_item.2.122739d3Kq0p9p&amp;gatewayAdapt=glo2esp</t>
  </si>
  <si>
    <t>Monedero</t>
  </si>
  <si>
    <t>Sanrio-monedero de felpa Kawaii Kuromi Melody, llavero</t>
  </si>
  <si>
    <t>https://es.aliexpress.com/item/1005006060869208.html?spm=a2g0o.order_detail.order_detail_item.2.7bcc39d3EecDpp&amp;gatewayAdapt=glo2esp</t>
  </si>
  <si>
    <t>Mochila Kawaii Sanrio Kuromi, bolso de hombro Cinnamoroll, Kuromi</t>
  </si>
  <si>
    <t>https://es.aliexpress.com/item/1005006587948829.html?spm=a2g0o.order_detail.order_detail_item.2.41cd39d3JJkByk&amp;gatewayAdapt=glo2esp</t>
  </si>
  <si>
    <t>Disney-consola de juegos de puntada y Mickey para niños, Stick Pop it</t>
  </si>
  <si>
    <t>https://es.aliexpress.com/item/1005006366610372.html?spm=a2g0o.order_detail.order_detail_item.2.51dc39d3OGKW2v&amp;gatewayAdapt=glo2esp</t>
  </si>
  <si>
    <t>Bolsas de felpa Kawaii Sanrio, bolso cruzado Cinnamoroll Melody Kuromi</t>
  </si>
  <si>
    <t>https://es.aliexpress.com/item/1005006428778951.html?spm=a2g0o.order_detail.order_detail_item.2.71dc39d3lcGnfu&amp;gatewayAdapt=glo2esp</t>
  </si>
  <si>
    <t>Sanrio-Bolso de mano de felpa para mujer, bolsa de hombro de Kuromi</t>
  </si>
  <si>
    <t>https://es.aliexpress.com/item/1005006583476476.html?spm=a2g0o.order_detail.order_detail_item.2.75db39d36Y8unO&amp;gatewayAdapt=glo2esp</t>
  </si>
  <si>
    <t>https://es.aliexpress.com/item/1005006097475313.html?spm=a2g0o.order_detail.order_detail_item.2.185939d35E1WKC&amp;gatewayAdapt=glo2esp</t>
  </si>
  <si>
    <t>Sanrio Cinnamoroll Crossbod Bag Kuromi My Melody Simple Hobos, bolsos de Kuromi</t>
  </si>
  <si>
    <t>https://es.aliexpress.com/item/1005006285480029.html?spm=a2g0o.order_detail.order_detail_item.2.5c9439d3fd6Yvq&amp;gatewayAdapt=glo2esp</t>
  </si>
  <si>
    <t>Sanrio-máquina de juego de burbujas de empuje, Hello Kitty Popit</t>
  </si>
  <si>
    <t>Sanrio-máquina de juego de burbujas de empuje, Kuromi Popit</t>
  </si>
  <si>
    <t>Bolso de hombro</t>
  </si>
  <si>
    <t>Pop It</t>
  </si>
  <si>
    <t>Bolso de mano</t>
  </si>
  <si>
    <t>Sombrero</t>
  </si>
  <si>
    <t>Kuromi Sombrero de Panamá, gorra de pescador de Kuromi</t>
  </si>
  <si>
    <t>https://es.aliexpress.com/item/1005006540830336.html?spm=a2g0o.order_detail.order_detail_item.2.3e5639d3yWxF3L&amp;gatewayAdapt=glo2esp</t>
  </si>
  <si>
    <t>Kuromi - mochila escolar para jardín de niños</t>
  </si>
  <si>
    <t>https://es.aliexpress.com/item/1005006097475313.html?spm=a2g0o.order_detail.order_detail_item.2.570a39d3JeHk0u&amp;gatewayAdapt=glo2esp</t>
  </si>
  <si>
    <t>Sanrio Cinnamoroll Crossbod Bag Kuromi My Melody Simple Hobos pecho para estudiantes</t>
  </si>
  <si>
    <t>https://es.aliexpress.com/item/1005006443450697.html?spm=a2g0o.order_detail.order_detail_item.2.151f39d39EBkPi&amp;gatewayAdapt=glo2esp</t>
  </si>
  <si>
    <t>Diadema de felpa Kawaii Sanrio My Melody Cinnamoroll, banda para la cabeza con orejas de Cinnamoroll</t>
  </si>
  <si>
    <t>https://es.aliexpress.com/item/1005006165263760.html?spm=a2g0o.order_detail.order_detail_item.2.2b5e39d31r162Q&amp;gatewayAdapt=glo2esp</t>
  </si>
  <si>
    <t>https://es.aliexpress.com/item/1005006111433471.html?spm=a2g0o.order_detail.order_detail_item.2.475239d3kTaImw&amp;gatewayAdapt=glo2esp</t>
  </si>
  <si>
    <t>Estuche de lápices de felpa Kawaii Sanrio Cinnamoroll Kuromi, bolsa de maquillaje de Cinnamoroll</t>
  </si>
  <si>
    <t>Bolsos cruzados Sanrio, bandoleras de hombro, lindas mochilas portátiles de dibujos animados</t>
  </si>
  <si>
    <t>https://es.aliexpress.com/item/1005006366610372.html?spm=a2g0o.order_detail.order_detail_item.2.149739d3KcFx2p&amp;gatewayAdapt=glo2esp</t>
  </si>
  <si>
    <t>Bolsas de felpa Kawaii Sanrio, bolso cruzado Cinnamoroll Melody Kuromi - Cinnamoroll</t>
  </si>
  <si>
    <t>https://es.aliexpress.com/item/1005006345515162.html?spm=a2g0o.order_detail.order_detail_item.2.4b1839d3q32TAW&amp;gatewayAdapt=glo2esp</t>
  </si>
  <si>
    <t>Sombreros de béisbol de la patrulla canina para niños, gorros bonitos de Chase Skye</t>
  </si>
  <si>
    <t>https://es.aliexpress.com/item/1005006345515162.html?spm=a2g0o.order_detail.order_detail_item.2.5a6d39d3gjvbd2&amp;gatewayAdapt=glo2esp</t>
  </si>
  <si>
    <t>https://es.aliexpress.com/item/1005006408040990.html?spm=a2g0o.order_detail.order_detail_item.2.32e039d3cUH0dF&amp;gatewayAdapt=glo2esp</t>
  </si>
  <si>
    <t>Sanrio Kuromi-Diadema con diseño de Cinnamoroll, diadema Kawaii</t>
  </si>
  <si>
    <t>Mochila</t>
  </si>
  <si>
    <t>Diadema</t>
  </si>
  <si>
    <t>Bosla de maquillaje</t>
  </si>
  <si>
    <t>Bolso mochila</t>
  </si>
  <si>
    <t>Cmpr Final</t>
  </si>
  <si>
    <t>Bolso felpa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</si>
</sst>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;[Red]\-&quot;$&quot;#,##0"/>
    <numFmt numFmtId="44" formatCode="_-&quot;$&quot;* #,##0.00_-;\-&quot;$&quot;* #,##0.00_-;_-&quot;$&quot;* &quot;-&quot;??_-;_-@_-"/>
    <numFmt numFmtId="164" formatCode="dd\-mm\-yy;@"/>
  </numFmts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rgb="FF00B05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0" fontId="3" fillId="0" borderId="0" xfId="0" applyFont="1" applyAlignment="1">
      <alignment horizontal="center" vertical="center"/>
    </xf>
    <xf numFmtId="44" fontId="3" fillId="0" borderId="0" xfId="1" applyFont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/>
    </xf>
    <xf numFmtId="44" fontId="0" fillId="0" borderId="0" xfId="1" applyFont="1" applyAlignment="1">
      <alignment horizontal="left" vertical="center"/>
    </xf>
    <xf numFmtId="9" fontId="0" fillId="0" borderId="0" xfId="0" applyNumberFormat="1" applyAlignment="1">
      <alignment horizontal="center" vertical="center"/>
    </xf>
    <xf numFmtId="44" fontId="0" fillId="0" borderId="0" xfId="1" applyFont="1" applyAlignment="1">
      <alignment horizontal="center" vertical="center"/>
    </xf>
    <xf numFmtId="44" fontId="3" fillId="0" borderId="0" xfId="1" applyFont="1" applyAlignment="1">
      <alignment horizontal="center" vertical="center"/>
    </xf>
    <xf numFmtId="44" fontId="4" fillId="0" borderId="0" xfId="1" applyFont="1" applyAlignment="1">
      <alignment horizontal="center" vertical="center"/>
    </xf>
    <xf numFmtId="0" fontId="2" fillId="0" borderId="0" xfId="2" applyAlignment="1">
      <alignment horizontal="left" vertical="center"/>
    </xf>
    <xf numFmtId="44" fontId="5" fillId="0" borderId="0" xfId="0" applyNumberFormat="1" applyFont="1" applyAlignment="1">
      <alignment horizontal="left" vertical="center"/>
    </xf>
    <xf numFmtId="0" fontId="0" fillId="0" borderId="0" xfId="0" applyAlignment="1">
      <alignment horizontal="left" vertical="center"/>
    </xf>
    <xf numFmtId="44" fontId="0" fillId="0" borderId="0" xfId="0" applyNumberFormat="1" applyAlignment="1">
      <alignment horizontal="left" vertical="center"/>
    </xf>
    <xf numFmtId="6" fontId="6" fillId="0" borderId="0" xfId="0" applyNumberFormat="1" applyFont="1" applyAlignment="1">
      <alignment horizontal="left" vertical="center"/>
    </xf>
    <xf numFmtId="6" fontId="7" fillId="0" borderId="0" xfId="0" applyNumberFormat="1" applyFont="1" applyAlignment="1">
      <alignment horizontal="center" vertical="center"/>
    </xf>
    <xf numFmtId="6" fontId="8" fillId="0" borderId="0" xfId="0" applyNumberFormat="1" applyFont="1" applyAlignment="1">
      <alignment horizontal="right" vertical="center"/>
    </xf>
    <xf numFmtId="0" fontId="9" fillId="0" borderId="0" xfId="0" applyFont="1"/>
    <xf numFmtId="164" fontId="0" fillId="0" borderId="0" xfId="1" applyNumberFormat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6" fontId="2" fillId="2" borderId="0" xfId="2" applyNumberFormat="1" applyFill="1" applyAlignment="1">
      <alignment horizontal="center" vertical="center"/>
    </xf>
    <xf numFmtId="44" fontId="10" fillId="0" borderId="0" xfId="1" applyFont="1" applyAlignment="1">
      <alignment horizontal="center" vertical="center"/>
    </xf>
    <xf numFmtId="6" fontId="2" fillId="0" borderId="0" xfId="2" applyNumberFormat="1" applyAlignment="1">
      <alignment horizontal="center" vertical="center"/>
    </xf>
  </cellXfs>
  <cellStyles count="3">
    <cellStyle name="Hipervínculo" xfId="2" builtinId="8"/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es.aliexpress.com/item/1005005334495818.html?spm=a2g0o.order_detail.order_detail_item.2.73a839d3hfzfYT&amp;gatewayAdapt=glo2esp" TargetMode="External"/><Relationship Id="rId18" Type="http://schemas.openxmlformats.org/officeDocument/2006/relationships/hyperlink" Target="https://es.aliexpress.com/item/1005005134223199.html?spm=a2g0o.order_detail.order_detail_item.2.730139d3ZmhykQ&amp;gatewayAdapt=glo2esp" TargetMode="External"/><Relationship Id="rId26" Type="http://schemas.openxmlformats.org/officeDocument/2006/relationships/hyperlink" Target="https://es.aliexpress.com/item/1005006428778951.html?spm=a2g0o.order_detail.order_detail_item.2.71dc39d3lcGnfu&amp;gatewayAdapt=glo2esp" TargetMode="External"/><Relationship Id="rId39" Type="http://schemas.openxmlformats.org/officeDocument/2006/relationships/image" Target="../media/image1.png"/><Relationship Id="rId21" Type="http://schemas.openxmlformats.org/officeDocument/2006/relationships/hyperlink" Target="https://es.aliexpress.com/item/1005006058981064.html?spm=a2g0o.order_detail.order_detail_item.2.3a0c39d3Db6ZrH&amp;gatewayAdapt=glo2esp" TargetMode="External"/><Relationship Id="rId34" Type="http://schemas.openxmlformats.org/officeDocument/2006/relationships/hyperlink" Target="https://es.aliexpress.com/item/1005006111433471.html?spm=a2g0o.order_detail.order_detail_item.2.475239d3kTaImw&amp;gatewayAdapt=glo2esp" TargetMode="External"/><Relationship Id="rId7" Type="http://schemas.openxmlformats.org/officeDocument/2006/relationships/hyperlink" Target="https://es.aliexpress.com/item/1005005589341202.html?spm=a2g0o.order_detail.order_detail_item.2.7f9339d3fk6Sou&amp;gatewayAdapt=glo2esp" TargetMode="External"/><Relationship Id="rId12" Type="http://schemas.openxmlformats.org/officeDocument/2006/relationships/hyperlink" Target="https://es.aliexpress.com/item/1005006035464821.html?spm=a2g0o.order_detail.order_detail_item.2.280239d3HEfMJX&amp;gatewayAdapt=glo2esp" TargetMode="External"/><Relationship Id="rId17" Type="http://schemas.openxmlformats.org/officeDocument/2006/relationships/hyperlink" Target="https://es.aliexpress.com/item/1005005134223199.html?spm=a2g0o.order_detail.order_detail_item.2.730139d3ZmhykQ&amp;gatewayAdapt=glo2esp" TargetMode="External"/><Relationship Id="rId25" Type="http://schemas.openxmlformats.org/officeDocument/2006/relationships/hyperlink" Target="https://es.aliexpress.com/item/1005006366610372.html?spm=a2g0o.order_detail.order_detail_item.2.51dc39d3OGKW2v&amp;gatewayAdapt=glo2esp" TargetMode="External"/><Relationship Id="rId33" Type="http://schemas.openxmlformats.org/officeDocument/2006/relationships/hyperlink" Target="https://es.aliexpress.com/item/1005006165263760.html?spm=a2g0o.order_detail.order_detail_item.2.2b5e39d31r162Q&amp;gatewayAdapt=glo2esp" TargetMode="External"/><Relationship Id="rId38" Type="http://schemas.openxmlformats.org/officeDocument/2006/relationships/hyperlink" Target="https://es.aliexpress.com/item/1005006408040990.html?spm=a2g0o.order_detail.order_detail_item.2.32e039d3cUH0dF&amp;gatewayAdapt=glo2esp" TargetMode="External"/><Relationship Id="rId2" Type="http://schemas.openxmlformats.org/officeDocument/2006/relationships/hyperlink" Target="https://es.aliexpress.com/item/1005005729973308.html?spm=a2g0o.order_detail.order_detail_item.4.730139d3ZmhykQ&amp;gatewayAdapt=glo2esp" TargetMode="External"/><Relationship Id="rId16" Type="http://schemas.openxmlformats.org/officeDocument/2006/relationships/hyperlink" Target="https://es.aliexpress.com/item/1005005134223199.html?spm=a2g0o.order_detail.order_detail_item.2.730139d3ZmhykQ&amp;gatewayAdapt=glo2esp" TargetMode="External"/><Relationship Id="rId20" Type="http://schemas.openxmlformats.org/officeDocument/2006/relationships/hyperlink" Target="https://es.aliexpress.com/item/1005005134223199.html?spm=a2g0o.order_detail.order_detail_item.2.730139d3ZmhykQ&amp;gatewayAdapt=glo2esp" TargetMode="External"/><Relationship Id="rId29" Type="http://schemas.openxmlformats.org/officeDocument/2006/relationships/hyperlink" Target="https://es.aliexpress.com/item/1005006285480029.html?spm=a2g0o.order_detail.order_detail_item.2.5c9439d3fd6Yvq&amp;gatewayAdapt=glo2esp" TargetMode="External"/><Relationship Id="rId1" Type="http://schemas.openxmlformats.org/officeDocument/2006/relationships/hyperlink" Target="https://es.aliexpress.com/item/1005005134223199.html?spm=a2g0o.order_detail.order_detail_item.2.730139d3ZmhykQ&amp;gatewayAdapt=glo2esp" TargetMode="External"/><Relationship Id="rId6" Type="http://schemas.openxmlformats.org/officeDocument/2006/relationships/hyperlink" Target="https://es.aliexpress.com/item/1005006246967158.html?spm=a2g0o.order_detail.order_detail_item.2.3ef639d3RpUaA8&amp;gatewayAdapt=glo2esp" TargetMode="External"/><Relationship Id="rId11" Type="http://schemas.openxmlformats.org/officeDocument/2006/relationships/hyperlink" Target="https://es.aliexpress.com/item/1005003783563538.html?spm=a2g0o.order_detail.order_detail_item.2.182239d3CZgzcA&amp;gatewayAdapt=glo2esp" TargetMode="External"/><Relationship Id="rId24" Type="http://schemas.openxmlformats.org/officeDocument/2006/relationships/hyperlink" Target="https://es.aliexpress.com/item/1005006587948829.html?spm=a2g0o.order_detail.order_detail_item.2.41cd39d3JJkByk&amp;gatewayAdapt=glo2esp" TargetMode="External"/><Relationship Id="rId32" Type="http://schemas.openxmlformats.org/officeDocument/2006/relationships/hyperlink" Target="https://es.aliexpress.com/item/1005006443450697.html?spm=a2g0o.order_detail.order_detail_item.2.151f39d39EBkPi&amp;gatewayAdapt=glo2esp" TargetMode="External"/><Relationship Id="rId37" Type="http://schemas.openxmlformats.org/officeDocument/2006/relationships/hyperlink" Target="https://es.aliexpress.com/item/1005006345515162.html?spm=a2g0o.order_detail.order_detail_item.2.5a6d39d3gjvbd2&amp;gatewayAdapt=glo2esp" TargetMode="External"/><Relationship Id="rId5" Type="http://schemas.openxmlformats.org/officeDocument/2006/relationships/hyperlink" Target="https://es.aliexpress.com/item/1005006345515162.html?spm=a2g0o.order_detail.order_detail_item.2.2f6339d3whIhHd&amp;gatewayAdapt=glo2esp" TargetMode="External"/><Relationship Id="rId15" Type="http://schemas.openxmlformats.org/officeDocument/2006/relationships/hyperlink" Target="https://es.aliexpress.com/item/1005006358611347.html?spm=a2g0o.order_detail.order_detail_item.2.122739d3Kq0p9p&amp;gatewayAdapt=glo2esp" TargetMode="External"/><Relationship Id="rId23" Type="http://schemas.openxmlformats.org/officeDocument/2006/relationships/hyperlink" Target="https://es.aliexpress.com/item/1005006060869208.html?spm=a2g0o.order_detail.order_detail_item.2.7bcc39d3EecDpp&amp;gatewayAdapt=glo2esp" TargetMode="External"/><Relationship Id="rId28" Type="http://schemas.openxmlformats.org/officeDocument/2006/relationships/hyperlink" Target="https://es.aliexpress.com/item/1005006097475313.html?spm=a2g0o.order_detail.order_detail_item.2.185939d35E1WKC&amp;gatewayAdapt=glo2esp" TargetMode="External"/><Relationship Id="rId36" Type="http://schemas.openxmlformats.org/officeDocument/2006/relationships/hyperlink" Target="https://es.aliexpress.com/item/1005006345515162.html?spm=a2g0o.order_detail.order_detail_item.2.4b1839d3q32TAW&amp;gatewayAdapt=glo2esp" TargetMode="External"/><Relationship Id="rId10" Type="http://schemas.openxmlformats.org/officeDocument/2006/relationships/hyperlink" Target="https://es.aliexpress.com/item/1005004912805552.html?spm=a2g0o.order_detail.order_detail_item.2.574e39d3ZLhqQn&amp;gatewayAdapt=glo2esp" TargetMode="External"/><Relationship Id="rId19" Type="http://schemas.openxmlformats.org/officeDocument/2006/relationships/hyperlink" Target="https://es.aliexpress.com/item/1005005134223199.html?spm=a2g0o.order_detail.order_detail_item.2.730139d3ZmhykQ&amp;gatewayAdapt=glo2esp" TargetMode="External"/><Relationship Id="rId31" Type="http://schemas.openxmlformats.org/officeDocument/2006/relationships/hyperlink" Target="https://es.aliexpress.com/item/1005006097475313.html?spm=a2g0o.order_detail.order_detail_item.2.570a39d3JeHk0u&amp;gatewayAdapt=glo2esp" TargetMode="External"/><Relationship Id="rId4" Type="http://schemas.openxmlformats.org/officeDocument/2006/relationships/hyperlink" Target="https://es.aliexpress.com/item/1005006457833026.html?spm=a2g0o.order_detail.order_detail_item.2.42e139d3TMUnuu&amp;gatewayAdapt=glo2esp" TargetMode="External"/><Relationship Id="rId9" Type="http://schemas.openxmlformats.org/officeDocument/2006/relationships/hyperlink" Target="https://es.aliexpress.com/item/1005005651290256.html?spm=a2g0o.order_detail.order_detail_item.2.54c439d3dJP3a3&amp;gatewayAdapt=glo2esp" TargetMode="External"/><Relationship Id="rId14" Type="http://schemas.openxmlformats.org/officeDocument/2006/relationships/hyperlink" Target="https://www.amazon.com.mx/gp/product/B0BRSQ9HGV/ref=ppx_od_dt_b_asin_title_s00?ie=UTF8&amp;psc=1" TargetMode="External"/><Relationship Id="rId22" Type="http://schemas.openxmlformats.org/officeDocument/2006/relationships/hyperlink" Target="https://es.aliexpress.com/item/1005005134223199.html?spm=a2g0o.order_detail.order_detail_item.2.730139d3ZmhykQ&amp;gatewayAdapt=glo2esp" TargetMode="External"/><Relationship Id="rId27" Type="http://schemas.openxmlformats.org/officeDocument/2006/relationships/hyperlink" Target="https://es.aliexpress.com/item/1005006583476476.html?spm=a2g0o.order_detail.order_detail_item.2.75db39d36Y8unO&amp;gatewayAdapt=glo2esp" TargetMode="External"/><Relationship Id="rId30" Type="http://schemas.openxmlformats.org/officeDocument/2006/relationships/hyperlink" Target="https://es.aliexpress.com/item/1005006540830336.html?spm=a2g0o.order_detail.order_detail_item.2.3e5639d3yWxF3L&amp;gatewayAdapt=glo2esp" TargetMode="External"/><Relationship Id="rId35" Type="http://schemas.openxmlformats.org/officeDocument/2006/relationships/hyperlink" Target="https://es.aliexpress.com/item/1005006366610372.html?spm=a2g0o.order_detail.order_detail_item.2.149739d3KcFx2p&amp;gatewayAdapt=glo2esp" TargetMode="External"/><Relationship Id="rId8" Type="http://schemas.openxmlformats.org/officeDocument/2006/relationships/hyperlink" Target="https://es.aliexpress.com/item/1005006110085543.html?spm=a2g0o.order_detail.order_detail_item.2.5a2f39d3WcKJre&amp;gatewayAdapt=glo2esp" TargetMode="External"/><Relationship Id="rId3" Type="http://schemas.openxmlformats.org/officeDocument/2006/relationships/hyperlink" Target="https://es.aliexpress.com/item/1005006186753120.html?spm=a2g0o.order_detail.order_detail_item.2.3c6d39d30L8BXr&amp;gatewayAdapt=glo2esp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drive.google.com/file/d/10uGHGUQyEgjffWtruR4IEqvJJxwDWqy-/view?usp=drive_link" TargetMode="External"/><Relationship Id="rId18" Type="http://schemas.openxmlformats.org/officeDocument/2006/relationships/hyperlink" Target="https://drive.google.com/file/d/1TZzPnmDSo4b1C04easy_YzsrUT4eQ19t/view?usp=drive_link" TargetMode="External"/><Relationship Id="rId26" Type="http://schemas.openxmlformats.org/officeDocument/2006/relationships/hyperlink" Target="https://drive.google.com/file/d/1WLs4STLuY_3lKocfXC3H6evdk0THj9PN/view?usp=drive_link" TargetMode="External"/><Relationship Id="rId39" Type="http://schemas.openxmlformats.org/officeDocument/2006/relationships/printerSettings" Target="../printerSettings/printerSettings1.bin"/><Relationship Id="rId21" Type="http://schemas.openxmlformats.org/officeDocument/2006/relationships/hyperlink" Target="https://drive.google.com/file/d/1mhEEIkN8HRGSMcPWmgRZ45slYrhnvraV/view?usp=drive_link" TargetMode="External"/><Relationship Id="rId34" Type="http://schemas.openxmlformats.org/officeDocument/2006/relationships/hyperlink" Target="https://drive.google.com/file/d/1jEPVqFMCy2oyOhVdOKKTriY3C0a_003w/view?usp=drive_link" TargetMode="External"/><Relationship Id="rId7" Type="http://schemas.openxmlformats.org/officeDocument/2006/relationships/hyperlink" Target="https://drive.google.com/file/d/10aT0mNF1bdXtYkxD1AqIiZh6z7NEeNfP/view?usp=drive_link" TargetMode="External"/><Relationship Id="rId12" Type="http://schemas.openxmlformats.org/officeDocument/2006/relationships/hyperlink" Target="https://drive.google.com/file/d/10u8Unvsu6Wl80Fk-TQe4dbbhZW4hrDfl/view?usp=drive_link" TargetMode="External"/><Relationship Id="rId17" Type="http://schemas.openxmlformats.org/officeDocument/2006/relationships/hyperlink" Target="https://drive.google.com/file/d/1olLcWmYvVHpI-YIoUb8irZuSF6HlQEYi/view?usp=drive_link" TargetMode="External"/><Relationship Id="rId25" Type="http://schemas.openxmlformats.org/officeDocument/2006/relationships/hyperlink" Target="https://drive.google.com/file/d/1WLmjquEuVi1QO2iqKu-jFnxn67ZNB-4p/view?usp=drive_link" TargetMode="External"/><Relationship Id="rId33" Type="http://schemas.openxmlformats.org/officeDocument/2006/relationships/hyperlink" Target="https://drive.google.com/file/d/1DabMvIuZclOw84mTORBVIj9RRia3pxs_/view?usp=drive_link" TargetMode="External"/><Relationship Id="rId38" Type="http://schemas.openxmlformats.org/officeDocument/2006/relationships/hyperlink" Target="https://drive.google.com/file/d/10-YGB9WkO_d58XNGkwjUm4vrljnDWprr/view?usp=drive_link" TargetMode="External"/><Relationship Id="rId2" Type="http://schemas.openxmlformats.org/officeDocument/2006/relationships/hyperlink" Target="https://drive.google.com/file/d/1-fokvV7h6rN5VcKmQWE0VbqfTVkCq56G/view?usp=drive_link" TargetMode="External"/><Relationship Id="rId16" Type="http://schemas.openxmlformats.org/officeDocument/2006/relationships/hyperlink" Target="https://drive.google.com/file/d/16uXmz3bwq1AkamDsxGoFUyaQm8E0DZMO/view?usp=drive_link" TargetMode="External"/><Relationship Id="rId20" Type="http://schemas.openxmlformats.org/officeDocument/2006/relationships/hyperlink" Target="https://drive.google.com/file/d/1giT8BbKiH_IRpJIbfPVa2fiJfe5ZfCzK/view?usp=drive_link" TargetMode="External"/><Relationship Id="rId29" Type="http://schemas.openxmlformats.org/officeDocument/2006/relationships/hyperlink" Target="https://drive.google.com/file/d/1Osa9YUNbI_gzVtKlJJCFtQ9-xPJ26EGF/view?usp=drive_link" TargetMode="External"/><Relationship Id="rId1" Type="http://schemas.openxmlformats.org/officeDocument/2006/relationships/hyperlink" Target="https://drive.google.com/file/d/1-dwgImJCAeIEdQwU0669Uq-XcnGh5VyY/view?usp=drive_link" TargetMode="External"/><Relationship Id="rId6" Type="http://schemas.openxmlformats.org/officeDocument/2006/relationships/hyperlink" Target="https://drive.google.com/file/d/105k-Duspmh-Z2Wxo_yr3tQK4nmWNFCC7/view?usp=drive_link" TargetMode="External"/><Relationship Id="rId11" Type="http://schemas.openxmlformats.org/officeDocument/2006/relationships/hyperlink" Target="https://drive.google.com/file/d/10nOkFtD5vmVKFWY3JxxDZCQvHUouRVTf/view?usp=drive_link" TargetMode="External"/><Relationship Id="rId24" Type="http://schemas.openxmlformats.org/officeDocument/2006/relationships/hyperlink" Target="https://drive.google.com/file/d/167hW0EbzALng7N_IhVtfVHfk164bsQZB/view?usp=drive_link" TargetMode="External"/><Relationship Id="rId32" Type="http://schemas.openxmlformats.org/officeDocument/2006/relationships/hyperlink" Target="https://drive.google.com/file/d/1kACwHPApqeiD0qB9jSY2QLGcu5M0q0nL/view?usp=drive_link" TargetMode="External"/><Relationship Id="rId37" Type="http://schemas.openxmlformats.org/officeDocument/2006/relationships/hyperlink" Target="https://drive.google.com/file/d/10-YGB9WkO_d58XNGkwjUm4vrljnDWprr/view?usp=drive_link" TargetMode="External"/><Relationship Id="rId40" Type="http://schemas.openxmlformats.org/officeDocument/2006/relationships/image" Target="../media/image1.png"/><Relationship Id="rId5" Type="http://schemas.openxmlformats.org/officeDocument/2006/relationships/hyperlink" Target="https://drive.google.com/file/d/10-YGB9WkO_d58XNGkwjUm4vrljnDWprr/view?usp=drive_link" TargetMode="External"/><Relationship Id="rId15" Type="http://schemas.openxmlformats.org/officeDocument/2006/relationships/hyperlink" Target="https://drive.google.com/file/d/1giT8BbKiH_IRpJIbfPVa2fiJfe5ZfCzK/view?usp=drive_link" TargetMode="External"/><Relationship Id="rId23" Type="http://schemas.openxmlformats.org/officeDocument/2006/relationships/hyperlink" Target="https://drive.google.com/file/d/15HdiLhlwmQ_Oaq7AGZNh-nrPwomugRjt/view?usp=drive_link" TargetMode="External"/><Relationship Id="rId28" Type="http://schemas.openxmlformats.org/officeDocument/2006/relationships/hyperlink" Target="https://drive.google.com/file/d/13oJn4nPkSERMA1Bsew7wOBBGXZ6U4XQu/view?usp=drive_link" TargetMode="External"/><Relationship Id="rId36" Type="http://schemas.openxmlformats.org/officeDocument/2006/relationships/hyperlink" Target="https://drive.google.com/file/d/16ZEhRn3n6dlbRHy9dGuDYVXGQlISz93f/view?usp=drive_link" TargetMode="External"/><Relationship Id="rId10" Type="http://schemas.openxmlformats.org/officeDocument/2006/relationships/hyperlink" Target="https://drive.google.com/file/d/10kHcKc6GCc58ZBBq2QIqHgpuNYYXYCep/view?usp=drive_link" TargetMode="External"/><Relationship Id="rId19" Type="http://schemas.openxmlformats.org/officeDocument/2006/relationships/hyperlink" Target="https://drive.google.com/file/d/1NAUmanNL7benZz3dJC0fsJw1SXmJ1MEb/view?usp=drive_link" TargetMode="External"/><Relationship Id="rId31" Type="http://schemas.openxmlformats.org/officeDocument/2006/relationships/hyperlink" Target="https://drive.google.com/file/d/1lpT6QKs947E6Fy7VbBg7JCCQr6X8ItlL/view?usp=drive_link" TargetMode="External"/><Relationship Id="rId4" Type="http://schemas.openxmlformats.org/officeDocument/2006/relationships/hyperlink" Target="https://drive.google.com/file/d/1-tK8blX3rp9aDqc6sNY6XPTT1eHFI4IU/view?usp=drive_link" TargetMode="External"/><Relationship Id="rId9" Type="http://schemas.openxmlformats.org/officeDocument/2006/relationships/hyperlink" Target="https://drive.google.com/file/d/10faCxTStkAp5-9ULIk_PmrmD_mJz3mB6/view?usp=drive_link" TargetMode="External"/><Relationship Id="rId14" Type="http://schemas.openxmlformats.org/officeDocument/2006/relationships/hyperlink" Target="https://drive.google.com/file/d/1udmuwoLS1w6YhHDZyH6qMkdiIhEf8Vos/view?usp=drive_link" TargetMode="External"/><Relationship Id="rId22" Type="http://schemas.openxmlformats.org/officeDocument/2006/relationships/hyperlink" Target="https://drive.google.com/file/d/1AsUau0WHY_7JulmHEoi9yRYyUfbKBQMj/view?usp=drive_link" TargetMode="External"/><Relationship Id="rId27" Type="http://schemas.openxmlformats.org/officeDocument/2006/relationships/hyperlink" Target="https://drive.google.com/file/d/1sGqM4DJCamvgOXqrv9uB6JnzEDMdySlv/view?usp=drive_link" TargetMode="External"/><Relationship Id="rId30" Type="http://schemas.openxmlformats.org/officeDocument/2006/relationships/hyperlink" Target="https://drive.google.com/file/d/15y4b7JOHVAfXkzooxx-U-fdwCpclFRwk/view?usp=drive_link" TargetMode="External"/><Relationship Id="rId35" Type="http://schemas.openxmlformats.org/officeDocument/2006/relationships/hyperlink" Target="https://drive.google.com/file/d/1WLmjquEuVi1QO2iqKu-jFnxn67ZNB-4p/view?usp=drive_link" TargetMode="External"/><Relationship Id="rId8" Type="http://schemas.openxmlformats.org/officeDocument/2006/relationships/hyperlink" Target="https://drive.google.com/file/d/10bpAC7xN288f85NwFX7V9u47tKITm4xj/view?usp=drive_link" TargetMode="External"/><Relationship Id="rId3" Type="http://schemas.openxmlformats.org/officeDocument/2006/relationships/hyperlink" Target="https://drive.google.com/file/d/1-klitjXIVdiEGQU_kjrNH8IXNQqUk5rX/view?usp=drive_lin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2"/>
  <sheetViews>
    <sheetView tabSelected="1" topLeftCell="B1" zoomScaleNormal="100" workbookViewId="0">
      <pane ySplit="1" topLeftCell="A2" activePane="bottomLeft" state="frozen"/>
      <selection pane="bottomLeft" activeCell="U2" sqref="U2"/>
    </sheetView>
  </sheetViews>
  <sheetFormatPr baseColWidth="10" defaultColWidth="10.69921875" defaultRowHeight="15.6" x14ac:dyDescent="0.3"/>
  <cols>
    <col min="1" max="1" width="33.69921875" style="17" customWidth="1"/>
    <col min="2" max="2" width="4.296875" style="17" bestFit="1" customWidth="1"/>
    <col min="3" max="3" width="9.8984375" style="17" bestFit="1" customWidth="1"/>
    <col min="4" max="4" width="6.09765625" style="17" bestFit="1" customWidth="1"/>
    <col min="5" max="5" width="8.296875" style="17" bestFit="1" customWidth="1"/>
    <col min="6" max="6" width="8.59765625" style="17" bestFit="1" customWidth="1"/>
    <col min="7" max="7" width="9.19921875" style="17" bestFit="1" customWidth="1"/>
    <col min="8" max="8" width="5.8984375" style="17" bestFit="1" customWidth="1"/>
    <col min="9" max="9" width="6.59765625" style="17" bestFit="1" customWidth="1"/>
    <col min="10" max="10" width="8.09765625" style="17" bestFit="1" customWidth="1"/>
    <col min="11" max="11" width="10.5" style="17" bestFit="1" customWidth="1"/>
    <col min="12" max="12" width="4.296875" style="17" bestFit="1" customWidth="1"/>
    <col min="13" max="13" width="7.59765625" style="17" bestFit="1" customWidth="1"/>
    <col min="14" max="14" width="6.59765625" style="17" bestFit="1" customWidth="1"/>
    <col min="15" max="15" width="7" style="17" bestFit="1" customWidth="1"/>
    <col min="16" max="16" width="4.3984375" style="17" bestFit="1" customWidth="1"/>
    <col min="17" max="17" width="9.19921875" style="17" bestFit="1" customWidth="1"/>
    <col min="18" max="18" width="10.69921875" style="17"/>
    <col min="19" max="19" width="10.19921875" style="17" bestFit="1" customWidth="1"/>
    <col min="20" max="20" width="10.19921875" style="17" customWidth="1"/>
    <col min="21" max="21" width="11.796875" style="17" bestFit="1" customWidth="1"/>
    <col min="22" max="16384" width="10.69921875" style="17"/>
  </cols>
  <sheetData>
    <row r="1" spans="1:2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  <c r="Q1" s="1" t="s">
        <v>16</v>
      </c>
      <c r="R1" s="1" t="s">
        <v>17</v>
      </c>
      <c r="S1" s="1" t="s">
        <v>18</v>
      </c>
      <c r="T1" s="1" t="s">
        <v>136</v>
      </c>
      <c r="U1" s="1" t="s">
        <v>19</v>
      </c>
    </row>
    <row r="2" spans="1:21" ht="31.2" x14ac:dyDescent="0.3">
      <c r="A2" s="3" t="s">
        <v>95</v>
      </c>
      <c r="B2" s="4">
        <v>1</v>
      </c>
      <c r="C2" s="5">
        <v>91.53</v>
      </c>
      <c r="D2" s="6">
        <f t="shared" ref="D2" si="0">(((C2-F2)*100)/C2)/100</f>
        <v>0.48780290615098876</v>
      </c>
      <c r="E2" s="7">
        <v>2.74</v>
      </c>
      <c r="F2" s="7">
        <f>E2*M2</f>
        <v>46.881399999999999</v>
      </c>
      <c r="G2" s="8">
        <f t="shared" ref="G2" si="1">B2*F2</f>
        <v>46.881399999999999</v>
      </c>
      <c r="H2" s="7">
        <v>0</v>
      </c>
      <c r="I2" s="7">
        <v>0.03</v>
      </c>
      <c r="J2" s="18">
        <v>45343</v>
      </c>
      <c r="K2" s="18">
        <v>45354</v>
      </c>
      <c r="L2" s="5"/>
      <c r="M2" s="21">
        <v>17.11</v>
      </c>
      <c r="N2" s="5"/>
      <c r="O2" s="9"/>
      <c r="P2" s="4">
        <v>1</v>
      </c>
      <c r="Q2" s="8">
        <f t="shared" ref="Q2" si="2">F2+(I2/B2)-(O2/B2)</f>
        <v>46.9114</v>
      </c>
      <c r="R2" s="10" t="s">
        <v>93</v>
      </c>
      <c r="S2" s="9">
        <f>SUM(O2:O50)</f>
        <v>270.03999999999996</v>
      </c>
      <c r="T2" s="8">
        <f>B2*Q2</f>
        <v>46.9114</v>
      </c>
      <c r="U2" s="11">
        <f>SUM(T2:T50)</f>
        <v>4601.1793000000016</v>
      </c>
    </row>
    <row r="3" spans="1:21" ht="46.8" x14ac:dyDescent="0.3">
      <c r="A3" s="3" t="s">
        <v>88</v>
      </c>
      <c r="B3" s="4">
        <v>2</v>
      </c>
      <c r="C3" s="5">
        <v>455.17</v>
      </c>
      <c r="D3" s="6">
        <f t="shared" ref="D3" si="3">(((C3-F3)*100)/C3)/100</f>
        <v>0.71749016850846947</v>
      </c>
      <c r="E3" s="7">
        <v>0</v>
      </c>
      <c r="F3" s="7">
        <v>128.59</v>
      </c>
      <c r="G3" s="8">
        <f t="shared" ref="G3" si="4">B3*F3</f>
        <v>257.18</v>
      </c>
      <c r="H3" s="7">
        <v>0</v>
      </c>
      <c r="I3" s="7">
        <v>0.03</v>
      </c>
      <c r="J3" s="18">
        <v>45343</v>
      </c>
      <c r="K3" s="18">
        <v>45354</v>
      </c>
      <c r="L3" s="5"/>
      <c r="M3" s="7">
        <v>17.59</v>
      </c>
      <c r="N3" s="5"/>
      <c r="O3" s="9"/>
      <c r="P3" s="4">
        <v>6</v>
      </c>
      <c r="Q3" s="8">
        <f t="shared" ref="Q3" si="5">F3+(I3/B3)-(O3/B3)</f>
        <v>128.60499999999999</v>
      </c>
      <c r="R3" s="10" t="s">
        <v>75</v>
      </c>
      <c r="S3" s="9"/>
      <c r="T3" s="8">
        <f>B3*Q3</f>
        <v>257.20999999999998</v>
      </c>
      <c r="U3" s="11"/>
    </row>
    <row r="4" spans="1:21" ht="31.2" x14ac:dyDescent="0.3">
      <c r="A4" s="3" t="s">
        <v>89</v>
      </c>
      <c r="B4" s="4">
        <v>1</v>
      </c>
      <c r="C4" s="5">
        <v>350</v>
      </c>
      <c r="D4" s="6">
        <f t="shared" ref="D4:D5" si="6">(((C4-F4)*100)/C4)/100</f>
        <v>0.52625714285714287</v>
      </c>
      <c r="E4" s="7">
        <v>0</v>
      </c>
      <c r="F4" s="7">
        <v>165.81</v>
      </c>
      <c r="G4" s="8">
        <f t="shared" ref="G4:G5" si="7">B4*F4</f>
        <v>165.81</v>
      </c>
      <c r="H4" s="7">
        <v>0</v>
      </c>
      <c r="I4" s="7">
        <v>0.04</v>
      </c>
      <c r="J4" s="18">
        <v>45343</v>
      </c>
      <c r="K4" s="18">
        <v>45354</v>
      </c>
      <c r="L4" s="5"/>
      <c r="M4" s="7">
        <v>17.59</v>
      </c>
      <c r="N4" s="5"/>
      <c r="O4" s="9"/>
      <c r="P4" s="4">
        <v>1</v>
      </c>
      <c r="Q4" s="8">
        <f t="shared" ref="Q4:Q5" si="8">F4+(I4/B4)-(O4/B4)</f>
        <v>165.85</v>
      </c>
      <c r="R4" s="10"/>
      <c r="S4" s="9"/>
      <c r="T4" s="8">
        <f t="shared" ref="T4:T42" si="9">B4*Q4</f>
        <v>165.85</v>
      </c>
      <c r="U4" s="11"/>
    </row>
    <row r="5" spans="1:21" ht="46.8" x14ac:dyDescent="0.3">
      <c r="A5" s="3" t="s">
        <v>91</v>
      </c>
      <c r="B5" s="4">
        <v>1</v>
      </c>
      <c r="C5" s="5">
        <v>221.25</v>
      </c>
      <c r="D5" s="6">
        <f t="shared" si="6"/>
        <v>0.27629378531073445</v>
      </c>
      <c r="E5" s="7">
        <v>0</v>
      </c>
      <c r="F5" s="7">
        <v>160.12</v>
      </c>
      <c r="G5" s="8">
        <f t="shared" si="7"/>
        <v>160.12</v>
      </c>
      <c r="H5" s="7">
        <v>0</v>
      </c>
      <c r="I5" s="7">
        <v>0.03</v>
      </c>
      <c r="J5" s="18">
        <v>45343</v>
      </c>
      <c r="K5" s="18">
        <v>45354</v>
      </c>
      <c r="L5" s="5"/>
      <c r="M5" s="7">
        <v>17.59</v>
      </c>
      <c r="N5" s="5"/>
      <c r="O5" s="9"/>
      <c r="P5" s="4">
        <v>1</v>
      </c>
      <c r="Q5" s="8">
        <f t="shared" si="8"/>
        <v>160.15</v>
      </c>
      <c r="R5" s="10" t="s">
        <v>90</v>
      </c>
      <c r="S5" s="9"/>
      <c r="T5" s="8">
        <f t="shared" si="9"/>
        <v>160.15</v>
      </c>
      <c r="U5" s="11"/>
    </row>
    <row r="6" spans="1:21" ht="31.2" x14ac:dyDescent="0.3">
      <c r="A6" s="3" t="s">
        <v>76</v>
      </c>
      <c r="B6" s="4">
        <v>2</v>
      </c>
      <c r="C6" s="5">
        <v>155</v>
      </c>
      <c r="D6" s="6">
        <f t="shared" ref="D6" si="10">(((C6-F6)*100)/C6)/100</f>
        <v>0.24299999999999994</v>
      </c>
      <c r="E6" s="7">
        <v>0</v>
      </c>
      <c r="F6" s="7">
        <f>(111.38+123.29)/2</f>
        <v>117.33500000000001</v>
      </c>
      <c r="G6" s="8">
        <f t="shared" ref="G6" si="11">B6*F6</f>
        <v>234.67000000000002</v>
      </c>
      <c r="H6" s="7">
        <v>0</v>
      </c>
      <c r="I6" s="7">
        <v>0</v>
      </c>
      <c r="J6" s="18">
        <v>45350</v>
      </c>
      <c r="K6" s="18">
        <v>45360</v>
      </c>
      <c r="L6" s="5"/>
      <c r="M6" s="7">
        <v>17.59</v>
      </c>
      <c r="N6" s="5"/>
      <c r="O6" s="9"/>
      <c r="P6" s="4">
        <v>1</v>
      </c>
      <c r="Q6" s="8">
        <f t="shared" ref="Q6" si="12">F6+(I6/B6)-(O6/B6)</f>
        <v>117.33500000000001</v>
      </c>
      <c r="R6" s="10" t="s">
        <v>75</v>
      </c>
      <c r="S6" s="9"/>
      <c r="T6" s="8">
        <f t="shared" si="9"/>
        <v>234.67000000000002</v>
      </c>
      <c r="U6" s="11"/>
    </row>
    <row r="7" spans="1:21" ht="31.2" x14ac:dyDescent="0.3">
      <c r="A7" s="3" t="s">
        <v>77</v>
      </c>
      <c r="B7" s="4">
        <v>2</v>
      </c>
      <c r="C7" s="5">
        <v>90</v>
      </c>
      <c r="D7" s="6">
        <f t="shared" ref="D7:D11" si="13">(((C7-F7)*100)/C7)/100</f>
        <v>0.2535</v>
      </c>
      <c r="E7" s="7">
        <v>0</v>
      </c>
      <c r="F7" s="7">
        <f>(52.48+81.89)/2</f>
        <v>67.185000000000002</v>
      </c>
      <c r="G7" s="8">
        <f t="shared" ref="G7:G11" si="14">B7*F7</f>
        <v>134.37</v>
      </c>
      <c r="H7" s="7">
        <v>0</v>
      </c>
      <c r="I7" s="7">
        <v>0</v>
      </c>
      <c r="J7" s="18">
        <v>45350</v>
      </c>
      <c r="K7" s="18">
        <v>45360</v>
      </c>
      <c r="L7" s="5"/>
      <c r="M7" s="7">
        <v>17.59</v>
      </c>
      <c r="N7" s="5"/>
      <c r="O7" s="9"/>
      <c r="P7" s="4">
        <v>1</v>
      </c>
      <c r="Q7" s="8">
        <f t="shared" ref="Q7:Q11" si="15">F7+(I7/B7)-(O7/B7)</f>
        <v>67.185000000000002</v>
      </c>
      <c r="R7" s="10"/>
      <c r="S7" s="1"/>
      <c r="T7" s="8">
        <f t="shared" si="9"/>
        <v>134.37</v>
      </c>
      <c r="U7" s="1"/>
    </row>
    <row r="8" spans="1:21" ht="31.2" x14ac:dyDescent="0.3">
      <c r="A8" s="3" t="s">
        <v>84</v>
      </c>
      <c r="B8" s="4">
        <v>1</v>
      </c>
      <c r="C8" s="5">
        <v>338.49</v>
      </c>
      <c r="D8" s="6">
        <f t="shared" si="13"/>
        <v>0.56397530207687074</v>
      </c>
      <c r="E8" s="7">
        <v>0</v>
      </c>
      <c r="F8" s="7">
        <v>147.59</v>
      </c>
      <c r="G8" s="8">
        <f t="shared" si="14"/>
        <v>147.59</v>
      </c>
      <c r="H8" s="7">
        <v>0</v>
      </c>
      <c r="I8" s="7">
        <v>0</v>
      </c>
      <c r="J8" s="18">
        <v>45350</v>
      </c>
      <c r="K8" s="18">
        <v>45360</v>
      </c>
      <c r="L8" s="5"/>
      <c r="M8" s="7">
        <v>17.59</v>
      </c>
      <c r="N8" s="5"/>
      <c r="O8" s="9"/>
      <c r="P8" s="4">
        <v>1</v>
      </c>
      <c r="Q8" s="8">
        <f t="shared" si="15"/>
        <v>147.59</v>
      </c>
      <c r="R8" s="10" t="s">
        <v>78</v>
      </c>
      <c r="S8" s="1"/>
      <c r="T8" s="8">
        <f t="shared" si="9"/>
        <v>147.59</v>
      </c>
      <c r="U8" s="1"/>
    </row>
    <row r="9" spans="1:21" ht="31.2" x14ac:dyDescent="0.3">
      <c r="A9" s="3" t="s">
        <v>80</v>
      </c>
      <c r="B9" s="4">
        <v>1</v>
      </c>
      <c r="C9" s="5">
        <v>295.2</v>
      </c>
      <c r="D9" s="6">
        <f t="shared" si="13"/>
        <v>0.39095528455284551</v>
      </c>
      <c r="E9" s="7">
        <v>0</v>
      </c>
      <c r="F9" s="7">
        <v>179.79</v>
      </c>
      <c r="G9" s="8">
        <f t="shared" si="14"/>
        <v>179.79</v>
      </c>
      <c r="H9" s="7">
        <v>0</v>
      </c>
      <c r="I9" s="7">
        <v>0</v>
      </c>
      <c r="J9" s="18">
        <v>45350</v>
      </c>
      <c r="K9" s="18">
        <v>45360</v>
      </c>
      <c r="L9" s="5"/>
      <c r="M9" s="7">
        <v>17.59</v>
      </c>
      <c r="N9" s="5"/>
      <c r="O9" s="9"/>
      <c r="P9" s="4">
        <v>1</v>
      </c>
      <c r="Q9" s="8">
        <f t="shared" si="15"/>
        <v>179.79</v>
      </c>
      <c r="R9" s="10" t="s">
        <v>79</v>
      </c>
      <c r="S9" s="1"/>
      <c r="T9" s="8">
        <f t="shared" si="9"/>
        <v>179.79</v>
      </c>
      <c r="U9" s="1"/>
    </row>
    <row r="10" spans="1:21" ht="31.2" x14ac:dyDescent="0.3">
      <c r="A10" s="3" t="s">
        <v>82</v>
      </c>
      <c r="B10" s="4">
        <v>1</v>
      </c>
      <c r="C10" s="5">
        <v>240.95</v>
      </c>
      <c r="D10" s="6">
        <f t="shared" ref="D10" si="16">(((C10-F10)*100)/C10)/100</f>
        <v>0.41365428512139446</v>
      </c>
      <c r="E10" s="7">
        <v>0</v>
      </c>
      <c r="F10" s="7">
        <v>141.28</v>
      </c>
      <c r="G10" s="8">
        <f t="shared" ref="G10" si="17">B10*F10</f>
        <v>141.28</v>
      </c>
      <c r="H10" s="7">
        <v>0</v>
      </c>
      <c r="I10" s="7">
        <v>0</v>
      </c>
      <c r="J10" s="18">
        <v>45350</v>
      </c>
      <c r="K10" s="18">
        <v>45360</v>
      </c>
      <c r="L10" s="5"/>
      <c r="M10" s="7">
        <v>17.59</v>
      </c>
      <c r="N10" s="5"/>
      <c r="O10" s="9"/>
      <c r="P10" s="4">
        <v>1</v>
      </c>
      <c r="Q10" s="8">
        <f t="shared" ref="Q10" si="18">F10+(I10/B10)-(O10/B10)</f>
        <v>141.28</v>
      </c>
      <c r="R10" s="10" t="s">
        <v>81</v>
      </c>
      <c r="S10" s="1"/>
      <c r="T10" s="8">
        <f t="shared" si="9"/>
        <v>141.28</v>
      </c>
      <c r="U10" s="1"/>
    </row>
    <row r="11" spans="1:21" ht="31.2" x14ac:dyDescent="0.3">
      <c r="A11" s="3" t="s">
        <v>83</v>
      </c>
      <c r="B11" s="4">
        <v>1</v>
      </c>
      <c r="C11" s="5">
        <v>145.49</v>
      </c>
      <c r="D11" s="6">
        <f t="shared" si="13"/>
        <v>0.99993126675372879</v>
      </c>
      <c r="E11" s="7">
        <v>0</v>
      </c>
      <c r="F11" s="7">
        <v>0.01</v>
      </c>
      <c r="G11" s="8">
        <f t="shared" si="14"/>
        <v>0.01</v>
      </c>
      <c r="H11" s="7">
        <v>0</v>
      </c>
      <c r="I11" s="7">
        <v>0</v>
      </c>
      <c r="J11" s="18">
        <v>45350</v>
      </c>
      <c r="K11" s="18">
        <v>45360</v>
      </c>
      <c r="L11" s="5"/>
      <c r="M11" s="7">
        <v>17.59</v>
      </c>
      <c r="N11" s="5"/>
      <c r="O11" s="9"/>
      <c r="P11" s="4">
        <v>1</v>
      </c>
      <c r="Q11" s="8">
        <f t="shared" si="15"/>
        <v>0.01</v>
      </c>
      <c r="R11" s="10" t="s">
        <v>37</v>
      </c>
      <c r="S11" s="1"/>
      <c r="T11" s="8">
        <f t="shared" si="9"/>
        <v>0.01</v>
      </c>
      <c r="U11" s="1"/>
    </row>
    <row r="12" spans="1:21" x14ac:dyDescent="0.3">
      <c r="A12" s="3" t="s">
        <v>35</v>
      </c>
      <c r="B12" s="4">
        <v>2</v>
      </c>
      <c r="C12" s="5">
        <v>252.74</v>
      </c>
      <c r="D12" s="6">
        <f t="shared" ref="D12" si="19">(((C12-F12)*100)/C12)/100</f>
        <v>0.86448524175041541</v>
      </c>
      <c r="E12" s="7">
        <v>0</v>
      </c>
      <c r="F12" s="7">
        <v>34.25</v>
      </c>
      <c r="G12" s="8">
        <f t="shared" ref="G12:G14" si="20">B12*F12</f>
        <v>68.5</v>
      </c>
      <c r="H12" s="7">
        <v>0</v>
      </c>
      <c r="I12" s="7">
        <v>0</v>
      </c>
      <c r="J12" s="18">
        <v>45358</v>
      </c>
      <c r="K12" s="18">
        <v>45366</v>
      </c>
      <c r="L12" s="5"/>
      <c r="M12" s="7">
        <v>17.59</v>
      </c>
      <c r="N12" s="5"/>
      <c r="O12" s="9"/>
      <c r="P12" s="4">
        <v>1</v>
      </c>
      <c r="Q12" s="8">
        <f t="shared" ref="Q12:Q42" si="21">F12+(I12/B12)-(O12/B12)</f>
        <v>34.25</v>
      </c>
      <c r="R12" s="10" t="s">
        <v>37</v>
      </c>
      <c r="T12" s="8">
        <f t="shared" si="9"/>
        <v>68.5</v>
      </c>
    </row>
    <row r="13" spans="1:21" ht="31.2" x14ac:dyDescent="0.3">
      <c r="A13" s="3" t="s">
        <v>38</v>
      </c>
      <c r="B13" s="4">
        <v>2</v>
      </c>
      <c r="C13" s="5">
        <v>234.33</v>
      </c>
      <c r="D13" s="6">
        <f t="shared" ref="D13:D31" si="22">(((C13-F13)*100)/C13)/100</f>
        <v>0.69218623309008664</v>
      </c>
      <c r="E13" s="7">
        <v>0</v>
      </c>
      <c r="F13" s="7">
        <v>72.13</v>
      </c>
      <c r="G13" s="8">
        <f t="shared" si="20"/>
        <v>144.26</v>
      </c>
      <c r="H13" s="7">
        <v>0</v>
      </c>
      <c r="I13" s="7">
        <v>0</v>
      </c>
      <c r="J13" s="18">
        <v>45358</v>
      </c>
      <c r="K13" s="18">
        <v>45366</v>
      </c>
      <c r="L13" s="5"/>
      <c r="M13" s="7">
        <v>17.59</v>
      </c>
      <c r="N13" s="5"/>
      <c r="O13" s="9">
        <v>0.17</v>
      </c>
      <c r="P13" s="4">
        <v>1</v>
      </c>
      <c r="Q13" s="8">
        <f t="shared" si="21"/>
        <v>72.045000000000002</v>
      </c>
      <c r="R13" s="10" t="s">
        <v>39</v>
      </c>
      <c r="S13" s="12"/>
      <c r="T13" s="8">
        <f t="shared" si="9"/>
        <v>144.09</v>
      </c>
      <c r="U13" s="4"/>
    </row>
    <row r="14" spans="1:21" ht="31.2" x14ac:dyDescent="0.3">
      <c r="A14" s="3" t="s">
        <v>97</v>
      </c>
      <c r="B14" s="4">
        <v>1</v>
      </c>
      <c r="C14" s="5">
        <v>218.61</v>
      </c>
      <c r="D14" s="6">
        <f t="shared" si="22"/>
        <v>0.77904899135446681</v>
      </c>
      <c r="E14" s="7">
        <v>2.87</v>
      </c>
      <c r="F14" s="7">
        <f>E14*M14</f>
        <v>48.302099999999996</v>
      </c>
      <c r="G14" s="8">
        <f t="shared" si="20"/>
        <v>48.302099999999996</v>
      </c>
      <c r="H14" s="7">
        <v>0</v>
      </c>
      <c r="I14" s="7">
        <v>0</v>
      </c>
      <c r="J14" s="18">
        <v>45369</v>
      </c>
      <c r="K14" s="18">
        <v>45382</v>
      </c>
      <c r="L14" s="5"/>
      <c r="M14" s="21">
        <v>16.829999999999998</v>
      </c>
      <c r="N14" s="5"/>
      <c r="O14" s="9">
        <f>M14*N14</f>
        <v>0</v>
      </c>
      <c r="P14" s="4">
        <v>1</v>
      </c>
      <c r="Q14" s="8">
        <f t="shared" ref="Q14" si="23">F14+(I14/B14)-(O14/B14)</f>
        <v>48.302099999999996</v>
      </c>
      <c r="R14" s="10" t="s">
        <v>96</v>
      </c>
      <c r="S14" s="12"/>
      <c r="T14" s="8">
        <f t="shared" si="9"/>
        <v>48.302099999999996</v>
      </c>
      <c r="U14" s="4"/>
    </row>
    <row r="15" spans="1:21" ht="31.2" x14ac:dyDescent="0.3">
      <c r="A15" s="3" t="s">
        <v>99</v>
      </c>
      <c r="B15" s="4">
        <v>1</v>
      </c>
      <c r="C15" s="5">
        <v>269.7</v>
      </c>
      <c r="D15" s="6">
        <f t="shared" si="22"/>
        <v>0.74976529477196896</v>
      </c>
      <c r="E15" s="7">
        <v>4.01</v>
      </c>
      <c r="F15" s="7">
        <f t="shared" ref="F15:F30" si="24">E15*M15</f>
        <v>67.488299999999995</v>
      </c>
      <c r="G15" s="8">
        <f t="shared" ref="G15:G30" si="25">B15*F15</f>
        <v>67.488299999999995</v>
      </c>
      <c r="H15" s="7">
        <v>0</v>
      </c>
      <c r="I15" s="7">
        <v>0</v>
      </c>
      <c r="J15" s="18">
        <v>45369</v>
      </c>
      <c r="K15" s="18">
        <v>45371</v>
      </c>
      <c r="L15" s="5"/>
      <c r="M15" s="21">
        <v>16.829999999999998</v>
      </c>
      <c r="N15" s="5"/>
      <c r="O15" s="9">
        <f t="shared" ref="O15:O30" si="26">M15*N15</f>
        <v>0</v>
      </c>
      <c r="P15" s="4">
        <v>1</v>
      </c>
      <c r="Q15" s="8">
        <f t="shared" ref="Q15:Q30" si="27">F15+(I15/B15)-(O15/B15)</f>
        <v>67.488299999999995</v>
      </c>
      <c r="R15" s="10" t="s">
        <v>98</v>
      </c>
      <c r="S15" s="12"/>
      <c r="T15" s="8">
        <f t="shared" si="9"/>
        <v>67.488299999999995</v>
      </c>
      <c r="U15" s="4"/>
    </row>
    <row r="16" spans="1:21" ht="31.2" x14ac:dyDescent="0.3">
      <c r="A16" s="3" t="s">
        <v>101</v>
      </c>
      <c r="B16" s="4">
        <v>1</v>
      </c>
      <c r="C16" s="5">
        <v>280.67</v>
      </c>
      <c r="D16" s="6">
        <f t="shared" si="22"/>
        <v>0.75235009085402782</v>
      </c>
      <c r="E16" s="7">
        <v>4.13</v>
      </c>
      <c r="F16" s="7">
        <f t="shared" si="24"/>
        <v>69.507899999999992</v>
      </c>
      <c r="G16" s="8">
        <f t="shared" ref="G16:G29" si="28">B16*F16</f>
        <v>69.507899999999992</v>
      </c>
      <c r="H16" s="7">
        <v>0</v>
      </c>
      <c r="I16" s="7">
        <v>0</v>
      </c>
      <c r="J16" s="18">
        <v>45369</v>
      </c>
      <c r="K16" s="18">
        <v>45382</v>
      </c>
      <c r="L16" s="5"/>
      <c r="M16" s="21">
        <v>16.829999999999998</v>
      </c>
      <c r="N16" s="5"/>
      <c r="O16" s="9">
        <f t="shared" ref="O16:O29" si="29">M16*N16</f>
        <v>0</v>
      </c>
      <c r="P16" s="4">
        <v>1</v>
      </c>
      <c r="Q16" s="8">
        <f t="shared" ref="Q16:Q29" si="30">F16+(I16/B16)-(O16/B16)</f>
        <v>69.507899999999992</v>
      </c>
      <c r="R16" s="10" t="s">
        <v>100</v>
      </c>
      <c r="S16" s="12"/>
      <c r="T16" s="8">
        <f t="shared" si="9"/>
        <v>69.507899999999992</v>
      </c>
      <c r="U16" s="4"/>
    </row>
    <row r="17" spans="1:21" ht="31.2" x14ac:dyDescent="0.3">
      <c r="A17" s="3" t="s">
        <v>103</v>
      </c>
      <c r="B17" s="4">
        <v>1</v>
      </c>
      <c r="C17" s="5">
        <v>315.76</v>
      </c>
      <c r="D17" s="6">
        <f t="shared" si="22"/>
        <v>0.76068311375728404</v>
      </c>
      <c r="E17" s="7">
        <v>4.49</v>
      </c>
      <c r="F17" s="7">
        <f t="shared" si="24"/>
        <v>75.566699999999997</v>
      </c>
      <c r="G17" s="8">
        <f t="shared" si="28"/>
        <v>75.566699999999997</v>
      </c>
      <c r="H17" s="7">
        <v>0</v>
      </c>
      <c r="I17" s="7">
        <v>0</v>
      </c>
      <c r="J17" s="18">
        <v>45369</v>
      </c>
      <c r="K17" s="18">
        <v>45382</v>
      </c>
      <c r="L17" s="5"/>
      <c r="M17" s="21">
        <v>16.829999999999998</v>
      </c>
      <c r="N17" s="5"/>
      <c r="O17" s="9">
        <f t="shared" si="29"/>
        <v>0</v>
      </c>
      <c r="P17" s="4">
        <v>1</v>
      </c>
      <c r="Q17" s="8">
        <f t="shared" si="30"/>
        <v>75.566699999999997</v>
      </c>
      <c r="R17" s="10" t="s">
        <v>102</v>
      </c>
      <c r="S17" s="12"/>
      <c r="T17" s="8">
        <f t="shared" si="9"/>
        <v>75.566699999999997</v>
      </c>
      <c r="U17" s="4"/>
    </row>
    <row r="18" spans="1:21" ht="31.2" x14ac:dyDescent="0.3">
      <c r="A18" s="3" t="s">
        <v>114</v>
      </c>
      <c r="B18" s="4">
        <v>1</v>
      </c>
      <c r="C18" s="5">
        <v>92.09</v>
      </c>
      <c r="D18" s="6">
        <f t="shared" si="22"/>
        <v>0.35487132153328277</v>
      </c>
      <c r="E18" s="7">
        <v>3.53</v>
      </c>
      <c r="F18" s="7">
        <f t="shared" si="24"/>
        <v>59.409899999999993</v>
      </c>
      <c r="G18" s="8">
        <f t="shared" si="28"/>
        <v>59.409899999999993</v>
      </c>
      <c r="H18" s="7">
        <v>0</v>
      </c>
      <c r="I18" s="7">
        <v>0</v>
      </c>
      <c r="J18" s="18">
        <v>45369</v>
      </c>
      <c r="K18" s="18">
        <v>45382</v>
      </c>
      <c r="L18" s="5"/>
      <c r="M18" s="21">
        <v>16.829999999999998</v>
      </c>
      <c r="N18" s="5"/>
      <c r="O18" s="9">
        <f t="shared" si="29"/>
        <v>0</v>
      </c>
      <c r="P18" s="4">
        <v>1</v>
      </c>
      <c r="Q18" s="8">
        <f t="shared" si="30"/>
        <v>59.409899999999993</v>
      </c>
      <c r="R18" s="10" t="s">
        <v>104</v>
      </c>
      <c r="S18" s="12"/>
      <c r="T18" s="8">
        <f t="shared" si="9"/>
        <v>59.409899999999993</v>
      </c>
      <c r="U18" s="4"/>
    </row>
    <row r="19" spans="1:21" ht="46.8" x14ac:dyDescent="0.3">
      <c r="A19" s="3" t="s">
        <v>106</v>
      </c>
      <c r="B19" s="4">
        <v>2</v>
      </c>
      <c r="C19" s="5">
        <v>200.16</v>
      </c>
      <c r="D19" s="6">
        <f t="shared" si="22"/>
        <v>0.74607014388489223</v>
      </c>
      <c r="E19" s="7">
        <v>3.02</v>
      </c>
      <c r="F19" s="7">
        <f t="shared" si="24"/>
        <v>50.826599999999992</v>
      </c>
      <c r="G19" s="8">
        <f t="shared" si="28"/>
        <v>101.65319999999998</v>
      </c>
      <c r="H19" s="7">
        <v>0</v>
      </c>
      <c r="I19" s="7">
        <v>0</v>
      </c>
      <c r="J19" s="18">
        <v>45369</v>
      </c>
      <c r="K19" s="18">
        <v>45382</v>
      </c>
      <c r="L19" s="5"/>
      <c r="M19" s="21">
        <v>16.829999999999998</v>
      </c>
      <c r="N19" s="5"/>
      <c r="O19" s="9">
        <f t="shared" si="29"/>
        <v>0</v>
      </c>
      <c r="P19" s="4">
        <v>1</v>
      </c>
      <c r="Q19" s="8">
        <f t="shared" si="30"/>
        <v>50.826599999999992</v>
      </c>
      <c r="R19" s="10" t="s">
        <v>105</v>
      </c>
      <c r="S19" s="12"/>
      <c r="T19" s="8">
        <f t="shared" si="9"/>
        <v>101.65319999999998</v>
      </c>
      <c r="U19" s="4"/>
    </row>
    <row r="20" spans="1:21" ht="31.2" x14ac:dyDescent="0.3">
      <c r="A20" s="3" t="s">
        <v>109</v>
      </c>
      <c r="B20" s="4">
        <v>2</v>
      </c>
      <c r="C20" s="5">
        <v>280.82</v>
      </c>
      <c r="D20" s="6">
        <f t="shared" si="22"/>
        <v>0.75308168933836628</v>
      </c>
      <c r="E20" s="7">
        <v>4.12</v>
      </c>
      <c r="F20" s="7">
        <f t="shared" si="24"/>
        <v>69.33959999999999</v>
      </c>
      <c r="G20" s="8">
        <f t="shared" si="28"/>
        <v>138.67919999999998</v>
      </c>
      <c r="H20" s="7">
        <v>0</v>
      </c>
      <c r="I20" s="7">
        <v>0</v>
      </c>
      <c r="J20" s="18">
        <v>45369</v>
      </c>
      <c r="K20" s="18">
        <v>45371</v>
      </c>
      <c r="L20" s="5"/>
      <c r="M20" s="21">
        <v>16.829999999999998</v>
      </c>
      <c r="N20" s="5"/>
      <c r="O20" s="9">
        <f t="shared" si="29"/>
        <v>0</v>
      </c>
      <c r="P20" s="4">
        <v>1</v>
      </c>
      <c r="Q20" s="8">
        <f t="shared" si="30"/>
        <v>69.33959999999999</v>
      </c>
      <c r="R20" s="10" t="s">
        <v>107</v>
      </c>
      <c r="S20" s="12"/>
      <c r="T20" s="8">
        <f t="shared" si="9"/>
        <v>138.67919999999998</v>
      </c>
      <c r="U20" s="4"/>
    </row>
    <row r="21" spans="1:21" ht="31.2" x14ac:dyDescent="0.3">
      <c r="A21" s="3" t="s">
        <v>108</v>
      </c>
      <c r="B21" s="4">
        <v>2</v>
      </c>
      <c r="C21" s="5">
        <v>282.02</v>
      </c>
      <c r="D21" s="6">
        <f t="shared" si="22"/>
        <v>0.75293879866676117</v>
      </c>
      <c r="E21" s="7">
        <v>4.1399999999999997</v>
      </c>
      <c r="F21" s="7">
        <f t="shared" si="24"/>
        <v>69.676199999999994</v>
      </c>
      <c r="G21" s="8">
        <f t="shared" si="28"/>
        <v>139.35239999999999</v>
      </c>
      <c r="H21" s="7">
        <v>0</v>
      </c>
      <c r="I21" s="7">
        <v>0</v>
      </c>
      <c r="J21" s="18">
        <v>45369</v>
      </c>
      <c r="K21" s="18">
        <v>45371</v>
      </c>
      <c r="L21" s="5"/>
      <c r="M21" s="21">
        <v>16.829999999999998</v>
      </c>
      <c r="N21" s="5"/>
      <c r="O21" s="9">
        <f t="shared" si="29"/>
        <v>0</v>
      </c>
      <c r="P21" s="4">
        <v>1</v>
      </c>
      <c r="Q21" s="8">
        <f t="shared" si="30"/>
        <v>69.676199999999994</v>
      </c>
      <c r="R21" s="10"/>
      <c r="S21" s="12"/>
      <c r="T21" s="8">
        <f t="shared" si="9"/>
        <v>139.35239999999999</v>
      </c>
      <c r="U21" s="4"/>
    </row>
    <row r="22" spans="1:21" ht="31.2" x14ac:dyDescent="0.3">
      <c r="A22" s="3" t="s">
        <v>116</v>
      </c>
      <c r="B22" s="4">
        <v>1</v>
      </c>
      <c r="C22" s="5">
        <v>446.29</v>
      </c>
      <c r="D22" s="6">
        <f t="shared" si="22"/>
        <v>0.76581527706200003</v>
      </c>
      <c r="E22" s="7">
        <v>6.21</v>
      </c>
      <c r="F22" s="7">
        <f t="shared" si="24"/>
        <v>104.51429999999999</v>
      </c>
      <c r="G22" s="8">
        <f t="shared" si="28"/>
        <v>104.51429999999999</v>
      </c>
      <c r="H22" s="7">
        <v>0</v>
      </c>
      <c r="I22" s="7">
        <v>0</v>
      </c>
      <c r="J22" s="18">
        <v>45369</v>
      </c>
      <c r="K22" s="18">
        <v>45382</v>
      </c>
      <c r="L22" s="5"/>
      <c r="M22" s="21">
        <v>16.829999999999998</v>
      </c>
      <c r="N22" s="5">
        <v>0.63</v>
      </c>
      <c r="O22" s="9">
        <f t="shared" si="29"/>
        <v>10.602899999999998</v>
      </c>
      <c r="P22" s="4">
        <v>1</v>
      </c>
      <c r="Q22" s="8">
        <f t="shared" si="30"/>
        <v>93.911399999999986</v>
      </c>
      <c r="R22" s="10" t="s">
        <v>115</v>
      </c>
      <c r="S22" s="12"/>
      <c r="T22" s="8">
        <f t="shared" si="9"/>
        <v>93.911399999999986</v>
      </c>
      <c r="U22" s="4"/>
    </row>
    <row r="23" spans="1:21" ht="46.8" x14ac:dyDescent="0.3">
      <c r="A23" s="3" t="s">
        <v>118</v>
      </c>
      <c r="B23" s="4">
        <v>2</v>
      </c>
      <c r="C23" s="5">
        <v>195.78</v>
      </c>
      <c r="D23" s="6">
        <f t="shared" si="22"/>
        <v>0.74640668096843399</v>
      </c>
      <c r="E23" s="7">
        <v>2.95</v>
      </c>
      <c r="F23" s="7">
        <f t="shared" si="24"/>
        <v>49.648499999999999</v>
      </c>
      <c r="G23" s="8">
        <f t="shared" si="28"/>
        <v>99.296999999999997</v>
      </c>
      <c r="H23" s="7">
        <v>0</v>
      </c>
      <c r="I23" s="7">
        <v>0</v>
      </c>
      <c r="J23" s="18">
        <v>45369</v>
      </c>
      <c r="K23" s="18">
        <v>45382</v>
      </c>
      <c r="L23" s="5"/>
      <c r="M23" s="21">
        <v>16.829999999999998</v>
      </c>
      <c r="N23" s="5">
        <v>0.6</v>
      </c>
      <c r="O23" s="9">
        <f t="shared" si="29"/>
        <v>10.097999999999999</v>
      </c>
      <c r="P23" s="4">
        <v>1</v>
      </c>
      <c r="Q23" s="8">
        <f t="shared" si="30"/>
        <v>44.599499999999999</v>
      </c>
      <c r="R23" s="10" t="s">
        <v>117</v>
      </c>
      <c r="S23" s="12"/>
      <c r="T23" s="8">
        <f t="shared" si="9"/>
        <v>89.198999999999998</v>
      </c>
      <c r="U23" s="4"/>
    </row>
    <row r="24" spans="1:21" ht="46.8" x14ac:dyDescent="0.3">
      <c r="A24" s="3" t="s">
        <v>120</v>
      </c>
      <c r="B24" s="4">
        <v>2</v>
      </c>
      <c r="C24" s="5">
        <v>53.36</v>
      </c>
      <c r="D24" s="6">
        <f t="shared" si="22"/>
        <v>0.2808770614692655</v>
      </c>
      <c r="E24" s="7">
        <v>2.2799999999999998</v>
      </c>
      <c r="F24" s="7">
        <f t="shared" si="24"/>
        <v>38.372399999999992</v>
      </c>
      <c r="G24" s="8">
        <f t="shared" si="28"/>
        <v>76.744799999999984</v>
      </c>
      <c r="H24" s="7">
        <v>0</v>
      </c>
      <c r="I24" s="7">
        <v>0</v>
      </c>
      <c r="J24" s="18">
        <v>45369</v>
      </c>
      <c r="K24" s="18">
        <v>45371</v>
      </c>
      <c r="L24" s="5"/>
      <c r="M24" s="21">
        <v>16.829999999999998</v>
      </c>
      <c r="N24" s="5">
        <v>0.46</v>
      </c>
      <c r="O24" s="9">
        <f t="shared" si="29"/>
        <v>7.7417999999999996</v>
      </c>
      <c r="P24" s="4">
        <v>1</v>
      </c>
      <c r="Q24" s="8">
        <f t="shared" si="30"/>
        <v>34.501499999999993</v>
      </c>
      <c r="R24" s="10" t="s">
        <v>119</v>
      </c>
      <c r="S24" s="12"/>
      <c r="T24" s="8">
        <f t="shared" si="9"/>
        <v>69.002999999999986</v>
      </c>
      <c r="U24" s="4"/>
    </row>
    <row r="25" spans="1:21" ht="46.8" x14ac:dyDescent="0.3">
      <c r="A25" s="3" t="s">
        <v>123</v>
      </c>
      <c r="B25" s="4">
        <v>1</v>
      </c>
      <c r="C25" s="5">
        <v>74.17</v>
      </c>
      <c r="D25" s="6">
        <f t="shared" si="22"/>
        <v>0.31019010381555895</v>
      </c>
      <c r="E25" s="7">
        <v>3.04</v>
      </c>
      <c r="F25" s="7">
        <f t="shared" ref="F25:F29" si="31">E25*M25</f>
        <v>51.163199999999996</v>
      </c>
      <c r="G25" s="8">
        <f t="shared" si="28"/>
        <v>51.163199999999996</v>
      </c>
      <c r="H25" s="7">
        <v>0</v>
      </c>
      <c r="I25" s="7">
        <v>0</v>
      </c>
      <c r="J25" s="18">
        <v>45369</v>
      </c>
      <c r="K25" s="18">
        <v>45382</v>
      </c>
      <c r="L25" s="5"/>
      <c r="M25" s="21">
        <v>16.829999999999998</v>
      </c>
      <c r="N25" s="5">
        <v>0.31</v>
      </c>
      <c r="O25" s="9">
        <f t="shared" si="29"/>
        <v>5.2172999999999998</v>
      </c>
      <c r="P25" s="4">
        <v>1</v>
      </c>
      <c r="Q25" s="8">
        <f t="shared" si="30"/>
        <v>45.945899999999995</v>
      </c>
      <c r="R25" s="10" t="s">
        <v>121</v>
      </c>
      <c r="S25" s="12"/>
      <c r="T25" s="8">
        <f t="shared" si="9"/>
        <v>45.945899999999995</v>
      </c>
      <c r="U25" s="4"/>
    </row>
    <row r="26" spans="1:21" ht="46.8" x14ac:dyDescent="0.3">
      <c r="A26" s="3" t="s">
        <v>124</v>
      </c>
      <c r="B26" s="4">
        <v>1</v>
      </c>
      <c r="C26" s="5">
        <v>246.62</v>
      </c>
      <c r="D26" s="6">
        <f t="shared" si="22"/>
        <v>0.74613737734165919</v>
      </c>
      <c r="E26" s="7">
        <v>3.72</v>
      </c>
      <c r="F26" s="7">
        <f t="shared" si="31"/>
        <v>62.607599999999998</v>
      </c>
      <c r="G26" s="8">
        <f t="shared" si="28"/>
        <v>62.607599999999998</v>
      </c>
      <c r="H26" s="7">
        <v>0</v>
      </c>
      <c r="I26" s="7">
        <v>0</v>
      </c>
      <c r="J26" s="18">
        <v>45369</v>
      </c>
      <c r="K26" s="18">
        <v>45382</v>
      </c>
      <c r="L26" s="5"/>
      <c r="M26" s="21">
        <v>16.829999999999998</v>
      </c>
      <c r="N26" s="5">
        <v>0.37</v>
      </c>
      <c r="O26" s="9">
        <f t="shared" si="29"/>
        <v>6.2270999999999992</v>
      </c>
      <c r="P26" s="4">
        <v>1</v>
      </c>
      <c r="Q26" s="8">
        <f t="shared" si="30"/>
        <v>56.380499999999998</v>
      </c>
      <c r="R26" s="10" t="s">
        <v>122</v>
      </c>
      <c r="S26" s="12"/>
      <c r="T26" s="8">
        <f t="shared" si="9"/>
        <v>56.380499999999998</v>
      </c>
      <c r="U26" s="4"/>
    </row>
    <row r="27" spans="1:21" ht="46.8" x14ac:dyDescent="0.3">
      <c r="A27" s="3" t="s">
        <v>126</v>
      </c>
      <c r="B27" s="4">
        <v>1</v>
      </c>
      <c r="C27" s="5">
        <v>287.69</v>
      </c>
      <c r="D27" s="6">
        <f t="shared" si="22"/>
        <v>0.75254301505092291</v>
      </c>
      <c r="E27" s="7">
        <v>4.2300000000000004</v>
      </c>
      <c r="F27" s="7">
        <f t="shared" si="31"/>
        <v>71.190899999999999</v>
      </c>
      <c r="G27" s="8">
        <f t="shared" si="28"/>
        <v>71.190899999999999</v>
      </c>
      <c r="H27" s="7">
        <v>0</v>
      </c>
      <c r="I27" s="7">
        <v>0</v>
      </c>
      <c r="J27" s="18">
        <v>45369</v>
      </c>
      <c r="K27" s="18">
        <v>45382</v>
      </c>
      <c r="L27" s="5"/>
      <c r="M27" s="21">
        <v>16.829999999999998</v>
      </c>
      <c r="N27" s="5">
        <v>0.43</v>
      </c>
      <c r="O27" s="9">
        <f t="shared" si="29"/>
        <v>7.2368999999999994</v>
      </c>
      <c r="P27" s="4">
        <v>1</v>
      </c>
      <c r="Q27" s="8">
        <f t="shared" si="30"/>
        <v>63.954000000000001</v>
      </c>
      <c r="R27" s="10" t="s">
        <v>125</v>
      </c>
      <c r="S27" s="12"/>
      <c r="T27" s="8">
        <f t="shared" si="9"/>
        <v>63.954000000000001</v>
      </c>
      <c r="U27" s="4"/>
    </row>
    <row r="28" spans="1:21" ht="46.8" x14ac:dyDescent="0.3">
      <c r="A28" s="3" t="s">
        <v>128</v>
      </c>
      <c r="B28" s="4">
        <v>2</v>
      </c>
      <c r="C28" s="5">
        <v>295.51</v>
      </c>
      <c r="D28" s="6">
        <f t="shared" si="22"/>
        <v>0.75339616256641062</v>
      </c>
      <c r="E28" s="7">
        <v>4.33</v>
      </c>
      <c r="F28" s="7">
        <f t="shared" si="31"/>
        <v>72.873899999999992</v>
      </c>
      <c r="G28" s="8">
        <f t="shared" si="28"/>
        <v>145.74779999999998</v>
      </c>
      <c r="H28" s="7">
        <v>0</v>
      </c>
      <c r="I28" s="7">
        <v>0</v>
      </c>
      <c r="J28" s="18">
        <v>45369</v>
      </c>
      <c r="K28" s="18">
        <v>45382</v>
      </c>
      <c r="L28" s="5"/>
      <c r="M28" s="21">
        <v>16.829999999999998</v>
      </c>
      <c r="N28" s="5">
        <v>0.88</v>
      </c>
      <c r="O28" s="9">
        <f t="shared" si="29"/>
        <v>14.810399999999998</v>
      </c>
      <c r="P28" s="4">
        <v>1</v>
      </c>
      <c r="Q28" s="8">
        <f t="shared" si="30"/>
        <v>65.468699999999998</v>
      </c>
      <c r="R28" s="10" t="s">
        <v>127</v>
      </c>
      <c r="S28" s="12"/>
      <c r="T28" s="8">
        <f t="shared" si="9"/>
        <v>130.9374</v>
      </c>
      <c r="U28" s="4"/>
    </row>
    <row r="29" spans="1:21" ht="46.8" x14ac:dyDescent="0.3">
      <c r="A29" s="3" t="s">
        <v>128</v>
      </c>
      <c r="B29" s="4">
        <v>2</v>
      </c>
      <c r="C29" s="5">
        <v>292.19</v>
      </c>
      <c r="D29" s="6">
        <f t="shared" si="22"/>
        <v>0.75174612409733399</v>
      </c>
      <c r="E29" s="7">
        <v>4.3099999999999996</v>
      </c>
      <c r="F29" s="7">
        <f t="shared" si="31"/>
        <v>72.537299999999988</v>
      </c>
      <c r="G29" s="8">
        <f t="shared" si="28"/>
        <v>145.07459999999998</v>
      </c>
      <c r="H29" s="7">
        <v>0</v>
      </c>
      <c r="I29" s="7">
        <v>0</v>
      </c>
      <c r="J29" s="18">
        <v>45369</v>
      </c>
      <c r="K29" s="18">
        <v>45382</v>
      </c>
      <c r="L29" s="5"/>
      <c r="M29" s="21">
        <v>16.829999999999998</v>
      </c>
      <c r="N29" s="5">
        <v>0.87</v>
      </c>
      <c r="O29" s="9">
        <f t="shared" si="29"/>
        <v>14.642099999999999</v>
      </c>
      <c r="P29" s="4">
        <v>1</v>
      </c>
      <c r="Q29" s="8">
        <f t="shared" si="30"/>
        <v>65.216249999999988</v>
      </c>
      <c r="R29" s="10" t="s">
        <v>129</v>
      </c>
      <c r="S29" s="12"/>
      <c r="T29" s="8">
        <f t="shared" si="9"/>
        <v>130.43249999999998</v>
      </c>
      <c r="U29" s="4"/>
    </row>
    <row r="30" spans="1:21" ht="31.2" x14ac:dyDescent="0.3">
      <c r="A30" s="3" t="s">
        <v>131</v>
      </c>
      <c r="B30" s="4">
        <v>2</v>
      </c>
      <c r="C30" s="5">
        <v>44.5</v>
      </c>
      <c r="D30" s="6">
        <f t="shared" si="22"/>
        <v>0.16795505617977535</v>
      </c>
      <c r="E30" s="7">
        <v>2.2000000000000002</v>
      </c>
      <c r="F30" s="7">
        <f t="shared" si="24"/>
        <v>37.025999999999996</v>
      </c>
      <c r="G30" s="8">
        <f t="shared" si="25"/>
        <v>74.051999999999992</v>
      </c>
      <c r="H30" s="7">
        <v>0</v>
      </c>
      <c r="I30" s="7">
        <v>0</v>
      </c>
      <c r="J30" s="18">
        <v>45369</v>
      </c>
      <c r="K30" s="18">
        <v>45382</v>
      </c>
      <c r="L30" s="5"/>
      <c r="M30" s="21">
        <v>16.829999999999998</v>
      </c>
      <c r="N30" s="5">
        <v>0.45</v>
      </c>
      <c r="O30" s="9">
        <f t="shared" si="26"/>
        <v>7.5734999999999992</v>
      </c>
      <c r="P30" s="4">
        <v>1</v>
      </c>
      <c r="Q30" s="8">
        <f t="shared" si="27"/>
        <v>33.239249999999998</v>
      </c>
      <c r="R30" s="10" t="s">
        <v>130</v>
      </c>
      <c r="S30" s="12"/>
      <c r="T30" s="8">
        <f t="shared" si="9"/>
        <v>66.478499999999997</v>
      </c>
      <c r="U30" s="4"/>
    </row>
    <row r="31" spans="1:21" ht="31.2" x14ac:dyDescent="0.3">
      <c r="A31" s="3" t="s">
        <v>41</v>
      </c>
      <c r="B31" s="4">
        <v>1</v>
      </c>
      <c r="C31" s="5">
        <v>327.73</v>
      </c>
      <c r="D31" s="6">
        <f t="shared" si="22"/>
        <v>0.6355841698959509</v>
      </c>
      <c r="E31" s="7">
        <v>0</v>
      </c>
      <c r="F31" s="7">
        <v>119.43</v>
      </c>
      <c r="G31" s="8">
        <f t="shared" ref="G31" si="32">B31*F31</f>
        <v>119.43</v>
      </c>
      <c r="H31" s="7">
        <v>0</v>
      </c>
      <c r="I31" s="7">
        <v>0.01</v>
      </c>
      <c r="J31" s="18">
        <v>45372</v>
      </c>
      <c r="K31" s="18">
        <v>45383</v>
      </c>
      <c r="L31" s="5"/>
      <c r="M31" s="7">
        <v>17.59</v>
      </c>
      <c r="N31" s="5"/>
      <c r="O31" s="9">
        <f>5.98+14.81</f>
        <v>20.79</v>
      </c>
      <c r="P31" s="4">
        <v>1</v>
      </c>
      <c r="Q31" s="8">
        <f t="shared" si="21"/>
        <v>98.65</v>
      </c>
      <c r="R31" s="10" t="s">
        <v>40</v>
      </c>
      <c r="S31" s="12"/>
      <c r="T31" s="8">
        <f t="shared" si="9"/>
        <v>98.65</v>
      </c>
      <c r="U31" s="4"/>
    </row>
    <row r="32" spans="1:21" ht="31.2" x14ac:dyDescent="0.3">
      <c r="A32" s="3" t="s">
        <v>43</v>
      </c>
      <c r="B32" s="4">
        <v>1</v>
      </c>
      <c r="C32" s="5">
        <v>108.8</v>
      </c>
      <c r="D32" s="6">
        <f t="shared" ref="D32:D42" si="33">(((C32-F32)*100)/C32)/100</f>
        <v>0.2048713235294117</v>
      </c>
      <c r="E32" s="7">
        <v>0</v>
      </c>
      <c r="F32" s="7">
        <v>86.51</v>
      </c>
      <c r="G32" s="8">
        <f t="shared" ref="G32:G42" si="34">B32*F32</f>
        <v>86.51</v>
      </c>
      <c r="H32" s="7">
        <v>0</v>
      </c>
      <c r="I32" s="7">
        <f>0.02/2</f>
        <v>0.01</v>
      </c>
      <c r="J32" s="18">
        <v>45372</v>
      </c>
      <c r="K32" s="18">
        <v>45383</v>
      </c>
      <c r="L32" s="5"/>
      <c r="M32" s="7">
        <v>17.59</v>
      </c>
      <c r="N32" s="5"/>
      <c r="O32" s="9">
        <f>1.73+11.07</f>
        <v>12.8</v>
      </c>
      <c r="P32" s="4">
        <v>1</v>
      </c>
      <c r="Q32" s="8">
        <f t="shared" si="21"/>
        <v>73.720000000000013</v>
      </c>
      <c r="R32" s="10" t="s">
        <v>42</v>
      </c>
      <c r="S32" s="12"/>
      <c r="T32" s="8">
        <f t="shared" si="9"/>
        <v>73.720000000000013</v>
      </c>
      <c r="U32" s="4"/>
    </row>
    <row r="33" spans="1:21" x14ac:dyDescent="0.3">
      <c r="A33" s="3" t="s">
        <v>45</v>
      </c>
      <c r="B33" s="4">
        <v>1</v>
      </c>
      <c r="C33" s="5">
        <v>260.11</v>
      </c>
      <c r="D33" s="6">
        <f t="shared" si="33"/>
        <v>0.71785014032524719</v>
      </c>
      <c r="E33" s="7">
        <v>0</v>
      </c>
      <c r="F33" s="7">
        <v>73.39</v>
      </c>
      <c r="G33" s="8">
        <f t="shared" si="34"/>
        <v>73.39</v>
      </c>
      <c r="H33" s="7">
        <v>0</v>
      </c>
      <c r="I33" s="7">
        <v>0</v>
      </c>
      <c r="J33" s="18">
        <v>45372</v>
      </c>
      <c r="K33" s="18">
        <v>45383</v>
      </c>
      <c r="L33" s="5"/>
      <c r="M33" s="7">
        <v>17.59</v>
      </c>
      <c r="N33" s="5"/>
      <c r="O33" s="9">
        <f>1.47+9.39</f>
        <v>10.860000000000001</v>
      </c>
      <c r="P33" s="4">
        <v>1</v>
      </c>
      <c r="Q33" s="8">
        <f t="shared" si="21"/>
        <v>62.53</v>
      </c>
      <c r="R33" s="10" t="s">
        <v>44</v>
      </c>
      <c r="S33" s="12"/>
      <c r="T33" s="8">
        <f t="shared" si="9"/>
        <v>62.53</v>
      </c>
      <c r="U33" s="4"/>
    </row>
    <row r="34" spans="1:21" ht="31.2" x14ac:dyDescent="0.3">
      <c r="A34" s="3" t="s">
        <v>47</v>
      </c>
      <c r="B34" s="4">
        <v>1</v>
      </c>
      <c r="C34" s="5">
        <v>93.01</v>
      </c>
      <c r="D34" s="6">
        <f t="shared" si="33"/>
        <v>0.6373508224922052</v>
      </c>
      <c r="E34" s="7">
        <v>0</v>
      </c>
      <c r="F34" s="7">
        <v>33.729999999999997</v>
      </c>
      <c r="G34" s="8">
        <f t="shared" si="34"/>
        <v>33.729999999999997</v>
      </c>
      <c r="H34" s="7">
        <v>0</v>
      </c>
      <c r="I34" s="7">
        <v>0.01</v>
      </c>
      <c r="J34" s="18">
        <v>45372</v>
      </c>
      <c r="K34" s="18">
        <v>45383</v>
      </c>
      <c r="L34" s="5"/>
      <c r="M34" s="7">
        <v>17.59</v>
      </c>
      <c r="N34" s="5"/>
      <c r="O34" s="9">
        <f>0.66+4.32</f>
        <v>4.9800000000000004</v>
      </c>
      <c r="P34" s="4">
        <v>1</v>
      </c>
      <c r="Q34" s="8">
        <f t="shared" si="21"/>
        <v>28.759999999999994</v>
      </c>
      <c r="R34" s="10" t="s">
        <v>46</v>
      </c>
      <c r="S34" s="12"/>
      <c r="T34" s="8">
        <f t="shared" si="9"/>
        <v>28.759999999999994</v>
      </c>
      <c r="U34" s="4"/>
    </row>
    <row r="35" spans="1:21" ht="31.2" x14ac:dyDescent="0.3">
      <c r="A35" s="3" t="s">
        <v>49</v>
      </c>
      <c r="B35" s="4">
        <v>1</v>
      </c>
      <c r="C35" s="5">
        <v>192.68</v>
      </c>
      <c r="D35" s="6">
        <f t="shared" si="33"/>
        <v>0.13566535187876277</v>
      </c>
      <c r="E35" s="7">
        <v>0</v>
      </c>
      <c r="F35" s="7">
        <v>166.54</v>
      </c>
      <c r="G35" s="8">
        <f t="shared" si="34"/>
        <v>166.54</v>
      </c>
      <c r="H35" s="7">
        <v>0</v>
      </c>
      <c r="I35" s="7">
        <v>0.02</v>
      </c>
      <c r="J35" s="18">
        <v>45372</v>
      </c>
      <c r="K35" s="18">
        <v>45385</v>
      </c>
      <c r="L35" s="5"/>
      <c r="M35" s="7">
        <v>17.59</v>
      </c>
      <c r="N35" s="5"/>
      <c r="O35" s="9">
        <v>21.73</v>
      </c>
      <c r="P35" s="4">
        <v>1</v>
      </c>
      <c r="Q35" s="8">
        <f t="shared" si="21"/>
        <v>144.83000000000001</v>
      </c>
      <c r="R35" s="10" t="s">
        <v>48</v>
      </c>
      <c r="S35" s="12"/>
      <c r="T35" s="8">
        <f t="shared" si="9"/>
        <v>144.83000000000001</v>
      </c>
      <c r="U35" s="4"/>
    </row>
    <row r="36" spans="1:21" ht="31.2" x14ac:dyDescent="0.3">
      <c r="A36" s="3" t="s">
        <v>51</v>
      </c>
      <c r="B36" s="4">
        <v>2</v>
      </c>
      <c r="C36" s="5">
        <v>142.87</v>
      </c>
      <c r="D36" s="6">
        <f t="shared" si="33"/>
        <v>0.58423741863232304</v>
      </c>
      <c r="E36" s="7">
        <v>0</v>
      </c>
      <c r="F36" s="7">
        <v>59.4</v>
      </c>
      <c r="G36" s="8">
        <f t="shared" si="34"/>
        <v>118.8</v>
      </c>
      <c r="H36" s="7">
        <v>0</v>
      </c>
      <c r="I36" s="7">
        <v>0.02</v>
      </c>
      <c r="J36" s="18">
        <v>45372</v>
      </c>
      <c r="K36" s="18">
        <v>45383</v>
      </c>
      <c r="L36" s="5"/>
      <c r="M36" s="7">
        <v>17.59</v>
      </c>
      <c r="N36" s="5"/>
      <c r="O36" s="9">
        <v>15.5</v>
      </c>
      <c r="P36" s="4">
        <v>1</v>
      </c>
      <c r="Q36" s="8">
        <f t="shared" si="21"/>
        <v>51.66</v>
      </c>
      <c r="R36" s="10" t="s">
        <v>50</v>
      </c>
      <c r="S36" s="12"/>
      <c r="T36" s="8">
        <f t="shared" si="9"/>
        <v>103.32</v>
      </c>
      <c r="U36" s="4"/>
    </row>
    <row r="37" spans="1:21" ht="31.2" x14ac:dyDescent="0.3">
      <c r="A37" s="3" t="s">
        <v>73</v>
      </c>
      <c r="B37" s="4">
        <v>2</v>
      </c>
      <c r="C37" s="5">
        <v>127.55</v>
      </c>
      <c r="D37" s="6">
        <f t="shared" si="33"/>
        <v>0.71775774206193643</v>
      </c>
      <c r="E37" s="7">
        <v>0</v>
      </c>
      <c r="F37" s="7">
        <v>36</v>
      </c>
      <c r="G37" s="8">
        <f t="shared" si="34"/>
        <v>72</v>
      </c>
      <c r="H37" s="7">
        <v>0</v>
      </c>
      <c r="I37" s="7">
        <v>0.01</v>
      </c>
      <c r="J37" s="18">
        <v>45372</v>
      </c>
      <c r="K37" s="18">
        <v>45383</v>
      </c>
      <c r="L37" s="5"/>
      <c r="M37" s="7">
        <v>17.59</v>
      </c>
      <c r="N37" s="5"/>
      <c r="O37" s="9">
        <f>1.44+9.21</f>
        <v>10.65</v>
      </c>
      <c r="P37" s="4">
        <v>1</v>
      </c>
      <c r="Q37" s="8">
        <f t="shared" si="21"/>
        <v>30.680000000000003</v>
      </c>
      <c r="R37" s="10" t="s">
        <v>52</v>
      </c>
      <c r="S37" s="12"/>
      <c r="T37" s="8">
        <f t="shared" si="9"/>
        <v>61.360000000000007</v>
      </c>
      <c r="U37" s="4"/>
    </row>
    <row r="38" spans="1:21" ht="31.2" x14ac:dyDescent="0.3">
      <c r="A38" s="3" t="s">
        <v>54</v>
      </c>
      <c r="B38" s="4">
        <v>1</v>
      </c>
      <c r="C38" s="5">
        <v>192.58</v>
      </c>
      <c r="D38" s="6">
        <f t="shared" si="33"/>
        <v>0.13017966559351968</v>
      </c>
      <c r="E38" s="7">
        <v>0</v>
      </c>
      <c r="F38" s="7">
        <v>167.51</v>
      </c>
      <c r="G38" s="8">
        <f t="shared" si="34"/>
        <v>167.51</v>
      </c>
      <c r="H38" s="7">
        <v>0</v>
      </c>
      <c r="I38" s="7">
        <v>0.06</v>
      </c>
      <c r="J38" s="18">
        <v>45372</v>
      </c>
      <c r="K38" s="18">
        <v>45384</v>
      </c>
      <c r="L38" s="5"/>
      <c r="M38" s="7">
        <v>17.59</v>
      </c>
      <c r="N38" s="5"/>
      <c r="O38" s="9">
        <v>21.86</v>
      </c>
      <c r="P38" s="4">
        <v>1</v>
      </c>
      <c r="Q38" s="8">
        <f t="shared" si="21"/>
        <v>145.70999999999998</v>
      </c>
      <c r="R38" s="10" t="s">
        <v>53</v>
      </c>
      <c r="S38" s="12"/>
      <c r="T38" s="8">
        <f t="shared" si="9"/>
        <v>145.70999999999998</v>
      </c>
      <c r="U38" s="4"/>
    </row>
    <row r="39" spans="1:21" ht="31.2" x14ac:dyDescent="0.3">
      <c r="A39" s="3" t="s">
        <v>56</v>
      </c>
      <c r="B39" s="4">
        <v>1</v>
      </c>
      <c r="C39" s="5">
        <v>315.29000000000002</v>
      </c>
      <c r="D39" s="6">
        <f t="shared" si="33"/>
        <v>0.66557772209711696</v>
      </c>
      <c r="E39" s="7">
        <v>0</v>
      </c>
      <c r="F39" s="7">
        <v>105.44</v>
      </c>
      <c r="G39" s="8">
        <f t="shared" si="34"/>
        <v>105.44</v>
      </c>
      <c r="H39" s="7">
        <v>0</v>
      </c>
      <c r="I39" s="7">
        <v>0.05</v>
      </c>
      <c r="J39" s="18">
        <v>45372</v>
      </c>
      <c r="K39" s="18">
        <v>45384</v>
      </c>
      <c r="L39" s="5"/>
      <c r="M39" s="7">
        <v>17.59</v>
      </c>
      <c r="N39" s="5"/>
      <c r="O39" s="9">
        <v>13.76</v>
      </c>
      <c r="P39" s="4">
        <v>1</v>
      </c>
      <c r="Q39" s="8">
        <f t="shared" si="21"/>
        <v>91.72999999999999</v>
      </c>
      <c r="R39" s="10" t="s">
        <v>55</v>
      </c>
      <c r="S39" s="12"/>
      <c r="T39" s="8">
        <f t="shared" si="9"/>
        <v>91.72999999999999</v>
      </c>
      <c r="U39" s="5"/>
    </row>
    <row r="40" spans="1:21" ht="31.2" x14ac:dyDescent="0.3">
      <c r="A40" s="3" t="s">
        <v>74</v>
      </c>
      <c r="B40" s="4">
        <v>1</v>
      </c>
      <c r="C40" s="5">
        <v>1287.08</v>
      </c>
      <c r="D40" s="6">
        <f t="shared" si="33"/>
        <v>0.77773720359262821</v>
      </c>
      <c r="E40" s="7">
        <v>0</v>
      </c>
      <c r="F40" s="7">
        <v>286.07</v>
      </c>
      <c r="G40" s="8">
        <f t="shared" si="34"/>
        <v>286.07</v>
      </c>
      <c r="H40" s="7">
        <v>0</v>
      </c>
      <c r="I40" s="7">
        <v>0.02</v>
      </c>
      <c r="J40" s="18">
        <v>45372</v>
      </c>
      <c r="K40" s="18">
        <v>45385</v>
      </c>
      <c r="L40" s="5"/>
      <c r="M40" s="7">
        <v>17.59</v>
      </c>
      <c r="N40" s="5"/>
      <c r="O40" s="9">
        <f>5.72+36.58</f>
        <v>42.3</v>
      </c>
      <c r="P40" s="4">
        <v>1</v>
      </c>
      <c r="Q40" s="8">
        <f t="shared" si="21"/>
        <v>243.78999999999996</v>
      </c>
      <c r="R40" s="10" t="s">
        <v>57</v>
      </c>
      <c r="S40" s="12"/>
      <c r="T40" s="8">
        <f t="shared" si="9"/>
        <v>243.78999999999996</v>
      </c>
      <c r="U40" s="4"/>
    </row>
    <row r="41" spans="1:21" x14ac:dyDescent="0.3">
      <c r="A41" s="3" t="s">
        <v>59</v>
      </c>
      <c r="B41" s="4">
        <v>1</v>
      </c>
      <c r="C41" s="5">
        <v>186.7</v>
      </c>
      <c r="D41" s="6">
        <f t="shared" si="33"/>
        <v>0.61992501339046602</v>
      </c>
      <c r="E41" s="7">
        <v>0</v>
      </c>
      <c r="F41" s="7">
        <v>70.959999999999994</v>
      </c>
      <c r="G41" s="8">
        <f t="shared" si="34"/>
        <v>70.959999999999994</v>
      </c>
      <c r="H41" s="7">
        <v>0</v>
      </c>
      <c r="I41" s="7">
        <f>0.03/5</f>
        <v>6.0000000000000001E-3</v>
      </c>
      <c r="J41" s="18">
        <v>45372</v>
      </c>
      <c r="K41" s="18">
        <v>45385</v>
      </c>
      <c r="L41" s="5"/>
      <c r="M41" s="7">
        <v>17.59</v>
      </c>
      <c r="N41" s="5"/>
      <c r="O41" s="9">
        <f>1.42+9.07</f>
        <v>10.49</v>
      </c>
      <c r="P41" s="4">
        <v>1</v>
      </c>
      <c r="Q41" s="8">
        <f t="shared" si="21"/>
        <v>60.475999999999992</v>
      </c>
      <c r="R41" s="10" t="s">
        <v>58</v>
      </c>
      <c r="S41" s="12"/>
      <c r="T41" s="8">
        <f t="shared" si="9"/>
        <v>60.475999999999992</v>
      </c>
      <c r="U41" s="4"/>
    </row>
    <row r="42" spans="1:21" ht="31.2" x14ac:dyDescent="0.3">
      <c r="A42" s="3" t="s">
        <v>71</v>
      </c>
      <c r="B42" s="4">
        <v>1</v>
      </c>
      <c r="C42" s="5">
        <v>564.72</v>
      </c>
      <c r="D42" s="6">
        <f t="shared" si="33"/>
        <v>0.36308258960192669</v>
      </c>
      <c r="E42" s="7">
        <v>0</v>
      </c>
      <c r="F42" s="7">
        <v>359.68</v>
      </c>
      <c r="G42" s="8">
        <f t="shared" si="34"/>
        <v>359.68</v>
      </c>
      <c r="H42" s="7">
        <v>0</v>
      </c>
      <c r="I42" s="7">
        <v>0</v>
      </c>
      <c r="J42" s="18">
        <v>45393</v>
      </c>
      <c r="K42" s="18">
        <v>45394</v>
      </c>
      <c r="L42" s="5"/>
      <c r="M42" s="7">
        <v>16.62</v>
      </c>
      <c r="N42" s="5"/>
      <c r="O42" s="9">
        <v>0</v>
      </c>
      <c r="P42" s="4">
        <v>1</v>
      </c>
      <c r="Q42" s="8">
        <f t="shared" si="21"/>
        <v>359.68</v>
      </c>
      <c r="R42" s="10" t="s">
        <v>69</v>
      </c>
      <c r="S42" s="3"/>
      <c r="T42" s="8">
        <f t="shared" si="9"/>
        <v>359.68</v>
      </c>
    </row>
  </sheetData>
  <hyperlinks>
    <hyperlink ref="R12" r:id="rId1" xr:uid="{00000000-0004-0000-0000-00002B000000}"/>
    <hyperlink ref="R13" r:id="rId2" xr:uid="{00000000-0004-0000-0000-00002C000000}"/>
    <hyperlink ref="R31" r:id="rId3" xr:uid="{1D172994-AC9D-43C0-86A7-3435A69E63A3}"/>
    <hyperlink ref="R32" r:id="rId4" xr:uid="{BEF32E5F-6052-4D04-9E67-B5B6EF968412}"/>
    <hyperlink ref="R33" r:id="rId5" xr:uid="{D511A458-81BE-4633-BB5B-740F19D5450F}"/>
    <hyperlink ref="R34" r:id="rId6" xr:uid="{D0F14671-59DD-47F3-AE3D-9ABF8222B7B5}"/>
    <hyperlink ref="R35" r:id="rId7" xr:uid="{E4DD2E55-9E24-4CFF-A58B-B406DC5D1132}"/>
    <hyperlink ref="R36" r:id="rId8" xr:uid="{ED95F79F-D818-4643-9419-AF557799FE7F}"/>
    <hyperlink ref="R37" r:id="rId9" xr:uid="{E166C281-3E0A-4979-A9E3-1569CCB2FAA5}"/>
    <hyperlink ref="R38" r:id="rId10" xr:uid="{5753F4E0-84A8-485C-AB3C-162DC789544E}"/>
    <hyperlink ref="R39" r:id="rId11" xr:uid="{174C6EAD-B880-47F6-BED4-B75DE63B3F81}"/>
    <hyperlink ref="R40" r:id="rId12" xr:uid="{3A53B8D9-5C62-4FB2-A1D6-85691016BCC2}"/>
    <hyperlink ref="R41" r:id="rId13" xr:uid="{CBCC7A8E-C63A-4304-91AF-3B96282342EA}"/>
    <hyperlink ref="R42" r:id="rId14" xr:uid="{08AD3F6A-EACF-4396-8FE2-BD7FEEC5AD5D}"/>
    <hyperlink ref="R2" r:id="rId15" xr:uid="{80D37943-AC6A-47D5-B927-9969A57CEDED}"/>
    <hyperlink ref="R8" r:id="rId16" display="https://es.aliexpress.com/item/1005005134223199.html?spm=a2g0o.order_detail.order_detail_item.2.730139d3ZmhykQ&amp;gatewayAdapt=glo2esp" xr:uid="{BCFF98AA-17B8-48B3-A52F-D45D1156791D}"/>
    <hyperlink ref="R9" r:id="rId17" display="https://es.aliexpress.com/item/1005005134223199.html?spm=a2g0o.order_detail.order_detail_item.2.730139d3ZmhykQ&amp;gatewayAdapt=glo2esp" xr:uid="{ED80CF8B-7DB8-4611-A527-54C4323D921F}"/>
    <hyperlink ref="R11" r:id="rId18" xr:uid="{121B0C30-32DC-44E3-8F3C-16DF4815AE41}"/>
    <hyperlink ref="R10" r:id="rId19" display="https://es.aliexpress.com/item/1005005134223199.html?spm=a2g0o.order_detail.order_detail_item.2.730139d3ZmhykQ&amp;gatewayAdapt=glo2esp" xr:uid="{0B713D36-C4E6-47C7-8EF7-43F7A89D92DE}"/>
    <hyperlink ref="R6" r:id="rId20" display="https://es.aliexpress.com/item/1005005134223199.html?spm=a2g0o.order_detail.order_detail_item.2.730139d3ZmhykQ&amp;gatewayAdapt=glo2esp" xr:uid="{4A564049-F5B8-44BF-82D2-642FAA4302D2}"/>
    <hyperlink ref="R5" r:id="rId21" xr:uid="{B7C5A3B2-03A6-4F9E-939D-6C3238AE437E}"/>
    <hyperlink ref="R3" r:id="rId22" display="https://es.aliexpress.com/item/1005005134223199.html?spm=a2g0o.order_detail.order_detail_item.2.730139d3ZmhykQ&amp;gatewayAdapt=glo2esp" xr:uid="{F66A1595-119C-4F3D-A5AC-E2355DF5F100}"/>
    <hyperlink ref="R14" r:id="rId23" xr:uid="{5D46F509-0C8B-4A43-8EBA-D2B141C1A5D0}"/>
    <hyperlink ref="R15" r:id="rId24" xr:uid="{4E672BF8-C4CE-4202-82B5-138BF037ABA3}"/>
    <hyperlink ref="R16" r:id="rId25" xr:uid="{868AD4F7-EBF6-4827-915B-C794707D77BD}"/>
    <hyperlink ref="R17" r:id="rId26" xr:uid="{517C3888-9A7C-4D3A-A10B-3BD8B0C3B9D3}"/>
    <hyperlink ref="R18" r:id="rId27" xr:uid="{5F5E08EF-C051-49DE-95AD-CFBE7CA33AC2}"/>
    <hyperlink ref="R19" r:id="rId28" xr:uid="{4EFDB0BC-5A72-4AAE-B4E6-B77D97B03D29}"/>
    <hyperlink ref="R20" r:id="rId29" xr:uid="{2B18FE28-0DB6-47AA-8DE3-1769E0BA4470}"/>
    <hyperlink ref="R22" r:id="rId30" xr:uid="{B35AA9A0-6889-4234-8B19-AE027A2CF8A0}"/>
    <hyperlink ref="R23" r:id="rId31" xr:uid="{17419A87-4C59-4F67-892E-346EEEBFA197}"/>
    <hyperlink ref="R24" r:id="rId32" xr:uid="{68913EFA-CED9-4EFC-9716-759BE6B133C3}"/>
    <hyperlink ref="R25" r:id="rId33" xr:uid="{6B8E8EC7-855B-4ABA-A98E-DEC15995FDA1}"/>
    <hyperlink ref="R26" r:id="rId34" xr:uid="{9F91FB04-6E39-442F-8F4C-6414F6344C6B}"/>
    <hyperlink ref="R27" r:id="rId35" xr:uid="{BFF174B7-0BB6-44ED-B7B3-F038E5A03EDE}"/>
    <hyperlink ref="R28" r:id="rId36" xr:uid="{095FFB39-D614-47A3-A292-53EF079BFAB4}"/>
    <hyperlink ref="R29" r:id="rId37" xr:uid="{BFA550FE-B5AF-4E22-B65E-8D5DCBD7D93B}"/>
    <hyperlink ref="R30" r:id="rId38" xr:uid="{A4BF28CC-025E-4A4D-8D30-E87D6387876A}"/>
  </hyperlinks>
  <pageMargins left="0.7" right="0.7" top="0.75" bottom="0.75" header="0.3" footer="0.3"/>
  <picture r:id="rId3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42"/>
  <sheetViews>
    <sheetView zoomScale="110" zoomScaleNormal="110" workbookViewId="0">
      <pane ySplit="1" topLeftCell="A2" activePane="bottomLeft" state="frozen"/>
      <selection pane="bottomLeft" activeCell="B2" sqref="B2"/>
    </sheetView>
  </sheetViews>
  <sheetFormatPr baseColWidth="10" defaultColWidth="10.69921875" defaultRowHeight="15.6" x14ac:dyDescent="0.3"/>
  <cols>
    <col min="1" max="1" width="7.09765625" style="17" bestFit="1" customWidth="1"/>
    <col min="2" max="2" width="42.69921875" style="17" customWidth="1"/>
    <col min="3" max="3" width="10.5" style="17" bestFit="1" customWidth="1"/>
    <col min="4" max="4" width="12.19921875" style="17" bestFit="1" customWidth="1"/>
    <col min="5" max="5" width="12" style="17" bestFit="1" customWidth="1"/>
    <col min="6" max="6" width="14.796875" style="17" bestFit="1" customWidth="1"/>
    <col min="7" max="7" width="8.5" style="17" bestFit="1" customWidth="1"/>
    <col min="8" max="8" width="10.09765625" style="17" bestFit="1" customWidth="1"/>
    <col min="9" max="9" width="7.3984375" style="17" bestFit="1" customWidth="1"/>
    <col min="10" max="10" width="7.3984375" style="17" customWidth="1"/>
    <col min="11" max="11" width="11.3984375" style="17" bestFit="1" customWidth="1"/>
    <col min="12" max="12" width="11.796875" style="17" bestFit="1" customWidth="1"/>
    <col min="13" max="13" width="8" style="17" bestFit="1" customWidth="1"/>
    <col min="14" max="16384" width="10.69921875" style="17"/>
  </cols>
  <sheetData>
    <row r="1" spans="1:13" x14ac:dyDescent="0.3">
      <c r="A1" s="1" t="s">
        <v>20</v>
      </c>
      <c r="B1" s="1" t="s">
        <v>0</v>
      </c>
      <c r="C1" s="1" t="s">
        <v>21</v>
      </c>
      <c r="D1" s="1" t="s">
        <v>22</v>
      </c>
      <c r="E1" s="1" t="s">
        <v>23</v>
      </c>
      <c r="F1" s="1" t="s">
        <v>24</v>
      </c>
      <c r="G1" s="1" t="s">
        <v>1</v>
      </c>
      <c r="H1" s="1" t="s">
        <v>5</v>
      </c>
      <c r="I1" s="1" t="s">
        <v>15</v>
      </c>
      <c r="J1" s="1" t="s">
        <v>72</v>
      </c>
      <c r="K1" s="1" t="s">
        <v>25</v>
      </c>
      <c r="L1" s="1" t="s">
        <v>26</v>
      </c>
      <c r="M1" s="1" t="s">
        <v>27</v>
      </c>
    </row>
    <row r="2" spans="1:13" ht="31.2" x14ac:dyDescent="0.3">
      <c r="A2" s="19">
        <v>2</v>
      </c>
      <c r="B2" s="3" t="str">
        <f>Compras!A2</f>
        <v>Sanrio-monedero de felpa Kawaii Kuromi Melody, llavero</v>
      </c>
      <c r="C2" s="3" t="s">
        <v>31</v>
      </c>
      <c r="D2" s="3" t="s">
        <v>94</v>
      </c>
      <c r="E2" s="13">
        <f>Compras!C2</f>
        <v>91.53</v>
      </c>
      <c r="F2" s="6">
        <f>Compras!D2</f>
        <v>0.48780290615098876</v>
      </c>
      <c r="G2" s="4">
        <f>Compras!B2</f>
        <v>1</v>
      </c>
      <c r="H2" s="13">
        <f>Compras!Q2</f>
        <v>46.9114</v>
      </c>
      <c r="I2" s="4">
        <f>Compras!P2</f>
        <v>1</v>
      </c>
      <c r="J2" s="20" t="s">
        <v>72</v>
      </c>
      <c r="K2" s="14">
        <f t="shared" ref="K2:K42" si="0">M2* (IF(M2-H2&lt;100, IF(M2-H2&gt;80, 1.25, IF(M2-H2&gt;50, 1.5, 1.75)), IF(M2-H2&gt;150, 0.95, IF(M2-H2&gt;170, 0.9, 1))))</f>
        <v>160.642425</v>
      </c>
      <c r="L2" s="15">
        <f t="shared" ref="L2:L42" si="1">(K2+M2)/2</f>
        <v>133.86868749999999</v>
      </c>
      <c r="M2" s="16">
        <f t="shared" ref="M2:M42" si="2">(H2/I2) * ( IF(E2&gt;H2, IF(E2-H2&gt;100, 1.25, IF(E2-H2&gt;50, 1.5, 1.75)), IF(H2-E2&gt;100, 1.25, IF(H2-E2&gt;50, 1.5, 1.75))) ) + 25</f>
        <v>107.09495</v>
      </c>
    </row>
    <row r="3" spans="1:13" ht="31.2" x14ac:dyDescent="0.3">
      <c r="A3" s="19">
        <v>3</v>
      </c>
      <c r="B3" s="3" t="str">
        <f>Compras!A3</f>
        <v xml:space="preserve">Set 6 unids, lindo cuento de hadas princesa Blancanieves campana de Cenicienta Ariel </v>
      </c>
      <c r="C3" s="3" t="s">
        <v>30</v>
      </c>
      <c r="D3" s="3" t="s">
        <v>92</v>
      </c>
      <c r="E3" s="13">
        <f>Compras!C3</f>
        <v>455.17</v>
      </c>
      <c r="F3" s="6">
        <f>Compras!D3</f>
        <v>0.71749016850846947</v>
      </c>
      <c r="G3" s="4">
        <f>Compras!B3</f>
        <v>2</v>
      </c>
      <c r="H3" s="13">
        <f>Compras!Q3</f>
        <v>128.60499999999999</v>
      </c>
      <c r="I3" s="4">
        <f>Compras!P3</f>
        <v>6</v>
      </c>
      <c r="J3" s="20" t="s">
        <v>72</v>
      </c>
      <c r="K3" s="14">
        <f t="shared" si="0"/>
        <v>90.63723958333334</v>
      </c>
      <c r="L3" s="15">
        <f t="shared" si="1"/>
        <v>71.214973958333331</v>
      </c>
      <c r="M3" s="16">
        <f t="shared" si="2"/>
        <v>51.792708333333337</v>
      </c>
    </row>
    <row r="4" spans="1:13" ht="31.2" x14ac:dyDescent="0.3">
      <c r="A4" s="19">
        <v>4</v>
      </c>
      <c r="B4" s="3" t="str">
        <f>Compras!A4</f>
        <v>Juguetes de peluche de Mario para niños, muñeco de Anime, Mario Gato</v>
      </c>
      <c r="C4" s="3" t="s">
        <v>32</v>
      </c>
      <c r="D4" s="3" t="s">
        <v>29</v>
      </c>
      <c r="E4" s="13">
        <f>Compras!C4</f>
        <v>350</v>
      </c>
      <c r="F4" s="6">
        <f>Compras!D4</f>
        <v>0.52625714285714287</v>
      </c>
      <c r="G4" s="4">
        <f>Compras!B4</f>
        <v>1</v>
      </c>
      <c r="H4" s="13">
        <f>Compras!Q4</f>
        <v>165.85</v>
      </c>
      <c r="I4" s="4">
        <f>Compras!P4</f>
        <v>1</v>
      </c>
      <c r="J4" s="20" t="s">
        <v>72</v>
      </c>
      <c r="K4" s="14">
        <f t="shared" si="0"/>
        <v>348.46875</v>
      </c>
      <c r="L4" s="15">
        <f t="shared" si="1"/>
        <v>290.390625</v>
      </c>
      <c r="M4" s="16">
        <f t="shared" si="2"/>
        <v>232.3125</v>
      </c>
    </row>
    <row r="5" spans="1:13" ht="46.8" x14ac:dyDescent="0.3">
      <c r="A5" s="19">
        <v>5</v>
      </c>
      <c r="B5" s="3" t="str">
        <f>Compras!A5</f>
        <v>Disney Princess Q Ver, juego de 9 unidades Figura de Blancanieves, Aurora, Ariel, Bella, Jasmine, 6 cm</v>
      </c>
      <c r="C5" s="3" t="s">
        <v>30</v>
      </c>
      <c r="D5" s="3" t="s">
        <v>92</v>
      </c>
      <c r="E5" s="13">
        <f>Compras!C5</f>
        <v>221.25</v>
      </c>
      <c r="F5" s="6">
        <f>Compras!D5</f>
        <v>0.27629378531073445</v>
      </c>
      <c r="G5" s="4">
        <f>Compras!B5</f>
        <v>1</v>
      </c>
      <c r="H5" s="13">
        <f>Compras!Q5</f>
        <v>160.15</v>
      </c>
      <c r="I5" s="4">
        <f>Compras!P5</f>
        <v>1</v>
      </c>
      <c r="J5" s="20" t="s">
        <v>72</v>
      </c>
      <c r="K5" s="14">
        <f t="shared" si="0"/>
        <v>265.22500000000002</v>
      </c>
      <c r="L5" s="15">
        <f t="shared" si="1"/>
        <v>265.22500000000002</v>
      </c>
      <c r="M5" s="16">
        <f t="shared" si="2"/>
        <v>265.22500000000002</v>
      </c>
    </row>
    <row r="6" spans="1:13" ht="31.2" x14ac:dyDescent="0.3">
      <c r="A6" s="19">
        <v>6</v>
      </c>
      <c r="B6" s="3" t="str">
        <f>Compras!A6</f>
        <v>Peluche de zanahoria tierno conejo - Muñeco de conejo blanco 28cm</v>
      </c>
      <c r="C6" s="3" t="s">
        <v>28</v>
      </c>
      <c r="D6" s="3" t="s">
        <v>29</v>
      </c>
      <c r="E6" s="13">
        <f>Compras!C6</f>
        <v>155</v>
      </c>
      <c r="F6" s="6">
        <f>Compras!D6</f>
        <v>0.24299999999999994</v>
      </c>
      <c r="G6" s="4">
        <f>Compras!B6</f>
        <v>2</v>
      </c>
      <c r="H6" s="13">
        <f>Compras!Q6</f>
        <v>117.33500000000001</v>
      </c>
      <c r="I6" s="4">
        <f>Compras!P6</f>
        <v>1</v>
      </c>
      <c r="J6" s="20" t="s">
        <v>72</v>
      </c>
      <c r="K6" s="14">
        <f t="shared" si="0"/>
        <v>230.33625000000001</v>
      </c>
      <c r="L6" s="15">
        <f t="shared" si="1"/>
        <v>230.33625000000001</v>
      </c>
      <c r="M6" s="16">
        <f t="shared" si="2"/>
        <v>230.33625000000001</v>
      </c>
    </row>
    <row r="7" spans="1:13" ht="31.2" x14ac:dyDescent="0.3">
      <c r="A7" s="19">
        <v>7</v>
      </c>
      <c r="B7" s="3" t="str">
        <f>Compras!A7</f>
        <v>Peluche de zanahoria tierno conejo - Muñeco de conejo blanco 18cm</v>
      </c>
      <c r="C7" s="3" t="s">
        <v>28</v>
      </c>
      <c r="D7" s="3" t="s">
        <v>29</v>
      </c>
      <c r="E7" s="13">
        <f>Compras!C7</f>
        <v>90</v>
      </c>
      <c r="F7" s="6">
        <f>Compras!D7</f>
        <v>0.2535</v>
      </c>
      <c r="G7" s="4">
        <f>Compras!B7</f>
        <v>2</v>
      </c>
      <c r="H7" s="13">
        <f>Compras!Q7</f>
        <v>67.185000000000002</v>
      </c>
      <c r="I7" s="4">
        <f>Compras!P7</f>
        <v>1</v>
      </c>
      <c r="J7" s="20" t="s">
        <v>72</v>
      </c>
      <c r="K7" s="14">
        <f t="shared" si="0"/>
        <v>213.86062500000003</v>
      </c>
      <c r="L7" s="15">
        <f t="shared" si="1"/>
        <v>178.21718750000002</v>
      </c>
      <c r="M7" s="16">
        <f t="shared" si="2"/>
        <v>142.57375000000002</v>
      </c>
    </row>
    <row r="8" spans="1:13" ht="31.2" x14ac:dyDescent="0.3">
      <c r="A8" s="19">
        <v>8</v>
      </c>
      <c r="B8" s="3" t="str">
        <f>Compras!A8</f>
        <v>Luz de luna, luz de mesa de carga táctil de tres colores</v>
      </c>
      <c r="C8" s="3" t="s">
        <v>34</v>
      </c>
      <c r="D8" s="3" t="s">
        <v>85</v>
      </c>
      <c r="E8" s="13">
        <f>Compras!C8</f>
        <v>338.49</v>
      </c>
      <c r="F8" s="6">
        <f>Compras!D8</f>
        <v>0.56397530207687074</v>
      </c>
      <c r="G8" s="4">
        <f>Compras!B8</f>
        <v>1</v>
      </c>
      <c r="H8" s="13">
        <f>Compras!Q8</f>
        <v>147.59</v>
      </c>
      <c r="I8" s="4">
        <f>Compras!P8</f>
        <v>1</v>
      </c>
      <c r="J8" s="20" t="s">
        <v>72</v>
      </c>
      <c r="K8" s="14">
        <f t="shared" si="0"/>
        <v>314.23125000000005</v>
      </c>
      <c r="L8" s="15">
        <f t="shared" si="1"/>
        <v>261.859375</v>
      </c>
      <c r="M8" s="16">
        <f t="shared" si="2"/>
        <v>209.48750000000001</v>
      </c>
    </row>
    <row r="9" spans="1:13" ht="31.2" x14ac:dyDescent="0.3">
      <c r="A9" s="19">
        <v>9</v>
      </c>
      <c r="B9" s="3" t="str">
        <f>Compras!A9</f>
        <v>Soporte de exhibición de modelo de 1 pieza, estante de exhibición 3 niveles</v>
      </c>
      <c r="C9" s="3" t="s">
        <v>65</v>
      </c>
      <c r="D9" s="3" t="s">
        <v>86</v>
      </c>
      <c r="E9" s="13">
        <f>Compras!C9</f>
        <v>295.2</v>
      </c>
      <c r="F9" s="6">
        <f>Compras!D9</f>
        <v>0.39095528455284551</v>
      </c>
      <c r="G9" s="4">
        <f>Compras!B9</f>
        <v>1</v>
      </c>
      <c r="H9" s="13">
        <f>Compras!Q9</f>
        <v>179.79</v>
      </c>
      <c r="I9" s="4">
        <f>Compras!P9</f>
        <v>1</v>
      </c>
      <c r="J9" s="20" t="s">
        <v>72</v>
      </c>
      <c r="K9" s="14">
        <f t="shared" si="0"/>
        <v>374.60624999999999</v>
      </c>
      <c r="L9" s="15">
        <f t="shared" si="1"/>
        <v>312.171875</v>
      </c>
      <c r="M9" s="16">
        <f t="shared" si="2"/>
        <v>249.73749999999998</v>
      </c>
    </row>
    <row r="10" spans="1:13" ht="31.2" x14ac:dyDescent="0.3">
      <c r="A10" s="19">
        <v>10</v>
      </c>
      <c r="B10" s="3" t="str">
        <f>Compras!A10</f>
        <v>Soporte de exhibición LED redondo recargable, multicolor</v>
      </c>
      <c r="C10" s="3" t="s">
        <v>65</v>
      </c>
      <c r="D10" s="3" t="s">
        <v>87</v>
      </c>
      <c r="E10" s="13">
        <f>Compras!C10</f>
        <v>240.95</v>
      </c>
      <c r="F10" s="6">
        <f>Compras!D10</f>
        <v>0.41365428512139446</v>
      </c>
      <c r="G10" s="4">
        <f>Compras!B10</f>
        <v>1</v>
      </c>
      <c r="H10" s="13">
        <f>Compras!Q10</f>
        <v>141.28</v>
      </c>
      <c r="I10" s="4">
        <f>Compras!P10</f>
        <v>1</v>
      </c>
      <c r="J10" s="20" t="s">
        <v>72</v>
      </c>
      <c r="K10" s="14">
        <f t="shared" si="0"/>
        <v>296.15000000000003</v>
      </c>
      <c r="L10" s="15">
        <f t="shared" si="1"/>
        <v>266.53500000000003</v>
      </c>
      <c r="M10" s="16">
        <f t="shared" si="2"/>
        <v>236.92000000000002</v>
      </c>
    </row>
    <row r="11" spans="1:13" ht="31.2" x14ac:dyDescent="0.3">
      <c r="A11" s="19">
        <v>11</v>
      </c>
      <c r="B11" s="3" t="str">
        <f>Compras!A11</f>
        <v>Sanrio Bixin Kuromi, San valentin, decoración Luminosa</v>
      </c>
      <c r="C11" s="3" t="s">
        <v>31</v>
      </c>
      <c r="D11" s="3" t="s">
        <v>87</v>
      </c>
      <c r="E11" s="13">
        <f>Compras!C11</f>
        <v>145.49</v>
      </c>
      <c r="F11" s="6">
        <f>Compras!D11</f>
        <v>0.99993126675372879</v>
      </c>
      <c r="G11" s="4">
        <f>Compras!B11</f>
        <v>1</v>
      </c>
      <c r="H11" s="13">
        <f>Compras!Q11</f>
        <v>0.01</v>
      </c>
      <c r="I11" s="4">
        <f>Compras!P11</f>
        <v>1</v>
      </c>
      <c r="J11" s="20" t="s">
        <v>72</v>
      </c>
      <c r="K11" s="14">
        <f t="shared" si="0"/>
        <v>43.771875000000001</v>
      </c>
      <c r="L11" s="15">
        <f t="shared" si="1"/>
        <v>34.392187499999999</v>
      </c>
      <c r="M11" s="16">
        <f t="shared" si="2"/>
        <v>25.012499999999999</v>
      </c>
    </row>
    <row r="12" spans="1:13" x14ac:dyDescent="0.3">
      <c r="A12" s="19">
        <v>12</v>
      </c>
      <c r="B12" s="3" t="str">
        <f>Compras!A12</f>
        <v>Peluche de gato tiburon de 12cm</v>
      </c>
      <c r="C12" s="3" t="s">
        <v>28</v>
      </c>
      <c r="D12" s="3" t="s">
        <v>29</v>
      </c>
      <c r="E12" s="13">
        <f>Compras!C12</f>
        <v>252.74</v>
      </c>
      <c r="F12" s="6">
        <f>Compras!D12</f>
        <v>0.86448524175041541</v>
      </c>
      <c r="G12" s="4">
        <f>Compras!B12</f>
        <v>2</v>
      </c>
      <c r="H12" s="13">
        <f>Compras!Q12</f>
        <v>34.25</v>
      </c>
      <c r="I12" s="4">
        <f>Compras!P12</f>
        <v>1</v>
      </c>
      <c r="J12" s="20" t="s">
        <v>72</v>
      </c>
      <c r="K12" s="14">
        <f t="shared" si="0"/>
        <v>118.671875</v>
      </c>
      <c r="L12" s="15">
        <f t="shared" si="1"/>
        <v>93.2421875</v>
      </c>
      <c r="M12" s="16">
        <f t="shared" si="2"/>
        <v>67.8125</v>
      </c>
    </row>
    <row r="13" spans="1:13" ht="31.2" x14ac:dyDescent="0.3">
      <c r="A13" s="19">
        <v>13</v>
      </c>
      <c r="B13" s="3" t="str">
        <f>Compras!A13</f>
        <v>GAMINJA-Bolsa de almacenamiento para Nintendo Switch OLED</v>
      </c>
      <c r="C13" s="3" t="s">
        <v>36</v>
      </c>
      <c r="D13" s="3" t="s">
        <v>60</v>
      </c>
      <c r="E13" s="13">
        <f>Compras!C13</f>
        <v>234.33</v>
      </c>
      <c r="F13" s="6">
        <f>Compras!D13</f>
        <v>0.69218623309008664</v>
      </c>
      <c r="G13" s="4">
        <f>Compras!B13</f>
        <v>2</v>
      </c>
      <c r="H13" s="13">
        <f>Compras!Q13</f>
        <v>72.045000000000002</v>
      </c>
      <c r="I13" s="4">
        <f>Compras!P13</f>
        <v>1</v>
      </c>
      <c r="J13" s="20" t="s">
        <v>72</v>
      </c>
      <c r="K13" s="14">
        <f t="shared" si="0"/>
        <v>201.34843750000002</v>
      </c>
      <c r="L13" s="15">
        <f t="shared" si="1"/>
        <v>158.20234375000001</v>
      </c>
      <c r="M13" s="16">
        <f t="shared" si="2"/>
        <v>115.05625000000001</v>
      </c>
    </row>
    <row r="14" spans="1:13" ht="31.2" x14ac:dyDescent="0.3">
      <c r="A14" s="19">
        <v>14</v>
      </c>
      <c r="B14" s="3" t="str">
        <f>Compras!A14</f>
        <v>Mochila Kawaii Sanrio Kuromi, bolso de hombro Cinnamoroll, Kuromi</v>
      </c>
      <c r="C14" s="3" t="s">
        <v>31</v>
      </c>
      <c r="D14" s="3" t="s">
        <v>110</v>
      </c>
      <c r="E14" s="13">
        <f>Compras!C14</f>
        <v>218.61</v>
      </c>
      <c r="F14" s="6">
        <f>Compras!D14</f>
        <v>0.77904899135446681</v>
      </c>
      <c r="G14" s="4">
        <f>Compras!B14</f>
        <v>1</v>
      </c>
      <c r="H14" s="13">
        <f>Compras!Q14</f>
        <v>48.302099999999996</v>
      </c>
      <c r="I14" s="4">
        <f>Compras!P14</f>
        <v>1</v>
      </c>
      <c r="J14" s="20" t="s">
        <v>72</v>
      </c>
      <c r="K14" s="14">
        <f t="shared" si="0"/>
        <v>149.41084375</v>
      </c>
      <c r="L14" s="15">
        <f t="shared" si="1"/>
        <v>117.394234375</v>
      </c>
      <c r="M14" s="16">
        <f t="shared" si="2"/>
        <v>85.377624999999995</v>
      </c>
    </row>
    <row r="15" spans="1:13" ht="31.2" x14ac:dyDescent="0.3">
      <c r="A15" s="19">
        <v>15</v>
      </c>
      <c r="B15" s="3" t="str">
        <f>Compras!A15</f>
        <v>Disney-consola de juegos de puntada y Mickey para niños, Stick Pop it</v>
      </c>
      <c r="C15" s="3" t="s">
        <v>30</v>
      </c>
      <c r="D15" s="3" t="s">
        <v>111</v>
      </c>
      <c r="E15" s="13">
        <f>Compras!C15</f>
        <v>269.7</v>
      </c>
      <c r="F15" s="6">
        <f>Compras!D15</f>
        <v>0.74976529477196896</v>
      </c>
      <c r="G15" s="4">
        <f>Compras!B15</f>
        <v>1</v>
      </c>
      <c r="H15" s="13">
        <f>Compras!Q15</f>
        <v>67.488299999999995</v>
      </c>
      <c r="I15" s="4">
        <f>Compras!P15</f>
        <v>1</v>
      </c>
      <c r="J15" s="22" t="s">
        <v>72</v>
      </c>
      <c r="K15" s="14">
        <f t="shared" si="0"/>
        <v>191.38065624999999</v>
      </c>
      <c r="L15" s="15">
        <f t="shared" si="1"/>
        <v>150.370515625</v>
      </c>
      <c r="M15" s="16">
        <f t="shared" si="2"/>
        <v>109.36037499999999</v>
      </c>
    </row>
    <row r="16" spans="1:13" ht="31.2" x14ac:dyDescent="0.3">
      <c r="A16" s="19">
        <v>16</v>
      </c>
      <c r="B16" s="3" t="str">
        <f>Compras!A16</f>
        <v>Bolsas de felpa Kawaii Sanrio, bolso cruzado Cinnamoroll Melody Kuromi</v>
      </c>
      <c r="C16" s="3" t="s">
        <v>31</v>
      </c>
      <c r="D16" s="3" t="s">
        <v>110</v>
      </c>
      <c r="E16" s="13">
        <f>Compras!C16</f>
        <v>280.67</v>
      </c>
      <c r="F16" s="6">
        <f>Compras!D16</f>
        <v>0.75235009085402782</v>
      </c>
      <c r="G16" s="4">
        <f>Compras!B16</f>
        <v>1</v>
      </c>
      <c r="H16" s="13">
        <f>Compras!Q16</f>
        <v>69.507899999999992</v>
      </c>
      <c r="I16" s="4">
        <f>Compras!P16</f>
        <v>1</v>
      </c>
      <c r="J16" s="20" t="s">
        <v>72</v>
      </c>
      <c r="K16" s="14">
        <f t="shared" si="0"/>
        <v>195.79853125</v>
      </c>
      <c r="L16" s="15">
        <f t="shared" si="1"/>
        <v>153.84170312499998</v>
      </c>
      <c r="M16" s="16">
        <f t="shared" si="2"/>
        <v>111.88487499999999</v>
      </c>
    </row>
    <row r="17" spans="1:13" ht="31.2" x14ac:dyDescent="0.3">
      <c r="A17" s="19">
        <v>17</v>
      </c>
      <c r="B17" s="3" t="str">
        <f>Compras!A17</f>
        <v>Sanrio-Bolso de mano de felpa para mujer, bolsa de hombro de Kuromi</v>
      </c>
      <c r="C17" s="3" t="s">
        <v>31</v>
      </c>
      <c r="D17" s="3" t="s">
        <v>112</v>
      </c>
      <c r="E17" s="13">
        <f>Compras!C17</f>
        <v>315.76</v>
      </c>
      <c r="F17" s="6">
        <f>Compras!D17</f>
        <v>0.76068311375728404</v>
      </c>
      <c r="G17" s="4">
        <f>Compras!B17</f>
        <v>1</v>
      </c>
      <c r="H17" s="13">
        <f>Compras!Q17</f>
        <v>75.566699999999997</v>
      </c>
      <c r="I17" s="4">
        <f>Compras!P17</f>
        <v>1</v>
      </c>
      <c r="J17" s="20" t="s">
        <v>72</v>
      </c>
      <c r="K17" s="14">
        <f t="shared" si="0"/>
        <v>209.05215625</v>
      </c>
      <c r="L17" s="15">
        <f t="shared" si="1"/>
        <v>164.25526562499999</v>
      </c>
      <c r="M17" s="16">
        <f t="shared" si="2"/>
        <v>119.45837499999999</v>
      </c>
    </row>
    <row r="18" spans="1:13" ht="31.2" x14ac:dyDescent="0.3">
      <c r="A18" s="19">
        <v>18</v>
      </c>
      <c r="B18" s="3" t="str">
        <f>Compras!A18</f>
        <v>Kuromi Sombrero de Panamá, gorra de pescador de Kuromi</v>
      </c>
      <c r="C18" s="3" t="s">
        <v>31</v>
      </c>
      <c r="D18" s="3" t="s">
        <v>113</v>
      </c>
      <c r="E18" s="13">
        <f>Compras!C18</f>
        <v>92.09</v>
      </c>
      <c r="F18" s="6">
        <f>Compras!D18</f>
        <v>0.35487132153328277</v>
      </c>
      <c r="G18" s="4">
        <f>Compras!B18</f>
        <v>1</v>
      </c>
      <c r="H18" s="13">
        <f>Compras!Q18</f>
        <v>59.409899999999993</v>
      </c>
      <c r="I18" s="4">
        <f>Compras!P18</f>
        <v>1</v>
      </c>
      <c r="J18" s="20" t="s">
        <v>72</v>
      </c>
      <c r="K18" s="14">
        <f t="shared" si="0"/>
        <v>193.4509875</v>
      </c>
      <c r="L18" s="15">
        <f t="shared" si="1"/>
        <v>161.20915624999998</v>
      </c>
      <c r="M18" s="16">
        <f t="shared" si="2"/>
        <v>128.96732499999999</v>
      </c>
    </row>
    <row r="19" spans="1:13" ht="31.2" x14ac:dyDescent="0.3">
      <c r="A19" s="19">
        <v>19</v>
      </c>
      <c r="B19" s="3" t="str">
        <f>Compras!A19</f>
        <v>Sanrio Cinnamoroll Crossbod Bag Kuromi My Melody Simple Hobos, bolsos de Kuromi</v>
      </c>
      <c r="C19" s="3" t="s">
        <v>31</v>
      </c>
      <c r="D19" s="3" t="s">
        <v>110</v>
      </c>
      <c r="E19" s="13">
        <f>Compras!C19</f>
        <v>200.16</v>
      </c>
      <c r="F19" s="6">
        <f>Compras!D19</f>
        <v>0.74607014388489223</v>
      </c>
      <c r="G19" s="4">
        <f>Compras!B19</f>
        <v>2</v>
      </c>
      <c r="H19" s="13">
        <f>Compras!Q19</f>
        <v>50.826599999999992</v>
      </c>
      <c r="I19" s="4">
        <f>Compras!P19</f>
        <v>1</v>
      </c>
      <c r="J19" s="20" t="s">
        <v>72</v>
      </c>
      <c r="K19" s="14">
        <f t="shared" si="0"/>
        <v>154.93318749999997</v>
      </c>
      <c r="L19" s="15">
        <f t="shared" si="1"/>
        <v>121.73321874999998</v>
      </c>
      <c r="M19" s="16">
        <f t="shared" si="2"/>
        <v>88.533249999999981</v>
      </c>
    </row>
    <row r="20" spans="1:13" ht="31.2" x14ac:dyDescent="0.3">
      <c r="A20" s="19">
        <v>20</v>
      </c>
      <c r="B20" s="3" t="str">
        <f>Compras!A20</f>
        <v>Sanrio-máquina de juego de burbujas de empuje, Kuromi Popit</v>
      </c>
      <c r="C20" s="3" t="s">
        <v>31</v>
      </c>
      <c r="D20" s="3" t="s">
        <v>111</v>
      </c>
      <c r="E20" s="13">
        <f>Compras!C20</f>
        <v>280.82</v>
      </c>
      <c r="F20" s="6">
        <f>Compras!D20</f>
        <v>0.75308168933836628</v>
      </c>
      <c r="G20" s="4">
        <f>Compras!B20</f>
        <v>2</v>
      </c>
      <c r="H20" s="13">
        <f>Compras!Q20</f>
        <v>69.33959999999999</v>
      </c>
      <c r="I20" s="4">
        <f>Compras!P20</f>
        <v>1</v>
      </c>
      <c r="J20" s="22" t="s">
        <v>72</v>
      </c>
      <c r="K20" s="14">
        <f t="shared" si="0"/>
        <v>195.430375</v>
      </c>
      <c r="L20" s="15">
        <f t="shared" si="1"/>
        <v>153.5524375</v>
      </c>
      <c r="M20" s="16">
        <f t="shared" si="2"/>
        <v>111.67449999999999</v>
      </c>
    </row>
    <row r="21" spans="1:13" ht="31.2" x14ac:dyDescent="0.3">
      <c r="A21" s="19">
        <v>21</v>
      </c>
      <c r="B21" s="3" t="str">
        <f>Compras!A21</f>
        <v>Sanrio-máquina de juego de burbujas de empuje, Hello Kitty Popit</v>
      </c>
      <c r="C21" s="3" t="s">
        <v>31</v>
      </c>
      <c r="D21" s="3" t="s">
        <v>111</v>
      </c>
      <c r="E21" s="13">
        <f>Compras!C21</f>
        <v>282.02</v>
      </c>
      <c r="F21" s="6">
        <f>Compras!D21</f>
        <v>0.75293879866676117</v>
      </c>
      <c r="G21" s="4">
        <f>Compras!B21</f>
        <v>2</v>
      </c>
      <c r="H21" s="13">
        <f>Compras!Q21</f>
        <v>69.676199999999994</v>
      </c>
      <c r="I21" s="4">
        <f>Compras!P21</f>
        <v>1</v>
      </c>
      <c r="J21" s="22" t="s">
        <v>72</v>
      </c>
      <c r="K21" s="14">
        <f t="shared" si="0"/>
        <v>196.16668749999999</v>
      </c>
      <c r="L21" s="15">
        <f t="shared" si="1"/>
        <v>154.13096874999999</v>
      </c>
      <c r="M21" s="16">
        <f t="shared" si="2"/>
        <v>112.09524999999999</v>
      </c>
    </row>
    <row r="22" spans="1:13" x14ac:dyDescent="0.3">
      <c r="A22" s="19">
        <v>22</v>
      </c>
      <c r="B22" s="3" t="str">
        <f>Compras!A22</f>
        <v>Kuromi - mochila escolar para jardín de niños</v>
      </c>
      <c r="C22" s="3" t="s">
        <v>31</v>
      </c>
      <c r="D22" s="3" t="s">
        <v>132</v>
      </c>
      <c r="E22" s="13">
        <f>Compras!C22</f>
        <v>446.29</v>
      </c>
      <c r="F22" s="6">
        <f>Compras!D22</f>
        <v>0.76581527706200003</v>
      </c>
      <c r="G22" s="4">
        <f>Compras!B22</f>
        <v>1</v>
      </c>
      <c r="H22" s="13">
        <f>Compras!Q22</f>
        <v>93.911399999999986</v>
      </c>
      <c r="I22" s="4">
        <f>Compras!P22</f>
        <v>1</v>
      </c>
      <c r="J22" s="20" t="s">
        <v>72</v>
      </c>
      <c r="K22" s="14">
        <f t="shared" si="0"/>
        <v>249.18118749999996</v>
      </c>
      <c r="L22" s="15">
        <f t="shared" si="1"/>
        <v>195.78521874999996</v>
      </c>
      <c r="M22" s="16">
        <f t="shared" si="2"/>
        <v>142.38924999999998</v>
      </c>
    </row>
    <row r="23" spans="1:13" ht="31.2" x14ac:dyDescent="0.3">
      <c r="A23" s="19">
        <v>23</v>
      </c>
      <c r="B23" s="3" t="str">
        <f>Compras!A23</f>
        <v>Sanrio Cinnamoroll Crossbod Bag Kuromi My Melody Simple Hobos pecho para estudiantes</v>
      </c>
      <c r="C23" s="3" t="s">
        <v>31</v>
      </c>
      <c r="D23" s="3" t="s">
        <v>110</v>
      </c>
      <c r="E23" s="13">
        <f>Compras!C23</f>
        <v>195.78</v>
      </c>
      <c r="F23" s="6">
        <f>Compras!D23</f>
        <v>0.74640668096843399</v>
      </c>
      <c r="G23" s="4">
        <f>Compras!B23</f>
        <v>2</v>
      </c>
      <c r="H23" s="13">
        <f>Compras!Q23</f>
        <v>44.599499999999999</v>
      </c>
      <c r="I23" s="4">
        <f>Compras!P23</f>
        <v>1</v>
      </c>
      <c r="J23" s="20" t="s">
        <v>72</v>
      </c>
      <c r="K23" s="14">
        <f t="shared" si="0"/>
        <v>141.31140625</v>
      </c>
      <c r="L23" s="15">
        <f t="shared" si="1"/>
        <v>111.030390625</v>
      </c>
      <c r="M23" s="16">
        <f t="shared" si="2"/>
        <v>80.749375000000001</v>
      </c>
    </row>
    <row r="24" spans="1:13" ht="46.8" x14ac:dyDescent="0.3">
      <c r="A24" s="19">
        <v>24</v>
      </c>
      <c r="B24" s="3" t="str">
        <f>Compras!A24</f>
        <v>Diadema de felpa Kawaii Sanrio My Melody Cinnamoroll, banda para la cabeza con orejas de Cinnamoroll</v>
      </c>
      <c r="C24" s="3" t="s">
        <v>31</v>
      </c>
      <c r="D24" s="3" t="s">
        <v>133</v>
      </c>
      <c r="E24" s="13">
        <f>Compras!C24</f>
        <v>53.36</v>
      </c>
      <c r="F24" s="6">
        <f>Compras!D24</f>
        <v>0.2808770614692655</v>
      </c>
      <c r="G24" s="4">
        <f>Compras!B24</f>
        <v>2</v>
      </c>
      <c r="H24" s="13">
        <f>Compras!Q24</f>
        <v>34.501499999999993</v>
      </c>
      <c r="I24" s="4">
        <f>Compras!P24</f>
        <v>1</v>
      </c>
      <c r="J24" s="20" t="s">
        <v>72</v>
      </c>
      <c r="K24" s="14">
        <f t="shared" si="0"/>
        <v>128.06643750000001</v>
      </c>
      <c r="L24" s="15">
        <f t="shared" si="1"/>
        <v>106.72203125</v>
      </c>
      <c r="M24" s="16">
        <f t="shared" si="2"/>
        <v>85.377624999999995</v>
      </c>
    </row>
    <row r="25" spans="1:13" ht="46.8" x14ac:dyDescent="0.3">
      <c r="A25" s="19">
        <v>25</v>
      </c>
      <c r="B25" s="3" t="str">
        <f>Compras!A25</f>
        <v>Estuche de lápices de felpa Kawaii Sanrio Cinnamoroll Kuromi, bolsa de maquillaje de Cinnamoroll</v>
      </c>
      <c r="C25" s="3" t="s">
        <v>31</v>
      </c>
      <c r="D25" s="3" t="s">
        <v>134</v>
      </c>
      <c r="E25" s="13">
        <f>Compras!C25</f>
        <v>74.17</v>
      </c>
      <c r="F25" s="6">
        <f>Compras!D25</f>
        <v>0.31019010381555895</v>
      </c>
      <c r="G25" s="4">
        <f>Compras!B25</f>
        <v>1</v>
      </c>
      <c r="H25" s="13">
        <f>Compras!Q25</f>
        <v>45.945899999999995</v>
      </c>
      <c r="I25" s="4">
        <f>Compras!P25</f>
        <v>1</v>
      </c>
      <c r="J25" s="20" t="s">
        <v>72</v>
      </c>
      <c r="K25" s="14">
        <f t="shared" si="0"/>
        <v>158.10798749999998</v>
      </c>
      <c r="L25" s="15">
        <f t="shared" si="1"/>
        <v>131.75665624999999</v>
      </c>
      <c r="M25" s="16">
        <f t="shared" si="2"/>
        <v>105.40532499999999</v>
      </c>
    </row>
    <row r="26" spans="1:13" ht="31.2" x14ac:dyDescent="0.3">
      <c r="A26" s="19">
        <v>26</v>
      </c>
      <c r="B26" s="3" t="str">
        <f>Compras!A26</f>
        <v>Bolsos cruzados Sanrio, bandoleras de hombro, lindas mochilas portátiles de dibujos animados</v>
      </c>
      <c r="C26" s="3" t="s">
        <v>31</v>
      </c>
      <c r="D26" s="3" t="s">
        <v>135</v>
      </c>
      <c r="E26" s="13">
        <f>Compras!C26</f>
        <v>246.62</v>
      </c>
      <c r="F26" s="6">
        <f>Compras!D26</f>
        <v>0.74613737734165919</v>
      </c>
      <c r="G26" s="4">
        <f>Compras!B26</f>
        <v>1</v>
      </c>
      <c r="H26" s="13">
        <f>Compras!Q26</f>
        <v>56.380499999999998</v>
      </c>
      <c r="I26" s="4">
        <f>Compras!P26</f>
        <v>1</v>
      </c>
      <c r="J26" s="20" t="s">
        <v>72</v>
      </c>
      <c r="K26" s="14">
        <f t="shared" si="0"/>
        <v>167.08234374999998</v>
      </c>
      <c r="L26" s="15">
        <f t="shared" si="1"/>
        <v>131.27898437499999</v>
      </c>
      <c r="M26" s="16">
        <f t="shared" si="2"/>
        <v>95.475624999999994</v>
      </c>
    </row>
    <row r="27" spans="1:13" ht="31.2" x14ac:dyDescent="0.3">
      <c r="A27" s="19">
        <v>27</v>
      </c>
      <c r="B27" s="3" t="str">
        <f>Compras!A27</f>
        <v>Bolsas de felpa Kawaii Sanrio, bolso cruzado Cinnamoroll Melody Kuromi - Cinnamoroll</v>
      </c>
      <c r="C27" s="3" t="s">
        <v>31</v>
      </c>
      <c r="D27" s="3" t="s">
        <v>137</v>
      </c>
      <c r="E27" s="13">
        <f>Compras!C27</f>
        <v>287.69</v>
      </c>
      <c r="F27" s="6">
        <f>Compras!D27</f>
        <v>0.75254301505092291</v>
      </c>
      <c r="G27" s="4">
        <f>Compras!B27</f>
        <v>1</v>
      </c>
      <c r="H27" s="13">
        <f>Compras!Q27</f>
        <v>63.954000000000001</v>
      </c>
      <c r="I27" s="4">
        <f>Compras!P27</f>
        <v>1</v>
      </c>
      <c r="J27" s="20" t="s">
        <v>72</v>
      </c>
      <c r="K27" s="14">
        <f t="shared" si="0"/>
        <v>183.64937499999999</v>
      </c>
      <c r="L27" s="15">
        <f t="shared" si="1"/>
        <v>144.29593749999998</v>
      </c>
      <c r="M27" s="16">
        <f t="shared" si="2"/>
        <v>104.9425</v>
      </c>
    </row>
    <row r="28" spans="1:13" ht="31.2" x14ac:dyDescent="0.3">
      <c r="A28" s="19">
        <v>28</v>
      </c>
      <c r="B28" s="3" t="str">
        <f>Compras!A28</f>
        <v>Sombreros de béisbol de la patrulla canina para niños, gorros bonitos de Chase Skye</v>
      </c>
      <c r="C28" s="3" t="s">
        <v>61</v>
      </c>
      <c r="D28" s="3" t="s">
        <v>62</v>
      </c>
      <c r="E28" s="13">
        <f>Compras!C28</f>
        <v>295.51</v>
      </c>
      <c r="F28" s="6">
        <f>Compras!D28</f>
        <v>0.75339616256641062</v>
      </c>
      <c r="G28" s="4">
        <f>Compras!B28</f>
        <v>2</v>
      </c>
      <c r="H28" s="13">
        <f>Compras!Q28</f>
        <v>65.468699999999998</v>
      </c>
      <c r="I28" s="4">
        <f>Compras!P28</f>
        <v>1</v>
      </c>
      <c r="J28" s="20" t="s">
        <v>72</v>
      </c>
      <c r="K28" s="14">
        <f t="shared" si="0"/>
        <v>186.96278125000001</v>
      </c>
      <c r="L28" s="15">
        <f t="shared" si="1"/>
        <v>146.89932812500001</v>
      </c>
      <c r="M28" s="16">
        <f t="shared" si="2"/>
        <v>106.835875</v>
      </c>
    </row>
    <row r="29" spans="1:13" ht="31.2" x14ac:dyDescent="0.3">
      <c r="A29" s="19">
        <v>29</v>
      </c>
      <c r="B29" s="3" t="str">
        <f>Compras!A29</f>
        <v>Sombreros de béisbol de la patrulla canina para niños, gorros bonitos de Chase Skye</v>
      </c>
      <c r="C29" s="3" t="s">
        <v>61</v>
      </c>
      <c r="D29" s="3" t="s">
        <v>62</v>
      </c>
      <c r="E29" s="13">
        <f>Compras!C29</f>
        <v>292.19</v>
      </c>
      <c r="F29" s="6">
        <f>Compras!D29</f>
        <v>0.75174612409733399</v>
      </c>
      <c r="G29" s="4">
        <f>Compras!B29</f>
        <v>2</v>
      </c>
      <c r="H29" s="13">
        <f>Compras!Q29</f>
        <v>65.216249999999988</v>
      </c>
      <c r="I29" s="4">
        <f>Compras!P29</f>
        <v>1</v>
      </c>
      <c r="J29" s="20" t="s">
        <v>72</v>
      </c>
      <c r="K29" s="14">
        <f t="shared" si="0"/>
        <v>186.41054687499997</v>
      </c>
      <c r="L29" s="15">
        <f t="shared" si="1"/>
        <v>146.46542968749998</v>
      </c>
      <c r="M29" s="16">
        <f t="shared" si="2"/>
        <v>106.52031249999999</v>
      </c>
    </row>
    <row r="30" spans="1:13" ht="31.2" x14ac:dyDescent="0.3">
      <c r="A30" s="19">
        <v>30</v>
      </c>
      <c r="B30" s="3" t="str">
        <f>Compras!A30</f>
        <v>Sanrio Kuromi-Diadema con diseño de Cinnamoroll, diadema Kawaii</v>
      </c>
      <c r="C30" s="3" t="s">
        <v>31</v>
      </c>
      <c r="D30" s="3" t="s">
        <v>133</v>
      </c>
      <c r="E30" s="13">
        <f>Compras!C30</f>
        <v>44.5</v>
      </c>
      <c r="F30" s="6">
        <f>Compras!D30</f>
        <v>0.16795505617977535</v>
      </c>
      <c r="G30" s="4">
        <f>Compras!B30</f>
        <v>2</v>
      </c>
      <c r="H30" s="13">
        <f>Compras!Q30</f>
        <v>33.239249999999998</v>
      </c>
      <c r="I30" s="4">
        <f>Compras!P30</f>
        <v>1</v>
      </c>
      <c r="J30" s="20" t="s">
        <v>72</v>
      </c>
      <c r="K30" s="14">
        <f t="shared" si="0"/>
        <v>145.545203125</v>
      </c>
      <c r="L30" s="15">
        <f t="shared" si="1"/>
        <v>114.3569453125</v>
      </c>
      <c r="M30" s="16">
        <f t="shared" si="2"/>
        <v>83.168687500000004</v>
      </c>
    </row>
    <row r="31" spans="1:13" ht="31.2" x14ac:dyDescent="0.3">
      <c r="A31" s="19">
        <v>31</v>
      </c>
      <c r="B31" s="3" t="str">
        <f>Compras!A31</f>
        <v>Cosplay de Mario Luigi, Princesa Peach Rosalina - Luigi Rana</v>
      </c>
      <c r="C31" s="3" t="s">
        <v>32</v>
      </c>
      <c r="D31" s="3" t="s">
        <v>29</v>
      </c>
      <c r="E31" s="13">
        <f>Compras!C31</f>
        <v>327.73</v>
      </c>
      <c r="F31" s="6">
        <f>Compras!D31</f>
        <v>0.6355841698959509</v>
      </c>
      <c r="G31" s="4">
        <f>Compras!B31</f>
        <v>1</v>
      </c>
      <c r="H31" s="13">
        <f>Compras!Q31</f>
        <v>98.65</v>
      </c>
      <c r="I31" s="4">
        <f>Compras!P31</f>
        <v>1</v>
      </c>
      <c r="J31" s="20" t="s">
        <v>72</v>
      </c>
      <c r="K31" s="14">
        <f t="shared" si="0"/>
        <v>259.546875</v>
      </c>
      <c r="L31" s="15">
        <f t="shared" si="1"/>
        <v>203.9296875</v>
      </c>
      <c r="M31" s="16">
        <f t="shared" si="2"/>
        <v>148.3125</v>
      </c>
    </row>
    <row r="32" spans="1:13" ht="31.2" x14ac:dyDescent="0.3">
      <c r="A32" s="19">
        <v>32</v>
      </c>
      <c r="B32" s="3" t="str">
        <f>Compras!A32</f>
        <v>Disney-muñecos de peluche de Lilo y Stitch - Muñeco verde</v>
      </c>
      <c r="C32" s="3" t="s">
        <v>30</v>
      </c>
      <c r="D32" s="3" t="s">
        <v>29</v>
      </c>
      <c r="E32" s="13">
        <f>Compras!C32</f>
        <v>108.8</v>
      </c>
      <c r="F32" s="6">
        <f>Compras!D32</f>
        <v>0.2048713235294117</v>
      </c>
      <c r="G32" s="4">
        <f>Compras!B32</f>
        <v>1</v>
      </c>
      <c r="H32" s="13">
        <f>Compras!Q32</f>
        <v>73.720000000000013</v>
      </c>
      <c r="I32" s="4">
        <f>Compras!P32</f>
        <v>1</v>
      </c>
      <c r="J32" s="20" t="s">
        <v>72</v>
      </c>
      <c r="K32" s="14">
        <f t="shared" si="0"/>
        <v>192.51250000000002</v>
      </c>
      <c r="L32" s="15">
        <f t="shared" si="1"/>
        <v>173.26125000000002</v>
      </c>
      <c r="M32" s="16">
        <f t="shared" si="2"/>
        <v>154.01000000000002</v>
      </c>
    </row>
    <row r="33" spans="1:13" ht="31.2" x14ac:dyDescent="0.3">
      <c r="A33" s="19">
        <v>33</v>
      </c>
      <c r="B33" s="3" t="str">
        <f>Compras!A33</f>
        <v>Gorra de PAW Patroll para niños</v>
      </c>
      <c r="C33" s="3" t="s">
        <v>61</v>
      </c>
      <c r="D33" s="3" t="s">
        <v>62</v>
      </c>
      <c r="E33" s="13">
        <f>Compras!C33</f>
        <v>260.11</v>
      </c>
      <c r="F33" s="6">
        <f>Compras!D33</f>
        <v>0.71785014032524719</v>
      </c>
      <c r="G33" s="4">
        <f>Compras!B33</f>
        <v>1</v>
      </c>
      <c r="H33" s="13">
        <f>Compras!Q33</f>
        <v>62.53</v>
      </c>
      <c r="I33" s="4">
        <f>Compras!P33</f>
        <v>1</v>
      </c>
      <c r="J33" s="20" t="s">
        <v>72</v>
      </c>
      <c r="K33" s="14">
        <f t="shared" si="0"/>
        <v>180.53437499999998</v>
      </c>
      <c r="L33" s="15">
        <f t="shared" si="1"/>
        <v>141.84843749999999</v>
      </c>
      <c r="M33" s="16">
        <f t="shared" si="2"/>
        <v>103.16249999999999</v>
      </c>
    </row>
    <row r="34" spans="1:13" x14ac:dyDescent="0.3">
      <c r="A34" s="19">
        <v>34</v>
      </c>
      <c r="B34" s="3" t="str">
        <f>Compras!A34</f>
        <v>Disney - portatarjetas de Stich, puntada Kawaii</v>
      </c>
      <c r="C34" s="3" t="s">
        <v>30</v>
      </c>
      <c r="D34" s="3" t="s">
        <v>63</v>
      </c>
      <c r="E34" s="13">
        <f>Compras!C34</f>
        <v>93.01</v>
      </c>
      <c r="F34" s="6">
        <f>Compras!D34</f>
        <v>0.6373508224922052</v>
      </c>
      <c r="G34" s="4">
        <f>Compras!B34</f>
        <v>1</v>
      </c>
      <c r="H34" s="13">
        <f>Compras!Q34</f>
        <v>28.759999999999994</v>
      </c>
      <c r="I34" s="4">
        <f>Compras!P34</f>
        <v>1</v>
      </c>
      <c r="J34" s="20" t="s">
        <v>72</v>
      </c>
      <c r="K34" s="14">
        <f t="shared" si="0"/>
        <v>119.24499999999998</v>
      </c>
      <c r="L34" s="15">
        <f t="shared" si="1"/>
        <v>93.692499999999981</v>
      </c>
      <c r="M34" s="16">
        <f t="shared" si="2"/>
        <v>68.139999999999986</v>
      </c>
    </row>
    <row r="35" spans="1:13" ht="31.2" x14ac:dyDescent="0.3">
      <c r="A35" s="19">
        <v>35</v>
      </c>
      <c r="B35" s="3" t="str">
        <f>Compras!A35</f>
        <v>Sanrio Kuromi Cinnamonroll Moon Led Light Kawaii 3D</v>
      </c>
      <c r="C35" s="3" t="s">
        <v>31</v>
      </c>
      <c r="D35" s="3" t="s">
        <v>34</v>
      </c>
      <c r="E35" s="13">
        <f>Compras!C35</f>
        <v>192.68</v>
      </c>
      <c r="F35" s="6">
        <f>Compras!D35</f>
        <v>0.13566535187876277</v>
      </c>
      <c r="G35" s="4">
        <f>Compras!B35</f>
        <v>1</v>
      </c>
      <c r="H35" s="13">
        <f>Compras!Q35</f>
        <v>144.83000000000001</v>
      </c>
      <c r="I35" s="4">
        <f>Compras!P35</f>
        <v>1</v>
      </c>
      <c r="J35" s="20" t="s">
        <v>72</v>
      </c>
      <c r="K35" s="14">
        <f t="shared" si="0"/>
        <v>278.45249999999999</v>
      </c>
      <c r="L35" s="15">
        <f t="shared" si="1"/>
        <v>278.45249999999999</v>
      </c>
      <c r="M35" s="16">
        <f t="shared" si="2"/>
        <v>278.45249999999999</v>
      </c>
    </row>
    <row r="36" spans="1:13" ht="31.2" x14ac:dyDescent="0.3">
      <c r="A36" s="19">
        <v>36</v>
      </c>
      <c r="B36" s="3" t="str">
        <f>Compras!A36</f>
        <v>Peluche de 25cm con diseño de perro de Jade Sanrio Kuromi</v>
      </c>
      <c r="C36" s="3" t="s">
        <v>31</v>
      </c>
      <c r="D36" s="3" t="s">
        <v>29</v>
      </c>
      <c r="E36" s="13">
        <f>Compras!C36</f>
        <v>142.87</v>
      </c>
      <c r="F36" s="6">
        <f>Compras!D36</f>
        <v>0.58423741863232304</v>
      </c>
      <c r="G36" s="4">
        <f>Compras!B36</f>
        <v>2</v>
      </c>
      <c r="H36" s="13">
        <f>Compras!Q36</f>
        <v>51.66</v>
      </c>
      <c r="I36" s="4">
        <f>Compras!P36</f>
        <v>1</v>
      </c>
      <c r="J36" s="20" t="s">
        <v>72</v>
      </c>
      <c r="K36" s="14">
        <f t="shared" si="0"/>
        <v>153.73499999999999</v>
      </c>
      <c r="L36" s="15">
        <f t="shared" si="1"/>
        <v>128.11249999999998</v>
      </c>
      <c r="M36" s="16">
        <f t="shared" si="2"/>
        <v>102.49</v>
      </c>
    </row>
    <row r="37" spans="1:13" x14ac:dyDescent="0.3">
      <c r="A37" s="19">
        <v>37</v>
      </c>
      <c r="B37" s="3" t="str">
        <f>Compras!A37</f>
        <v>Llavero de peluche Kawaii Sanrio, Cinnamoroll</v>
      </c>
      <c r="C37" s="3" t="s">
        <v>31</v>
      </c>
      <c r="D37" s="3" t="s">
        <v>64</v>
      </c>
      <c r="E37" s="13">
        <f>Compras!C37</f>
        <v>127.55</v>
      </c>
      <c r="F37" s="6">
        <f>Compras!D37</f>
        <v>0.71775774206193643</v>
      </c>
      <c r="G37" s="4">
        <f>Compras!B37</f>
        <v>2</v>
      </c>
      <c r="H37" s="13">
        <f>Compras!Q37</f>
        <v>30.680000000000003</v>
      </c>
      <c r="I37" s="4">
        <f>Compras!P37</f>
        <v>1</v>
      </c>
      <c r="J37" s="20" t="s">
        <v>72</v>
      </c>
      <c r="K37" s="14">
        <f t="shared" si="0"/>
        <v>124.28500000000003</v>
      </c>
      <c r="L37" s="15">
        <f t="shared" si="1"/>
        <v>97.652500000000018</v>
      </c>
      <c r="M37" s="16">
        <f t="shared" si="2"/>
        <v>71.02000000000001</v>
      </c>
    </row>
    <row r="38" spans="1:13" ht="31.2" x14ac:dyDescent="0.3">
      <c r="A38" s="19">
        <v>38</v>
      </c>
      <c r="B38" s="3" t="str">
        <f>Compras!A38</f>
        <v>Kirby-funda protectora portátil para Nintendo Switch</v>
      </c>
      <c r="C38" s="3" t="s">
        <v>33</v>
      </c>
      <c r="D38" s="3" t="s">
        <v>60</v>
      </c>
      <c r="E38" s="13">
        <f>Compras!C38</f>
        <v>192.58</v>
      </c>
      <c r="F38" s="6">
        <f>Compras!D38</f>
        <v>0.13017966559351968</v>
      </c>
      <c r="G38" s="4">
        <f>Compras!B38</f>
        <v>1</v>
      </c>
      <c r="H38" s="13">
        <f>Compras!Q38</f>
        <v>145.70999999999998</v>
      </c>
      <c r="I38" s="4">
        <f>Compras!P38</f>
        <v>1</v>
      </c>
      <c r="J38" s="20" t="s">
        <v>72</v>
      </c>
      <c r="K38" s="14">
        <f t="shared" si="0"/>
        <v>279.99249999999995</v>
      </c>
      <c r="L38" s="15">
        <f t="shared" si="1"/>
        <v>279.99249999999995</v>
      </c>
      <c r="M38" s="16">
        <f t="shared" si="2"/>
        <v>279.99249999999995</v>
      </c>
    </row>
    <row r="39" spans="1:13" x14ac:dyDescent="0.3">
      <c r="A39" s="19">
        <v>39</v>
      </c>
      <c r="B39" s="3" t="str">
        <f>Compras!A39</f>
        <v>Funda protectora Kirby Anime, Nintendo Switch</v>
      </c>
      <c r="C39" s="3" t="s">
        <v>33</v>
      </c>
      <c r="D39" s="3" t="s">
        <v>60</v>
      </c>
      <c r="E39" s="13">
        <f>Compras!C39</f>
        <v>315.29000000000002</v>
      </c>
      <c r="F39" s="6">
        <f>Compras!D39</f>
        <v>0.66557772209711696</v>
      </c>
      <c r="G39" s="4">
        <f>Compras!B39</f>
        <v>1</v>
      </c>
      <c r="H39" s="13">
        <f>Compras!Q39</f>
        <v>91.72999999999999</v>
      </c>
      <c r="I39" s="4">
        <f>Compras!P39</f>
        <v>1</v>
      </c>
      <c r="J39" s="20" t="s">
        <v>72</v>
      </c>
      <c r="K39" s="14">
        <f t="shared" si="0"/>
        <v>244.40937499999998</v>
      </c>
      <c r="L39" s="15">
        <f t="shared" si="1"/>
        <v>192.03593749999999</v>
      </c>
      <c r="M39" s="16">
        <f t="shared" si="2"/>
        <v>139.66249999999999</v>
      </c>
    </row>
    <row r="40" spans="1:13" x14ac:dyDescent="0.3">
      <c r="A40" s="19">
        <v>40</v>
      </c>
      <c r="B40" s="3" t="str">
        <f>Compras!A40</f>
        <v>Almacenamiento de acrílico a prueba de polvo</v>
      </c>
      <c r="C40" s="3" t="s">
        <v>65</v>
      </c>
      <c r="D40" s="3" t="s">
        <v>66</v>
      </c>
      <c r="E40" s="13">
        <f>Compras!C40</f>
        <v>1287.08</v>
      </c>
      <c r="F40" s="6">
        <f>Compras!D40</f>
        <v>0.77773720359262821</v>
      </c>
      <c r="G40" s="4">
        <f>Compras!B40</f>
        <v>1</v>
      </c>
      <c r="H40" s="13">
        <f>Compras!Q40</f>
        <v>243.78999999999996</v>
      </c>
      <c r="I40" s="4">
        <f>Compras!P40</f>
        <v>1</v>
      </c>
      <c r="J40" s="20" t="s">
        <v>72</v>
      </c>
      <c r="K40" s="14">
        <f t="shared" si="0"/>
        <v>412.17187499999994</v>
      </c>
      <c r="L40" s="15">
        <f t="shared" si="1"/>
        <v>370.95468749999998</v>
      </c>
      <c r="M40" s="16">
        <f t="shared" si="2"/>
        <v>329.73749999999995</v>
      </c>
    </row>
    <row r="41" spans="1:13" x14ac:dyDescent="0.3">
      <c r="A41" s="19">
        <v>41</v>
      </c>
      <c r="B41" s="3" t="str">
        <f>Compras!A41</f>
        <v>Cubo de arena portátil plegable</v>
      </c>
      <c r="C41" s="3" t="s">
        <v>67</v>
      </c>
      <c r="D41" s="3" t="s">
        <v>68</v>
      </c>
      <c r="E41" s="13">
        <f>Compras!C41</f>
        <v>186.7</v>
      </c>
      <c r="F41" s="6">
        <f>Compras!D41</f>
        <v>0.61992501339046602</v>
      </c>
      <c r="G41" s="4">
        <f>Compras!B41</f>
        <v>1</v>
      </c>
      <c r="H41" s="13">
        <f>Compras!Q41</f>
        <v>60.475999999999992</v>
      </c>
      <c r="I41" s="4">
        <f>Compras!P41</f>
        <v>1</v>
      </c>
      <c r="J41" s="20" t="s">
        <v>72</v>
      </c>
      <c r="K41" s="14">
        <f t="shared" si="0"/>
        <v>176.04124999999996</v>
      </c>
      <c r="L41" s="15">
        <f t="shared" si="1"/>
        <v>138.31812499999998</v>
      </c>
      <c r="M41" s="16">
        <f t="shared" si="2"/>
        <v>100.59499999999998</v>
      </c>
    </row>
    <row r="42" spans="1:13" ht="31.2" x14ac:dyDescent="0.3">
      <c r="A42" s="19">
        <v>42</v>
      </c>
      <c r="B42" s="3" t="str">
        <f>Compras!A42</f>
        <v>Estadio Donkey Kong - Set de juego Super Mario Mini Wave 2</v>
      </c>
      <c r="C42" s="3" t="s">
        <v>32</v>
      </c>
      <c r="D42" s="3" t="s">
        <v>70</v>
      </c>
      <c r="E42" s="13">
        <f>Compras!C42</f>
        <v>564.72</v>
      </c>
      <c r="F42" s="6">
        <f>Compras!D42</f>
        <v>0.36308258960192669</v>
      </c>
      <c r="G42" s="4">
        <f>Compras!B42</f>
        <v>1</v>
      </c>
      <c r="H42" s="13">
        <f>Compras!Q42</f>
        <v>359.68</v>
      </c>
      <c r="I42" s="4">
        <f>Compras!P42</f>
        <v>1</v>
      </c>
      <c r="J42" s="20" t="s">
        <v>72</v>
      </c>
      <c r="K42" s="14">
        <f t="shared" si="0"/>
        <v>474.6</v>
      </c>
      <c r="L42" s="15">
        <f t="shared" si="1"/>
        <v>474.6</v>
      </c>
      <c r="M42" s="16">
        <f t="shared" si="2"/>
        <v>474.6</v>
      </c>
    </row>
  </sheetData>
  <autoFilter ref="A1:M41" xr:uid="{00000000-0009-0000-0000-000001000000}">
    <sortState xmlns:xlrd2="http://schemas.microsoft.com/office/spreadsheetml/2017/richdata2" ref="A2:M42">
      <sortCondition ref="A1:A41"/>
    </sortState>
  </autoFilter>
  <hyperlinks>
    <hyperlink ref="J12" r:id="rId1" xr:uid="{57694B5E-0E9D-458E-8FE3-F77325C72FC0}"/>
    <hyperlink ref="J13" r:id="rId2" xr:uid="{FB7CBC69-69EA-40AA-AD79-B74F70ABEAB9}"/>
    <hyperlink ref="J31" r:id="rId3" xr:uid="{8FDA6A77-CBDA-460D-89B6-6FA20CF7CC03}"/>
    <hyperlink ref="J32" r:id="rId4" xr:uid="{550371AF-C274-4AAC-B1AE-D16F8769C276}"/>
    <hyperlink ref="J33" r:id="rId5" xr:uid="{723D4824-481B-480F-8EF7-529AE0C3FB4E}"/>
    <hyperlink ref="J34" r:id="rId6" xr:uid="{1FE7DCED-67A7-4E27-8BB0-AF2D4F2FD123}"/>
    <hyperlink ref="J35" r:id="rId7" xr:uid="{701C66F1-7545-4ED3-A8E0-2A567008C3CE}"/>
    <hyperlink ref="J36" r:id="rId8" xr:uid="{CCC33741-A7D1-4311-9501-FB4F480DB369}"/>
    <hyperlink ref="J37" r:id="rId9" xr:uid="{671AC21C-7A1A-42A4-8752-1203FF9A1702}"/>
    <hyperlink ref="J38" r:id="rId10" xr:uid="{4DE32EA1-8C53-4C4D-9B04-6B9C80098E4E}"/>
    <hyperlink ref="J39" r:id="rId11" xr:uid="{3B986739-3BAC-48FF-B741-5B25A81AF03F}"/>
    <hyperlink ref="J40" r:id="rId12" xr:uid="{AC38BCD6-C9EE-4182-9A8B-769066517E44}"/>
    <hyperlink ref="J41" r:id="rId13" xr:uid="{DF70AFD7-1287-4B30-9CBC-B916A0DBC6DB}"/>
    <hyperlink ref="J42" r:id="rId14" xr:uid="{98A0399D-5BB0-4099-9654-4AA7D8357CAC}"/>
    <hyperlink ref="J7" r:id="rId15" xr:uid="{37B68853-4E79-4DDB-8318-21DCEB0D78BA}"/>
    <hyperlink ref="J8" r:id="rId16" xr:uid="{4EF34536-6C4A-4105-B8C0-406501D98EBE}"/>
    <hyperlink ref="J9" r:id="rId17" xr:uid="{836FD261-D963-41EF-9744-D163946DF742}"/>
    <hyperlink ref="J11" r:id="rId18" xr:uid="{0EC86D30-E302-43A5-B633-81CB4EA636FF}"/>
    <hyperlink ref="J10" r:id="rId19" xr:uid="{5A01CD8C-349D-4465-99FB-DE283C1523A0}"/>
    <hyperlink ref="J6" r:id="rId20" xr:uid="{B04B2689-F1C5-47DC-89DE-541453454259}"/>
    <hyperlink ref="J2" r:id="rId21" xr:uid="{5D4AA462-A79A-410D-8390-00FBFCBE80A1}"/>
    <hyperlink ref="J5" r:id="rId22" xr:uid="{C43107C3-579B-4061-9740-3E8444EEB1A7}"/>
    <hyperlink ref="J4" r:id="rId23" xr:uid="{DCF8C85C-E800-467F-AE53-E23E3FA2949B}"/>
    <hyperlink ref="J3" r:id="rId24" xr:uid="{B5368601-4A0B-49A5-9C2A-6442237424D4}"/>
    <hyperlink ref="J16" r:id="rId25" xr:uid="{73A09D91-BC07-4E1B-A8E3-59CD413540FE}"/>
    <hyperlink ref="J19" r:id="rId26" xr:uid="{2F7C0312-E2C9-48E7-B6F8-567D12753FCF}"/>
    <hyperlink ref="J14" r:id="rId27" xr:uid="{1E814FF3-7AB1-4FE9-8E89-CBA2CE07FCBD}"/>
    <hyperlink ref="J17" r:id="rId28" xr:uid="{0E7D94F3-0028-47CC-BDB5-0A9850CCDB6B}"/>
    <hyperlink ref="J18" r:id="rId29" xr:uid="{DEDA123C-28EB-48C3-AE83-32AE6032DE7C}"/>
    <hyperlink ref="J22" r:id="rId30" xr:uid="{1B104239-0DCD-48C5-9A29-BFBFB3DF4ECF}"/>
    <hyperlink ref="J23" r:id="rId31" xr:uid="{7F5CF82C-2D75-4039-8491-7DD04A680777}"/>
    <hyperlink ref="J24" r:id="rId32" xr:uid="{8E782F38-E4FE-4A1C-8EB3-AFB20362AEDA}"/>
    <hyperlink ref="J25" r:id="rId33" xr:uid="{C1E69439-7696-433C-BF5F-AFD22C3A4A96}"/>
    <hyperlink ref="J26" r:id="rId34" xr:uid="{D361C148-7363-43A3-BD33-F92418E2A35A}"/>
    <hyperlink ref="J27" r:id="rId35" xr:uid="{12D5554F-0DE0-4BAA-8C9A-EE07D45F369F}"/>
    <hyperlink ref="J30" r:id="rId36" xr:uid="{7D8989EA-805E-481E-86C2-1C17E822C27D}"/>
    <hyperlink ref="J29" r:id="rId37" xr:uid="{6FDAD6A9-E51A-44EC-A779-1530B6BE5ED1}"/>
    <hyperlink ref="J28" r:id="rId38" xr:uid="{467228B0-7942-4355-8597-AA0A5358972A}"/>
  </hyperlinks>
  <pageMargins left="0.7" right="0.7" top="0.75" bottom="0.75" header="0.3" footer="0.3"/>
  <pageSetup paperSize="9" orientation="portrait" r:id="rId39"/>
  <picture r:id="rId4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Compras</vt:lpstr>
      <vt:lpstr>Precios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Tlachino</dc:creator>
  <cp:lastModifiedBy>Marco Tlachino Macuitl</cp:lastModifiedBy>
  <dcterms:created xsi:type="dcterms:W3CDTF">2024-02-04T04:41:10Z</dcterms:created>
  <dcterms:modified xsi:type="dcterms:W3CDTF">2025-02-23T05:42:54Z</dcterms:modified>
</cp:coreProperties>
</file>