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\LOVELY TOYS\DOCS\"/>
    </mc:Choice>
  </mc:AlternateContent>
  <xr:revisionPtr revIDLastSave="0" documentId="13_ncr:1_{15972E14-0CC3-4D87-AD96-2BF36EF4874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mpras" sheetId="2" r:id="rId1"/>
    <sheet name="Precios" sheetId="3" r:id="rId2"/>
    <sheet name="Cofres+Cajas" sheetId="4" r:id="rId3"/>
    <sheet name="CajaSorpresa" sheetId="5" r:id="rId4"/>
    <sheet name="Paquetes" sheetId="6" r:id="rId5"/>
  </sheets>
  <definedNames>
    <definedName name="_xlnm._FilterDatabase" localSheetId="1" hidden="1">Precios!$A$1:$M$1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2" l="1"/>
  <c r="S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2" i="2"/>
  <c r="D3" i="2"/>
  <c r="D4" i="2"/>
  <c r="F4" i="3" s="1"/>
  <c r="D5" i="2"/>
  <c r="D6" i="2"/>
  <c r="D7" i="2"/>
  <c r="D8" i="2"/>
  <c r="D9" i="2"/>
  <c r="F9" i="3" s="1"/>
  <c r="D10" i="2"/>
  <c r="D11" i="2"/>
  <c r="D12" i="2"/>
  <c r="D13" i="2"/>
  <c r="D14" i="2"/>
  <c r="F14" i="3" s="1"/>
  <c r="D15" i="2"/>
  <c r="F15" i="3" s="1"/>
  <c r="D16" i="2"/>
  <c r="F16" i="3" s="1"/>
  <c r="D17" i="2"/>
  <c r="F17" i="3" s="1"/>
  <c r="D18" i="2"/>
  <c r="F18" i="3" s="1"/>
  <c r="D19" i="2"/>
  <c r="D20" i="2"/>
  <c r="F20" i="3" s="1"/>
  <c r="D21" i="2"/>
  <c r="D22" i="2"/>
  <c r="D23" i="2"/>
  <c r="D24" i="2"/>
  <c r="D25" i="2"/>
  <c r="D26" i="2"/>
  <c r="D27" i="2"/>
  <c r="D28" i="2"/>
  <c r="F28" i="3" s="1"/>
  <c r="D29" i="2"/>
  <c r="D30" i="2"/>
  <c r="D31" i="2"/>
  <c r="F31" i="3" s="1"/>
  <c r="D32" i="2"/>
  <c r="F32" i="3" s="1"/>
  <c r="D33" i="2"/>
  <c r="F33" i="3" s="1"/>
  <c r="D34" i="2"/>
  <c r="F34" i="3" s="1"/>
  <c r="D35" i="2"/>
  <c r="D36" i="2"/>
  <c r="D37" i="2"/>
  <c r="D38" i="2"/>
  <c r="D39" i="2"/>
  <c r="D40" i="2"/>
  <c r="D41" i="2"/>
  <c r="D42" i="2"/>
  <c r="F42" i="3" s="1"/>
  <c r="D43" i="2"/>
  <c r="F43" i="3" s="1"/>
  <c r="D44" i="2"/>
  <c r="F44" i="3" s="1"/>
  <c r="D45" i="2"/>
  <c r="F45" i="3" s="1"/>
  <c r="D46" i="2"/>
  <c r="F46" i="3" s="1"/>
  <c r="D47" i="2"/>
  <c r="F47" i="3" s="1"/>
  <c r="D48" i="2"/>
  <c r="F48" i="3" s="1"/>
  <c r="D49" i="2"/>
  <c r="F49" i="3" s="1"/>
  <c r="D50" i="2"/>
  <c r="F50" i="3" s="1"/>
  <c r="D51" i="2"/>
  <c r="D52" i="2"/>
  <c r="D53" i="2"/>
  <c r="O43" i="2"/>
  <c r="O42" i="2"/>
  <c r="I40" i="2"/>
  <c r="I39" i="2"/>
  <c r="I41" i="2"/>
  <c r="E30" i="3"/>
  <c r="F30" i="3"/>
  <c r="G30" i="3"/>
  <c r="H30" i="3"/>
  <c r="I30" i="3"/>
  <c r="E31" i="3"/>
  <c r="G31" i="3"/>
  <c r="I31" i="3"/>
  <c r="E32" i="3"/>
  <c r="G32" i="3"/>
  <c r="I32" i="3"/>
  <c r="E33" i="3"/>
  <c r="G33" i="3"/>
  <c r="I33" i="3"/>
  <c r="E34" i="3"/>
  <c r="G34" i="3"/>
  <c r="H34" i="3"/>
  <c r="I34" i="3"/>
  <c r="E35" i="3"/>
  <c r="F35" i="3"/>
  <c r="G35" i="3"/>
  <c r="I35" i="3"/>
  <c r="E36" i="3"/>
  <c r="F36" i="3"/>
  <c r="G36" i="3"/>
  <c r="I36" i="3"/>
  <c r="E37" i="3"/>
  <c r="F37" i="3"/>
  <c r="G37" i="3"/>
  <c r="H37" i="3"/>
  <c r="I37" i="3"/>
  <c r="E38" i="3"/>
  <c r="F38" i="3"/>
  <c r="G38" i="3"/>
  <c r="I38" i="3"/>
  <c r="E39" i="3"/>
  <c r="F39" i="3"/>
  <c r="G39" i="3"/>
  <c r="I39" i="3"/>
  <c r="E40" i="3"/>
  <c r="F40" i="3"/>
  <c r="G40" i="3"/>
  <c r="I40" i="3"/>
  <c r="E41" i="3"/>
  <c r="F41" i="3"/>
  <c r="G41" i="3"/>
  <c r="H41" i="3"/>
  <c r="I41" i="3"/>
  <c r="E42" i="3"/>
  <c r="G42" i="3"/>
  <c r="I42" i="3"/>
  <c r="E43" i="3"/>
  <c r="G43" i="3"/>
  <c r="I43" i="3"/>
  <c r="E44" i="3"/>
  <c r="G44" i="3"/>
  <c r="I44" i="3"/>
  <c r="E45" i="3"/>
  <c r="G45" i="3"/>
  <c r="H45" i="3"/>
  <c r="I45" i="3"/>
  <c r="E46" i="3"/>
  <c r="G46" i="3"/>
  <c r="I46" i="3"/>
  <c r="E47" i="3"/>
  <c r="G47" i="3"/>
  <c r="I47" i="3"/>
  <c r="E48" i="3"/>
  <c r="G48" i="3"/>
  <c r="H48" i="3"/>
  <c r="I48" i="3"/>
  <c r="E49" i="3"/>
  <c r="G49" i="3"/>
  <c r="I49" i="3"/>
  <c r="E50" i="3"/>
  <c r="G50" i="3"/>
  <c r="I50" i="3"/>
  <c r="E51" i="3"/>
  <c r="F51" i="3"/>
  <c r="G51" i="3"/>
  <c r="I51" i="3"/>
  <c r="E52" i="3"/>
  <c r="F52" i="3"/>
  <c r="G52" i="3"/>
  <c r="H52" i="3"/>
  <c r="I52" i="3"/>
  <c r="E53" i="3"/>
  <c r="F53" i="3"/>
  <c r="G53" i="3"/>
  <c r="I53" i="3"/>
  <c r="E54" i="3"/>
  <c r="G54" i="3"/>
  <c r="I54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Q30" i="2"/>
  <c r="G30" i="2"/>
  <c r="O5" i="2"/>
  <c r="Q5" i="2" s="1"/>
  <c r="H5" i="3" s="1"/>
  <c r="O4" i="2"/>
  <c r="I5" i="2"/>
  <c r="I4" i="2"/>
  <c r="I2" i="2"/>
  <c r="I3" i="2"/>
  <c r="O3" i="2"/>
  <c r="O2" i="2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2" i="3"/>
  <c r="E32" i="6"/>
  <c r="F32" i="6" s="1"/>
  <c r="G32" i="6" s="1"/>
  <c r="E28" i="6"/>
  <c r="F28" i="6" s="1"/>
  <c r="G28" i="6" s="1"/>
  <c r="F25" i="6"/>
  <c r="G25" i="6" s="1"/>
  <c r="E25" i="6"/>
  <c r="E21" i="6"/>
  <c r="F21" i="6" s="1"/>
  <c r="G21" i="6" s="1"/>
  <c r="E16" i="6"/>
  <c r="F16" i="6" s="1"/>
  <c r="G16" i="6" s="1"/>
  <c r="E12" i="6"/>
  <c r="F12" i="6" s="1"/>
  <c r="G12" i="6" s="1"/>
  <c r="F7" i="6"/>
  <c r="G7" i="6" s="1"/>
  <c r="E7" i="6"/>
  <c r="E2" i="6"/>
  <c r="F2" i="6" s="1"/>
  <c r="G2" i="6" s="1"/>
  <c r="E18" i="5"/>
  <c r="E17" i="5"/>
  <c r="E15" i="5"/>
  <c r="E14" i="5"/>
  <c r="E13" i="5"/>
  <c r="E12" i="5"/>
  <c r="E11" i="5"/>
  <c r="F10" i="5"/>
  <c r="E10" i="5"/>
  <c r="E8" i="5"/>
  <c r="E6" i="5"/>
  <c r="E5" i="5"/>
  <c r="E4" i="5"/>
  <c r="E3" i="5"/>
  <c r="E2" i="5"/>
  <c r="F2" i="5" s="1"/>
  <c r="F18" i="4"/>
  <c r="F17" i="4"/>
  <c r="F16" i="4"/>
  <c r="F15" i="4"/>
  <c r="F14" i="4"/>
  <c r="F19" i="4" s="1"/>
  <c r="G14" i="4" s="1"/>
  <c r="F11" i="4"/>
  <c r="F10" i="4"/>
  <c r="F9" i="4"/>
  <c r="F8" i="4"/>
  <c r="F7" i="4"/>
  <c r="F6" i="4"/>
  <c r="F5" i="4"/>
  <c r="F4" i="4"/>
  <c r="F12" i="4" s="1"/>
  <c r="G2" i="4" s="1"/>
  <c r="F3" i="4"/>
  <c r="F2" i="4"/>
  <c r="B2" i="3"/>
  <c r="E2" i="3"/>
  <c r="G2" i="3"/>
  <c r="B3" i="3"/>
  <c r="E3" i="3"/>
  <c r="F3" i="3"/>
  <c r="G3" i="3"/>
  <c r="B4" i="3"/>
  <c r="E4" i="3"/>
  <c r="G4" i="3"/>
  <c r="B5" i="3"/>
  <c r="E5" i="3"/>
  <c r="F5" i="3"/>
  <c r="G5" i="3"/>
  <c r="E6" i="3"/>
  <c r="F6" i="3"/>
  <c r="G6" i="3"/>
  <c r="E7" i="3"/>
  <c r="F7" i="3"/>
  <c r="G7" i="3"/>
  <c r="E8" i="3"/>
  <c r="F8" i="3"/>
  <c r="G8" i="3"/>
  <c r="E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G28" i="3"/>
  <c r="E29" i="3"/>
  <c r="F29" i="3"/>
  <c r="G29" i="3"/>
  <c r="I54" i="2"/>
  <c r="F54" i="2"/>
  <c r="D54" i="2" s="1"/>
  <c r="F54" i="3" s="1"/>
  <c r="I53" i="2"/>
  <c r="Q53" i="2" s="1"/>
  <c r="H53" i="3" s="1"/>
  <c r="G53" i="2"/>
  <c r="Q52" i="2"/>
  <c r="G52" i="2"/>
  <c r="Q51" i="2"/>
  <c r="H51" i="3" s="1"/>
  <c r="G51" i="2"/>
  <c r="I50" i="2"/>
  <c r="Q50" i="2" s="1"/>
  <c r="H50" i="3" s="1"/>
  <c r="G50" i="2"/>
  <c r="I49" i="2"/>
  <c r="Q49" i="2" s="1"/>
  <c r="H49" i="3" s="1"/>
  <c r="G49" i="2"/>
  <c r="Q48" i="2"/>
  <c r="G48" i="2"/>
  <c r="Q47" i="2"/>
  <c r="H47" i="3" s="1"/>
  <c r="G47" i="2"/>
  <c r="Q46" i="2"/>
  <c r="H46" i="3" s="1"/>
  <c r="G46" i="2"/>
  <c r="Q45" i="2"/>
  <c r="G45" i="2"/>
  <c r="I44" i="2"/>
  <c r="Q44" i="2" s="1"/>
  <c r="H44" i="3" s="1"/>
  <c r="G44" i="2"/>
  <c r="I43" i="2"/>
  <c r="Q43" i="2" s="1"/>
  <c r="H43" i="3" s="1"/>
  <c r="G43" i="2"/>
  <c r="I42" i="2"/>
  <c r="Q42" i="2" s="1"/>
  <c r="H42" i="3" s="1"/>
  <c r="G42" i="2"/>
  <c r="Q41" i="2"/>
  <c r="G41" i="2"/>
  <c r="Q40" i="2"/>
  <c r="H40" i="3" s="1"/>
  <c r="G40" i="2"/>
  <c r="Q39" i="2"/>
  <c r="H39" i="3" s="1"/>
  <c r="G39" i="2"/>
  <c r="Q38" i="2"/>
  <c r="H38" i="3" s="1"/>
  <c r="G38" i="2"/>
  <c r="Q37" i="2"/>
  <c r="G37" i="2"/>
  <c r="Q36" i="2"/>
  <c r="H36" i="3" s="1"/>
  <c r="G36" i="2"/>
  <c r="Q35" i="2"/>
  <c r="H35" i="3" s="1"/>
  <c r="G35" i="2"/>
  <c r="I34" i="2"/>
  <c r="Q34" i="2" s="1"/>
  <c r="G34" i="2"/>
  <c r="I33" i="2"/>
  <c r="Q33" i="2" s="1"/>
  <c r="H33" i="3" s="1"/>
  <c r="G33" i="2"/>
  <c r="I32" i="2"/>
  <c r="Q32" i="2" s="1"/>
  <c r="H32" i="3" s="1"/>
  <c r="G32" i="2"/>
  <c r="Q31" i="2"/>
  <c r="H31" i="3" s="1"/>
  <c r="G31" i="2"/>
  <c r="Q29" i="2"/>
  <c r="H29" i="3" s="1"/>
  <c r="G29" i="2"/>
  <c r="I28" i="2"/>
  <c r="Q28" i="2" s="1"/>
  <c r="H28" i="3" s="1"/>
  <c r="G28" i="2"/>
  <c r="I27" i="2"/>
  <c r="Q27" i="2" s="1"/>
  <c r="H27" i="3" s="1"/>
  <c r="G27" i="2"/>
  <c r="I26" i="2"/>
  <c r="Q26" i="2" s="1"/>
  <c r="H26" i="3" s="1"/>
  <c r="G26" i="2"/>
  <c r="I25" i="2"/>
  <c r="Q25" i="2" s="1"/>
  <c r="H25" i="3" s="1"/>
  <c r="G25" i="2"/>
  <c r="Q24" i="2"/>
  <c r="H24" i="3" s="1"/>
  <c r="G24" i="2"/>
  <c r="Q23" i="2"/>
  <c r="H23" i="3" s="1"/>
  <c r="G23" i="2"/>
  <c r="I22" i="2"/>
  <c r="Q22" i="2" s="1"/>
  <c r="H22" i="3" s="1"/>
  <c r="G22" i="2"/>
  <c r="I21" i="2"/>
  <c r="Q21" i="2" s="1"/>
  <c r="H21" i="3" s="1"/>
  <c r="G21" i="2"/>
  <c r="I20" i="2"/>
  <c r="Q20" i="2" s="1"/>
  <c r="H20" i="3" s="1"/>
  <c r="G20" i="2"/>
  <c r="I19" i="2"/>
  <c r="Q19" i="2" s="1"/>
  <c r="H19" i="3" s="1"/>
  <c r="G19" i="2"/>
  <c r="F19" i="3"/>
  <c r="Q18" i="2"/>
  <c r="H18" i="3" s="1"/>
  <c r="G18" i="2"/>
  <c r="I17" i="2"/>
  <c r="Q17" i="2" s="1"/>
  <c r="H17" i="3" s="1"/>
  <c r="G17" i="2"/>
  <c r="I16" i="2"/>
  <c r="Q16" i="2" s="1"/>
  <c r="H16" i="3" s="1"/>
  <c r="G16" i="2"/>
  <c r="I15" i="2"/>
  <c r="Q15" i="2" s="1"/>
  <c r="H15" i="3" s="1"/>
  <c r="G15" i="2"/>
  <c r="I14" i="2"/>
  <c r="Q14" i="2" s="1"/>
  <c r="H14" i="3" s="1"/>
  <c r="G14" i="2"/>
  <c r="I13" i="2"/>
  <c r="Q13" i="2" s="1"/>
  <c r="H13" i="3" s="1"/>
  <c r="G13" i="2"/>
  <c r="I12" i="2"/>
  <c r="Q12" i="2" s="1"/>
  <c r="H12" i="3" s="1"/>
  <c r="G12" i="2"/>
  <c r="I11" i="2"/>
  <c r="Q11" i="2" s="1"/>
  <c r="H11" i="3" s="1"/>
  <c r="G11" i="2"/>
  <c r="I10" i="2"/>
  <c r="Q10" i="2" s="1"/>
  <c r="H10" i="3" s="1"/>
  <c r="G10" i="2"/>
  <c r="I9" i="2"/>
  <c r="Q9" i="2" s="1"/>
  <c r="H9" i="3" s="1"/>
  <c r="G9" i="2"/>
  <c r="I8" i="2"/>
  <c r="Q8" i="2" s="1"/>
  <c r="H8" i="3" s="1"/>
  <c r="G8" i="2"/>
  <c r="I7" i="2"/>
  <c r="Q7" i="2" s="1"/>
  <c r="H7" i="3" s="1"/>
  <c r="G7" i="2"/>
  <c r="I6" i="2"/>
  <c r="Q6" i="2" s="1"/>
  <c r="H6" i="3" s="1"/>
  <c r="G6" i="2"/>
  <c r="G5" i="2"/>
  <c r="Q4" i="2"/>
  <c r="H4" i="3" s="1"/>
  <c r="G4" i="2"/>
  <c r="Q3" i="2"/>
  <c r="H3" i="3" s="1"/>
  <c r="G3" i="2"/>
  <c r="F2" i="2"/>
  <c r="Q2" i="2" s="1"/>
  <c r="H2" i="3" s="1"/>
  <c r="D2" i="2" l="1"/>
  <c r="F2" i="3" s="1"/>
  <c r="M36" i="3"/>
  <c r="K36" i="3" s="1"/>
  <c r="L36" i="3" s="1"/>
  <c r="M52" i="3"/>
  <c r="K52" i="3" s="1"/>
  <c r="L52" i="3" s="1"/>
  <c r="M12" i="3"/>
  <c r="K12" i="3" s="1"/>
  <c r="L12" i="3" s="1"/>
  <c r="M48" i="3"/>
  <c r="K48" i="3" s="1"/>
  <c r="L48" i="3" s="1"/>
  <c r="M23" i="3"/>
  <c r="K23" i="3" s="1"/>
  <c r="L23" i="3" s="1"/>
  <c r="M33" i="3"/>
  <c r="K33" i="3" s="1"/>
  <c r="L33" i="3" s="1"/>
  <c r="M35" i="3"/>
  <c r="K35" i="3" s="1"/>
  <c r="L35" i="3" s="1"/>
  <c r="M45" i="3"/>
  <c r="K45" i="3" s="1"/>
  <c r="L45" i="3" s="1"/>
  <c r="M3" i="3"/>
  <c r="K3" i="3" s="1"/>
  <c r="L3" i="3" s="1"/>
  <c r="M13" i="3"/>
  <c r="K13" i="3" s="1"/>
  <c r="L13" i="3" s="1"/>
  <c r="M44" i="3"/>
  <c r="K44" i="3" s="1"/>
  <c r="L44" i="3" s="1"/>
  <c r="Q54" i="2"/>
  <c r="M20" i="3"/>
  <c r="K20" i="3" s="1"/>
  <c r="L20" i="3" s="1"/>
  <c r="M9" i="3"/>
  <c r="K9" i="3" s="1"/>
  <c r="L9" i="3" s="1"/>
  <c r="M32" i="3"/>
  <c r="K32" i="3" s="1"/>
  <c r="L32" i="3" s="1"/>
  <c r="M24" i="3"/>
  <c r="K24" i="3" s="1"/>
  <c r="L24" i="3" s="1"/>
  <c r="M51" i="3"/>
  <c r="K51" i="3" s="1"/>
  <c r="L51" i="3" s="1"/>
  <c r="M43" i="3"/>
  <c r="K43" i="3" s="1"/>
  <c r="L43" i="3" s="1"/>
  <c r="M37" i="3"/>
  <c r="K37" i="3" s="1"/>
  <c r="L37" i="3" s="1"/>
  <c r="M21" i="3"/>
  <c r="K21" i="3" s="1"/>
  <c r="L21" i="3" s="1"/>
  <c r="M19" i="3"/>
  <c r="K19" i="3" s="1"/>
  <c r="L19" i="3" s="1"/>
  <c r="M17" i="3"/>
  <c r="K17" i="3" s="1"/>
  <c r="L17" i="3" s="1"/>
  <c r="M15" i="3"/>
  <c r="K15" i="3" s="1"/>
  <c r="L15" i="3" s="1"/>
  <c r="M11" i="3"/>
  <c r="K11" i="3" s="1"/>
  <c r="L11" i="3" s="1"/>
  <c r="M8" i="3"/>
  <c r="K8" i="3" s="1"/>
  <c r="L8" i="3" s="1"/>
  <c r="M40" i="3"/>
  <c r="K40" i="3" s="1"/>
  <c r="L40" i="3" s="1"/>
  <c r="M28" i="3"/>
  <c r="K28" i="3" s="1"/>
  <c r="L28" i="3" s="1"/>
  <c r="M16" i="3"/>
  <c r="K16" i="3" s="1"/>
  <c r="L16" i="3" s="1"/>
  <c r="M4" i="3"/>
  <c r="K4" i="3" s="1"/>
  <c r="L4" i="3" s="1"/>
  <c r="M31" i="3"/>
  <c r="K31" i="3" s="1"/>
  <c r="L31" i="3" s="1"/>
  <c r="M29" i="3"/>
  <c r="K29" i="3" s="1"/>
  <c r="L29" i="3" s="1"/>
  <c r="M25" i="3"/>
  <c r="K25" i="3" s="1"/>
  <c r="L25" i="3" s="1"/>
  <c r="M7" i="3"/>
  <c r="K7" i="3" s="1"/>
  <c r="L7" i="3" s="1"/>
  <c r="M27" i="3"/>
  <c r="K27" i="3" s="1"/>
  <c r="L27" i="3" s="1"/>
  <c r="M5" i="3"/>
  <c r="K5" i="3" s="1"/>
  <c r="L5" i="3" s="1"/>
  <c r="M41" i="3"/>
  <c r="K41" i="3" s="1"/>
  <c r="L41" i="3" s="1"/>
  <c r="M49" i="3"/>
  <c r="K49" i="3" s="1"/>
  <c r="L49" i="3" s="1"/>
  <c r="M39" i="3"/>
  <c r="K39" i="3" s="1"/>
  <c r="L39" i="3" s="1"/>
  <c r="M47" i="3"/>
  <c r="K47" i="3" s="1"/>
  <c r="L47" i="3" s="1"/>
  <c r="M50" i="3"/>
  <c r="K50" i="3" s="1"/>
  <c r="L50" i="3" s="1"/>
  <c r="M46" i="3"/>
  <c r="K46" i="3" s="1"/>
  <c r="L46" i="3" s="1"/>
  <c r="M42" i="3"/>
  <c r="K42" i="3" s="1"/>
  <c r="L42" i="3" s="1"/>
  <c r="M38" i="3"/>
  <c r="K38" i="3" s="1"/>
  <c r="L38" i="3" s="1"/>
  <c r="M34" i="3"/>
  <c r="K34" i="3" s="1"/>
  <c r="L34" i="3" s="1"/>
  <c r="M30" i="3"/>
  <c r="K30" i="3" s="1"/>
  <c r="L30" i="3" s="1"/>
  <c r="M26" i="3"/>
  <c r="K26" i="3" s="1"/>
  <c r="L26" i="3" s="1"/>
  <c r="M22" i="3"/>
  <c r="K22" i="3" s="1"/>
  <c r="L22" i="3" s="1"/>
  <c r="M18" i="3"/>
  <c r="K18" i="3" s="1"/>
  <c r="L18" i="3" s="1"/>
  <c r="M14" i="3"/>
  <c r="K14" i="3" s="1"/>
  <c r="L14" i="3" s="1"/>
  <c r="M10" i="3"/>
  <c r="K10" i="3" s="1"/>
  <c r="L10" i="3" s="1"/>
  <c r="M6" i="3"/>
  <c r="K6" i="3" s="1"/>
  <c r="L6" i="3" s="1"/>
  <c r="M2" i="3"/>
  <c r="K2" i="3" s="1"/>
  <c r="L2" i="3" s="1"/>
  <c r="G54" i="2"/>
  <c r="M53" i="3" l="1"/>
  <c r="K53" i="3" s="1"/>
  <c r="L53" i="3" s="1"/>
  <c r="H5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LKMarck</author>
  </authors>
  <commentList>
    <comment ref="B21" authorId="0" shapeId="0" xr:uid="{9B8EDE05-06BE-4DE8-86CC-1F1EDFC34C5F}">
      <text>
        <r>
          <rPr>
            <b/>
            <sz val="9"/>
            <color rgb="FF000000"/>
            <rFont val="Tahoma"/>
            <family val="2"/>
          </rPr>
          <t>LKMarck: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llego el producto</t>
        </r>
      </text>
    </comment>
  </commentList>
</comments>
</file>

<file path=xl/sharedStrings.xml><?xml version="1.0" encoding="utf-8"?>
<sst xmlns="http://schemas.openxmlformats.org/spreadsheetml/2006/main" count="394" uniqueCount="228">
  <si>
    <t>Descripción</t>
  </si>
  <si>
    <t>Cant</t>
  </si>
  <si>
    <t>Precio</t>
  </si>
  <si>
    <t>% Desc</t>
  </si>
  <si>
    <t>C. Unit US</t>
  </si>
  <si>
    <t>C. Unit</t>
  </si>
  <si>
    <t>Total Cmpr</t>
  </si>
  <si>
    <t>Env US</t>
  </si>
  <si>
    <t>Envio</t>
  </si>
  <si>
    <t>Fch Cmpr</t>
  </si>
  <si>
    <t>Fch Entrga</t>
  </si>
  <si>
    <t>Euro</t>
  </si>
  <si>
    <t>Dólar</t>
  </si>
  <si>
    <t>Dsc US</t>
  </si>
  <si>
    <t>Desct</t>
  </si>
  <si>
    <t>Pzs</t>
  </si>
  <si>
    <t>Costo Final</t>
  </si>
  <si>
    <t>Liga</t>
  </si>
  <si>
    <t>TOTAL DESC</t>
  </si>
  <si>
    <t>TOTAL CMPRS</t>
  </si>
  <si>
    <t>No</t>
  </si>
  <si>
    <t>Marca</t>
  </si>
  <si>
    <t>Categoria</t>
  </si>
  <si>
    <t>P. Tienda</t>
  </si>
  <si>
    <t>% Desc Cmpr</t>
  </si>
  <si>
    <t>P. Venta</t>
  </si>
  <si>
    <t>P. Oferta</t>
  </si>
  <si>
    <t>Calc</t>
  </si>
  <si>
    <t>Peluche</t>
  </si>
  <si>
    <t>https://es.aliexpress.com/item/1005004544979586.html?spm=a2g0o.order_detail.order_detail_item.3.1c9d39d3P1K5Sm&amp;gatewayAdapt=glo2esp</t>
  </si>
  <si>
    <t>Peluche Sailor Moon, muñeco de 7", 18cm</t>
  </si>
  <si>
    <t>https://es.aliexpress.com/item/1005005288336422.html?spm=a2g0o.order_detail.order_detail_item.6.1c9d39d3P1K5Sm&amp;gatewayAdapt=glo2esp</t>
  </si>
  <si>
    <t>Lote 10 peluches Princesas Mario Bros 25cm</t>
  </si>
  <si>
    <t>https://es.aliexpress.com/item/1005002198475297.html?spm=a2g0o.order_detail.order_detail_item.3.5f8439d3wPzCpu&amp;gatewayAdapt=glo2esp</t>
  </si>
  <si>
    <t>Peluche Mario Gato de 18-20cm, 5 estilos</t>
  </si>
  <si>
    <t>https://es.aliexpress.com/item/1005004078186522.html?spm=a2g0o.order_detail.order_detail_item.6.5f8439d3wPzCpu&amp;gatewayAdapt=glo2esp</t>
  </si>
  <si>
    <t>Figura Mario Bros Ice Mario 4"</t>
  </si>
  <si>
    <t>https://www.walmart.com.mx/ip/figura-mario-bros-mario-con-flor-de-hielo/00019299541048</t>
  </si>
  <si>
    <t>Figura Mario Bros Mario Star de 4"</t>
  </si>
  <si>
    <t>https://www.walmart.com.mx/ip/figura-mario-bros-mario-de-4-pulgadas-con-accesorios/00019299541059</t>
  </si>
  <si>
    <t>Mario Bros 2 Pack (Bowsy+Mario) 2.5"</t>
  </si>
  <si>
    <t>https://www.walmart.com.mx/ip/figura-mario-bros-2pack-de-figuras-de-2-5-pulgadas/00019299541031</t>
  </si>
  <si>
    <t>Figura Mario Bros Donkey Kong</t>
  </si>
  <si>
    <t>https://www.walmart.com.mx/ip/figura-mario-bros-donkey-kong/00003989776198</t>
  </si>
  <si>
    <t>Super Mario Bros Playset Agua 2.5"</t>
  </si>
  <si>
    <t>https://www.walmart.com.mx/ip/set-de-juego-mario-bros-agua-con-figuras-de-2-5-pulgadas/00019299541366</t>
  </si>
  <si>
    <t>Super Mario Bros Playset Bajo Tierra</t>
  </si>
  <si>
    <t>https://www.walmart.com.mx/ip/set-de-juego-mario-bros-set-de-juego-bajo-tierra/00019299540427</t>
  </si>
  <si>
    <t>Mario Bros Gatos, 3 Pack 4"</t>
  </si>
  <si>
    <t>https://www.walmart.com.mx/ip/figura-mario-bros-pack-de-3-figuras-de-4-pulgadas/00019299541041</t>
  </si>
  <si>
    <t>Pista Hot Wheels Mario Kart Castillo de Bowser</t>
  </si>
  <si>
    <t>https://www.walmart.com.mx/ip/pista-de-juguete-hot-wheels-mario-kart-castillo-de-bowser/00088796187359</t>
  </si>
  <si>
    <t>Set 10 Figuras Super Mario Bros 2.5"</t>
  </si>
  <si>
    <t>https://www.walmart.com.mx/ip/set-de-figuras-nintendo-personajes-iconicos-de-2-5-pulgadas/00019299541838</t>
  </si>
  <si>
    <t>Sonic The Hedgehog Die-Cast</t>
  </si>
  <si>
    <t>Mario Kart Mario Pipe Frame con Parachute, escala 1:64</t>
  </si>
  <si>
    <t>https://www.amazon.com.mx/dp/B09WG7TXW7?psc=1&amp;ref=ppx_yo2ov_dt_b_product_details</t>
  </si>
  <si>
    <t>Mario Kart Light Blue Yoshi Pipe Frame con Super Glider,
escala 1:64</t>
  </si>
  <si>
    <t>https://www.amazon.com.mx/dp/B09PMF3XJN?psc=1&amp;ref=ppx_yo2ov_dt_b_product_details</t>
  </si>
  <si>
    <t>https://www.amazon.com.mx/dp/B07XC3JGK6?psc=1&amp;ref=ppx_yo2ov_dt_b_product_details</t>
  </si>
  <si>
    <t>Paw Patrol, Circuito True Metal, vehículo Exclusivo de Chase, escala 1:55</t>
  </si>
  <si>
    <t>https://www.amazon.com.mx/gp/product/B08N6W6K1X/ref=ppx_yo_dt_b_asin_image_o03_s00?ie=UTF8&amp;psc=1</t>
  </si>
  <si>
    <t>Peluche Oficial Super Mario Kitsune Fox Luigi, 9 Pulgadas, Amarillo (Little Buddy)</t>
  </si>
  <si>
    <t>https://www.amazon.com.mx/dp/B00DJFNV8Q?psc=1&amp;ref=ppx_yo2ov_dt_b_product_details</t>
  </si>
  <si>
    <t>Sonic The Hedgehog Pinball Playset</t>
  </si>
  <si>
    <t>https://www.amazon.com.mx/dp/B07KZMNZS4?psc=1&amp;ref=ppx_yo2ov_dt_b_product_details</t>
  </si>
  <si>
    <t>Nintendo Super Mario Acorn Plains Playset</t>
  </si>
  <si>
    <t>https://www.amazon.com.mx/dp/B07H3Q92ZB?psc=1&amp;ref=ppx_yo2ov_dt_b_product_details</t>
  </si>
  <si>
    <t>Peluche Mochila Mario Bros 42cm</t>
  </si>
  <si>
    <t>https://www.amazon.com.mx/dp/B07PJCYZ4J?psc=1&amp;ref=ppx_yo2ov_dt_b_product_details</t>
  </si>
  <si>
    <t>Peluche Super Mario Tanooki Oficial, 23cm (Little Buddy)</t>
  </si>
  <si>
    <t>https://www.amazon.com.mx/gp/product/B00DJFSO4C/ref=ppx_od_dt_b_asin_image_s00?ie=UTF8&amp;psc=1</t>
  </si>
  <si>
    <t>Set 5 Yoshi´s Verde, Azul, Blanco, Amarillo y Negro Mini Figura de 2.5"</t>
  </si>
  <si>
    <t>https://www.amazon.com.mx/dp/B07KXS2MKD?psc=1&amp;ref=ppx_yo2ov_dt_b_product_details</t>
  </si>
  <si>
    <t>Peluche Sonic el Erizo 12"</t>
  </si>
  <si>
    <t>https://www.amazon.com.mx/dp/B0BZWFKTQR?psc=1&amp;ref=ppx_yo2ov_dt_b_product_details</t>
  </si>
  <si>
    <t>Sailor Moon - Taza 3D de Artemis</t>
  </si>
  <si>
    <t>https://www.amazon.com.mx/dp/B07R5YDYVL?psc=1&amp;ref=ppx_yo2ov_dt_b_product_details</t>
  </si>
  <si>
    <t>Calcetines Sailor Moon Tsukino Usagi girl, set 6 unids</t>
  </si>
  <si>
    <t>https://es.aliexpress.com/item/1005004848535709.html?spm=a2g0o.order_detail.order_detail_item.2.7cb439d3xFBs8L&amp;gatewayAdapt=glo2esp</t>
  </si>
  <si>
    <t>Tarjetero Sailor Moon, cordón para llaves, insignia Cosplay</t>
  </si>
  <si>
    <t>https://es.aliexpress.com/item/1005004439784974.html?spm=a2g0o.order_detail.order_detail_item.2.656b39d3PdcYBu&amp;gatewayAdapt=glo2esp</t>
  </si>
  <si>
    <t>Kinomoto Sakura Clow, monedero largo con cremallera para tarjetas</t>
  </si>
  <si>
    <t>https://es.aliexpress.com/item/32851711146.html?spm=a2g0o.order_detail.order_detail_item.2.261039d3pWNE3U&amp;gatewayAdapt=glo2esp</t>
  </si>
  <si>
    <t>Monedero Sailor Moon (Hello Kitty, Kuromi, SM), mini monedero llavero, tarjetero</t>
  </si>
  <si>
    <t>https://es.aliexpress.com/item/1005004097430536.html?spm=a2g0o.order_detail.order_detail_item.2.644439d3u0p5hU&amp;gatewayAdapt=glo2esp</t>
  </si>
  <si>
    <t>Cartera Sailor Moon Negra, monedero de piel sintética</t>
  </si>
  <si>
    <t>https://es.aliexpress.com/item/1005005003538067.html?spm=a2g0o.order_detail.order_detail_item.2.224d39d35sWcgI&amp;gatewayAdapt=glo2esp</t>
  </si>
  <si>
    <t>Cartera Sailor Moon Blanco/Azul, monedero de piel sintética</t>
  </si>
  <si>
    <t>Calcetines Sailor Moon, medias transpirables, 5 pares</t>
  </si>
  <si>
    <t>https://es.aliexpress.com/item/1005002898154999.html?spm=a2g0o.order_detail.order_detail_item.2.526839d3Kuz23w&amp;gatewayAdapt=glo2esp</t>
  </si>
  <si>
    <t>Cartera Kawaii Sailor Moon, cartera larga de cuero con cremallera</t>
  </si>
  <si>
    <t>https://es.aliexpress.com/item/32637685576.html?spm=a2g0o.order_detail.order_detail_item.2.605c39d37JmEXT&amp;gatewayAdapt=glo2esp</t>
  </si>
  <si>
    <t>Lapicera Kuromi, Sanrio Cinnamoroll Hello Kitty Kuromi Melody estuche impermeable</t>
  </si>
  <si>
    <t>https://es.aliexpress.com/item/1005004018917047.html?spm=a2g0o.order_detail.order_detail_item.2.7f4239d33Z2xGN&amp;gatewayAdapt=glo2esp</t>
  </si>
  <si>
    <t>Estuche Sailor Moon, estuche para Airpods 2,3 Pro, auriculares</t>
  </si>
  <si>
    <t>https://es.aliexpress.com/item/1005004084567053.html?spm=a2g0o.order_detail.order_detail_item.2.405d39d3goLmfr&amp;gatewayAdapt=glo2esp</t>
  </si>
  <si>
    <t>Estuche Sailor Moon Sanrio (Hellokitty, Kuromi Cinnamoroll), estuche portátil</t>
  </si>
  <si>
    <t>https://es.aliexpress.com/item/1005004281125825.html?spm=a2g0o.order_detail.order_detail_item.4.437b39d32Utz1f&amp;gatewayAdapt=glo2esp</t>
  </si>
  <si>
    <t>Estuche Sanrio (Hellokitty Kuromi, Kirby), estuche portátil</t>
  </si>
  <si>
    <t>https://es.aliexpress.com/item/1005004281125825.html?spm=a2g0o.order_detail.order_detail_item.6.437b39d32Utz1f&amp;gatewayAdapt=glo2esp</t>
  </si>
  <si>
    <t>Estuche Kirby circular Sanrio (Hellokitty, Cinnamoroll Purin, Kuromi, Kirby), estuche anticaída</t>
  </si>
  <si>
    <t>https://es.aliexpress.com/item/1005004588115519.html?spm=a2g0o.order_detail.order_detail_item.2.437b39d32Utz1f&amp;gatewayAdapt=glo2esp</t>
  </si>
  <si>
    <t>Estuche Kirby, Lapicera Kirby Kawaii, bolsa de bolígrafo de felpa, bolsa de cosméticos de gran capacidad…</t>
  </si>
  <si>
    <t>https://es.aliexpress.com/item/1005003804446770.html?spm=a2g0o.order_detail.order_detail_item.4.3a6239d3DNui3J&amp;gatewayAdapt=glo2esp</t>
  </si>
  <si>
    <t>Post-it adhesivas Kirby, pegatina de dibujos animados, 50 hoja</t>
  </si>
  <si>
    <t>https://es.aliexpress.com/item/1005004591028363.html?spm=a2g0o.order_https://es.aliexpress.com/item/1005004591028363.html?spm=a2g0o.order_detail.order_detail_item.6.3a6239d3DNui3J&amp;gatewayAdapt=glo2esp.order_detail_item.2.3a6239d3DNui3J&amp;gatewayAdapt=glo2esp</t>
  </si>
  <si>
    <t>Kirby-Bolígrafo neutro de dibujos animados para estudiantes</t>
  </si>
  <si>
    <t>https://es.aliexpress.com/item/1005005297038275.html?spm=a2g0o.order_detail.order_detail_item.2.598f39d3SsNoz0&amp;gatewayAdapt=glo2esp</t>
  </si>
  <si>
    <t>Bolsa Impermeable Kawaii Sanriod para Celular (Kuromi, Sailor Moon, Kirby), bolsa de natación…</t>
  </si>
  <si>
    <t>https://es.aliexpress.com/item/1005004399861552.html?spm=a2g0o.order_detail.order_detail_item.2.71c439d3Z8ikvv&amp;gatewayAdapt=glo2esp</t>
  </si>
  <si>
    <t>Fundas de tarjeta Sailor Moon, insignia de Cosplay</t>
  </si>
  <si>
    <t>https://es.aliexpress.com/item/1005004439784974.html?spm=a2g0o.order_detail.order_detail_item.2.392139d3g81Vpr&amp;gatewayAdapt=glo2esp</t>
  </si>
  <si>
    <t>Bolígrafo Baculo Magico - Sailor Moon</t>
  </si>
  <si>
    <t>https://es.aliexpress.com/item/1005004379503743.html?spm=a2g0o.order_list.order_list_main.80.4c91194dKTcepq&amp;gatewayAdapt=glo2esp</t>
  </si>
  <si>
    <t>Bolígrafo Diosa Mace Diamond - Sailor Moon</t>
  </si>
  <si>
    <t>https://es.aliexpress.com/item/4000465579401.html?spm=a2g0o.order_list.order_list_main.75.4c91194dKTcepq&amp;gatewayAdapt=glo2esp</t>
  </si>
  <si>
    <t>Bolígrafo Kuromi de Gel, 6 unids/lote, 0,5mm, negro, Rollerball</t>
  </si>
  <si>
    <t>https://es.aliexpress.com/item/1005004686487718.html?spm=a2g0o.order_detail.order_detail_item.2.55b339d3ByQroa&amp;gatewayAdapt=glo2esp</t>
  </si>
  <si>
    <t>Sailor Moon - Taza 3D Luna 350 ml</t>
  </si>
  <si>
    <t>https://www.amazon.com.mx/dp/B07KJG9WSC?psc=1&amp;ref=ppx_yo2ov_dt_b_product_details</t>
  </si>
  <si>
    <t>Mario Kart, Paquete de 3 Glider</t>
  </si>
  <si>
    <t>https://www.amazon.com.mx/gp/product/B09CGB41Y4/ref=ppx_od_dt_b_asin_image_s00?ie=UTF8&amp;psc=1</t>
  </si>
  <si>
    <t>Hot Wheels - Super Mario 2017, 7 carritos</t>
  </si>
  <si>
    <t>https://www.amazon.com.mx/gp/product/B07MZ9V9MH/ref=ppx_yo_dt_b_asin_image_o03_s00?ie=UTF8&amp;psc=1</t>
  </si>
  <si>
    <t>Mario Kart, Princess Peach B-Dasher Peach Parasol</t>
  </si>
  <si>
    <t>https://www.amazon.com.mx/Veh%C3%ADculo-Hot-Wheels-Mario-Kart/dp/B08S6VYGTC/ref=asc_df_B08S6VYGTC/?tag=gledskshopmx-20&amp;linkCode=df0&amp;hvadid=450930762678&amp;hvpos=&amp;hvnetw=g&amp;hvrand=17176322788580368314&amp;hvpone=&amp;hvptwo=&amp;hvqmt=&amp;hvdev=c&amp;hvdvcmdl=&amp;hvlocint=&amp;hvlocphy=1010043&amp;hvtargid=pla-1264739335334&amp;psc=1</t>
  </si>
  <si>
    <t>Sonic The Hedgehog Racing: Sonic, Shadow, &amp; Silver Die-Cast Jakks</t>
  </si>
  <si>
    <t>https://www.ebay.com/itm/115823569281</t>
  </si>
  <si>
    <t>Kart</t>
  </si>
  <si>
    <t>Sonic</t>
  </si>
  <si>
    <t>Mario Kart</t>
  </si>
  <si>
    <t>Taza</t>
  </si>
  <si>
    <t>Sailor Moon</t>
  </si>
  <si>
    <t>Boligrafo</t>
  </si>
  <si>
    <t>Hello Kitty</t>
  </si>
  <si>
    <t>Tarjetero</t>
  </si>
  <si>
    <t>Funda Impermeable</t>
  </si>
  <si>
    <t>Kirby</t>
  </si>
  <si>
    <t>Post-it</t>
  </si>
  <si>
    <t>Lapicera</t>
  </si>
  <si>
    <t>Estuche</t>
  </si>
  <si>
    <t>Cartera</t>
  </si>
  <si>
    <t>Calcetas</t>
  </si>
  <si>
    <t>Monedero</t>
  </si>
  <si>
    <t>CLAMP</t>
  </si>
  <si>
    <t>Set Figuras</t>
  </si>
  <si>
    <t>Mario Bros</t>
  </si>
  <si>
    <t>Plush Backpack</t>
  </si>
  <si>
    <t>Playset</t>
  </si>
  <si>
    <t>Pista</t>
  </si>
  <si>
    <t>Paw Patrol</t>
  </si>
  <si>
    <t>Figura</t>
  </si>
  <si>
    <t>Cajas</t>
  </si>
  <si>
    <t>Material</t>
  </si>
  <si>
    <t>Cantidad</t>
  </si>
  <si>
    <t>Total</t>
  </si>
  <si>
    <t>Precio Caja</t>
  </si>
  <si>
    <t>Tipo Caja</t>
  </si>
  <si>
    <t>P_Aproximado</t>
  </si>
  <si>
    <t>P_Venta</t>
  </si>
  <si>
    <t>Caja Cofre/Alajero de mdf pintado a mano</t>
  </si>
  <si>
    <t>MDF 122x244 5mm</t>
  </si>
  <si>
    <t>16x16</t>
  </si>
  <si>
    <t>Pincel A107643 C/10 surt</t>
  </si>
  <si>
    <t>23x16</t>
  </si>
  <si>
    <t>Barniz trufilm bte 140ml</t>
  </si>
  <si>
    <t>22x16</t>
  </si>
  <si>
    <t>Barniz trufilm mate 140ml</t>
  </si>
  <si>
    <t>Acril spray prem 400ml rojo tor</t>
  </si>
  <si>
    <t>Pintura Blanca</t>
  </si>
  <si>
    <t>Foami</t>
  </si>
  <si>
    <t>Bisagras</t>
  </si>
  <si>
    <t>Seguro/Candado</t>
  </si>
  <si>
    <t>Resistol</t>
  </si>
  <si>
    <t>TOTAL</t>
  </si>
  <si>
    <t>Caja sorpresa de carton</t>
  </si>
  <si>
    <t>Caja de Carton</t>
  </si>
  <si>
    <t>Hojas de colores</t>
  </si>
  <si>
    <t>Hojas impresas</t>
  </si>
  <si>
    <t>Liston</t>
  </si>
  <si>
    <t>Caja Sorpresa 18x18</t>
  </si>
  <si>
    <t>Hershey´s minis</t>
  </si>
  <si>
    <t>Kinder Chocolate</t>
  </si>
  <si>
    <t>Crunch mini</t>
  </si>
  <si>
    <t>Skittles Original</t>
  </si>
  <si>
    <t>Malvavisco mini</t>
  </si>
  <si>
    <t>Pulparindo</t>
  </si>
  <si>
    <t>Caja Sorpresa 21x21</t>
  </si>
  <si>
    <t>M&amp;Ms minis</t>
  </si>
  <si>
    <t>Skittles Gomitas</t>
  </si>
  <si>
    <t>Paquete</t>
  </si>
  <si>
    <t>P. Paquete</t>
  </si>
  <si>
    <t>ML Comicion</t>
  </si>
  <si>
    <t>ML Libre</t>
  </si>
  <si>
    <t>Cofre + Taza + Kirbys Set One</t>
  </si>
  <si>
    <t>Cofre</t>
  </si>
  <si>
    <t>Kirby Echicero</t>
  </si>
  <si>
    <t>Figura Kirby</t>
  </si>
  <si>
    <t>Cofre + Taza + Kirbys Set Two</t>
  </si>
  <si>
    <t>Kirby Ninja</t>
  </si>
  <si>
    <t>Caja sorpresa Chica + Peluche</t>
  </si>
  <si>
    <t>Caja Sorpres 16x16</t>
  </si>
  <si>
    <t>Total en duces</t>
  </si>
  <si>
    <t>Peluche Sailor Moon 18cm</t>
  </si>
  <si>
    <t>Caja sorpresa Grande + Peluche</t>
  </si>
  <si>
    <t>Caja Sorpres 21x21</t>
  </si>
  <si>
    <t>Peluche Sailor Moon 25cm</t>
  </si>
  <si>
    <t>Set Princesas Marios</t>
  </si>
  <si>
    <t>Princesa Rosalina</t>
  </si>
  <si>
    <t>Princesa Daisy</t>
  </si>
  <si>
    <t>Princesa Peach</t>
  </si>
  <si>
    <t>Set Peach+Toadette</t>
  </si>
  <si>
    <t>Toadette honguita rosa</t>
  </si>
  <si>
    <t>Set Bowser Team</t>
  </si>
  <si>
    <t>Peluche Bowser 25 cm</t>
  </si>
  <si>
    <t>Peluche Kamek MB</t>
  </si>
  <si>
    <t>Peluche Tortuga MB</t>
  </si>
  <si>
    <t>Set King Boo Team</t>
  </si>
  <si>
    <t>King Boo</t>
  </si>
  <si>
    <t>Peluche ShiGi MB</t>
  </si>
  <si>
    <t>Planta piraña</t>
  </si>
  <si>
    <t>Preview</t>
  </si>
  <si>
    <t>Mario Kart 4 Pack Yoshi negro</t>
  </si>
  <si>
    <t>Lote peluches Sailor Moon, 10 piezas, 5 colores, 10 ", 25cm</t>
  </si>
  <si>
    <t>https://es.aliexpress.com/item/1005004379503743.html?spm=a2g0o.order_detail.order_detail_item.2.6aac39d34AJRfV&amp;gatewayAdapt=glo2esp</t>
  </si>
  <si>
    <t>Bolígrafo de palo mágico de Metal de Sailor Moon</t>
  </si>
  <si>
    <t>Cmpr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</si>
</sst>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;[Red]\-&quot;$&quot;#,##0.0"/>
    <numFmt numFmtId="165" formatCode="dd\-mm\-yy;@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left" vertical="center"/>
    </xf>
    <xf numFmtId="9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0" fontId="2" fillId="0" borderId="0" xfId="2" applyAlignment="1">
      <alignment horizontal="left" vertical="center"/>
    </xf>
    <xf numFmtId="44" fontId="5" fillId="0" borderId="0" xfId="0" applyNumberFormat="1" applyFont="1" applyAlignment="1">
      <alignment horizontal="left" vertical="center"/>
    </xf>
    <xf numFmtId="6" fontId="6" fillId="0" borderId="0" xfId="0" applyNumberFormat="1" applyFont="1" applyAlignment="1">
      <alignment horizontal="left" vertical="center"/>
    </xf>
    <xf numFmtId="6" fontId="7" fillId="0" borderId="0" xfId="0" applyNumberFormat="1" applyFont="1" applyAlignment="1">
      <alignment horizontal="center" vertical="center"/>
    </xf>
    <xf numFmtId="6" fontId="8" fillId="0" borderId="0" xfId="0" applyNumberFormat="1" applyFont="1" applyAlignment="1">
      <alignment horizontal="right" vertical="center"/>
    </xf>
    <xf numFmtId="4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4" fontId="0" fillId="0" borderId="0" xfId="1" applyFont="1" applyAlignment="1">
      <alignment horizontal="right" vertical="center"/>
    </xf>
    <xf numFmtId="44" fontId="7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44" fontId="9" fillId="0" borderId="0" xfId="0" applyNumberFormat="1" applyFont="1" applyAlignment="1">
      <alignment horizontal="right" vertical="center"/>
    </xf>
    <xf numFmtId="44" fontId="10" fillId="0" borderId="0" xfId="0" applyNumberFormat="1" applyFont="1" applyAlignment="1">
      <alignment horizontal="right" vertical="center"/>
    </xf>
    <xf numFmtId="44" fontId="11" fillId="0" borderId="0" xfId="0" applyNumberFormat="1" applyFont="1" applyAlignment="1">
      <alignment vertical="center"/>
    </xf>
    <xf numFmtId="6" fontId="0" fillId="0" borderId="0" xfId="0" applyNumberFormat="1" applyAlignment="1">
      <alignment horizontal="right" vertical="center"/>
    </xf>
    <xf numFmtId="6" fontId="7" fillId="0" borderId="0" xfId="0" applyNumberFormat="1" applyFont="1" applyAlignment="1">
      <alignment horizontal="right" vertical="center"/>
    </xf>
    <xf numFmtId="44" fontId="0" fillId="0" borderId="0" xfId="0" applyNumberFormat="1" applyAlignment="1">
      <alignment horizontal="right" vertical="center"/>
    </xf>
    <xf numFmtId="44" fontId="3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8" fontId="3" fillId="0" borderId="0" xfId="0" applyNumberFormat="1" applyFont="1" applyAlignment="1">
      <alignment horizontal="right" vertical="center"/>
    </xf>
    <xf numFmtId="0" fontId="14" fillId="0" borderId="0" xfId="0" applyFont="1"/>
    <xf numFmtId="165" fontId="0" fillId="0" borderId="0" xfId="1" applyNumberFormat="1" applyFont="1" applyAlignment="1">
      <alignment horizontal="center" vertical="center"/>
    </xf>
    <xf numFmtId="6" fontId="2" fillId="0" borderId="0" xfId="2" applyNumberFormat="1" applyAlignment="1">
      <alignment horizontal="center" vertical="center"/>
    </xf>
    <xf numFmtId="6" fontId="2" fillId="2" borderId="0" xfId="2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mart.com.mx/ip/figura-mario-bros-2pack-de-figuras-de-2-5-pulgadas/00019299541031" TargetMode="External"/><Relationship Id="rId13" Type="http://schemas.openxmlformats.org/officeDocument/2006/relationships/hyperlink" Target="https://www.amazon.com.mx/dp/B09PMF3XJN?psc=1&amp;ref=ppx_yo2ov_dt_b_product_details" TargetMode="External"/><Relationship Id="rId18" Type="http://schemas.openxmlformats.org/officeDocument/2006/relationships/hyperlink" Target="https://www.walmart.com.mx/ip/figura-mario-bros-mario-con-flor-de-hielo/00019299541048" TargetMode="External"/><Relationship Id="rId26" Type="http://schemas.openxmlformats.org/officeDocument/2006/relationships/hyperlink" Target="https://www.ebay.com/itm/115823569281" TargetMode="External"/><Relationship Id="rId3" Type="http://schemas.openxmlformats.org/officeDocument/2006/relationships/hyperlink" Target="https://es.aliexpress.com/item/1005002198475297.html?spm=a2g0o.order_detail.order_detail_item.3.5f8439d3wPzCpu&amp;gatewayAdapt=glo2esp" TargetMode="External"/><Relationship Id="rId21" Type="http://schemas.openxmlformats.org/officeDocument/2006/relationships/hyperlink" Target="https://es.aliexpress.com/item/1005005003538067.html?spm=a2g0o.order_detail.order_detail_item.2.224d39d35sWcgI&amp;gatewayAdapt=glo2esp" TargetMode="External"/><Relationship Id="rId7" Type="http://schemas.openxmlformats.org/officeDocument/2006/relationships/hyperlink" Target="https://www.walmart.com.mx/ip/figura-mario-bros-mario-de-4-pulgadas-con-accesorios/00019299541059" TargetMode="External"/><Relationship Id="rId12" Type="http://schemas.openxmlformats.org/officeDocument/2006/relationships/hyperlink" Target="https://www.walmart.com.mx/ip/set-de-figuras-nintendo-personajes-iconicos-de-2-5-pulgadas/00019299541838" TargetMode="External"/><Relationship Id="rId17" Type="http://schemas.openxmlformats.org/officeDocument/2006/relationships/hyperlink" Target="https://www.amazon.com.mx/dp/B00DJFNV8Q?psc=1&amp;ref=ppx_yo2ov_dt_b_product_details" TargetMode="External"/><Relationship Id="rId25" Type="http://schemas.openxmlformats.org/officeDocument/2006/relationships/hyperlink" Target="https://www.amazon.com.mx/Veh%C3%ADculo-Hot-Wheels-Mario-Kart/dp/B08S6VYGTC/ref=asc_df_B08S6VYGTC/?tag=gledskshopmx-20&amp;linkCode=df0&amp;hvadid=450930762678&amp;hvpos=&amp;hvnetw=g&amp;hvrand=17176322788580368314&amp;hvpone=&amp;hvptwo=&amp;hvqmt=&amp;hvdev=c&amp;hvdvcmdl=&amp;hvlocint=&amp;hvlocphy=1010043&amp;hvtargid=pla-1264739335334&amp;psc=1" TargetMode="External"/><Relationship Id="rId2" Type="http://schemas.openxmlformats.org/officeDocument/2006/relationships/hyperlink" Target="https://es.aliexpress.com/item/1005005288336422.html?spm=a2g0o.order_detail.order_detail_item.6.1c9d39d3P1K5Sm&amp;gatewayAdapt=glo2esp" TargetMode="External"/><Relationship Id="rId16" Type="http://schemas.openxmlformats.org/officeDocument/2006/relationships/hyperlink" Target="https://www.amazon.com.mx/gp/product/B08N6W6K1X/ref=ppx_yo_dt_b_asin_image_o03_s00?ie=UTF8&amp;psc=1" TargetMode="External"/><Relationship Id="rId20" Type="http://schemas.openxmlformats.org/officeDocument/2006/relationships/hyperlink" Target="https://es.aliexpress.com/item/1005002898154999.html?spm=a2g0o.order_detail.order_detail_item.2.526839d3Kuz23w&amp;gatewayAdapt=glo2esp" TargetMode="External"/><Relationship Id="rId29" Type="http://schemas.openxmlformats.org/officeDocument/2006/relationships/image" Target="../media/image1.png"/><Relationship Id="rId1" Type="http://schemas.openxmlformats.org/officeDocument/2006/relationships/hyperlink" Target="https://es.aliexpress.com/item/1005004544979586.html?spm=a2g0o.order_detail.order_detail_item.3.1c9d39d3P1K5Sm&amp;gatewayAdapt=glo2esp" TargetMode="External"/><Relationship Id="rId6" Type="http://schemas.openxmlformats.org/officeDocument/2006/relationships/hyperlink" Target="https://www.walmart.com.mx/ip/set-de-juego-mario-bros-agua-con-figuras-de-2-5-pulgadas/00019299541366" TargetMode="External"/><Relationship Id="rId11" Type="http://schemas.openxmlformats.org/officeDocument/2006/relationships/hyperlink" Target="https://www.walmart.com.mx/ip/figura-mario-bros-donkey-kong/00003989776198" TargetMode="External"/><Relationship Id="rId24" Type="http://schemas.openxmlformats.org/officeDocument/2006/relationships/hyperlink" Target="https://es.aliexpress.com/item/1005004399861552.html?spm=a2g0o.order_detail.order_detail_item.2.71c439d3Z8ikvv&amp;gatewayAdapt=glo2esp" TargetMode="External"/><Relationship Id="rId5" Type="http://schemas.openxmlformats.org/officeDocument/2006/relationships/hyperlink" Target="https://www.walmart.com.mx/ip/set-de-juego-mario-bros-set-de-juego-bajo-tierra/00019299540427" TargetMode="External"/><Relationship Id="rId15" Type="http://schemas.openxmlformats.org/officeDocument/2006/relationships/hyperlink" Target="https://www.amazon.com.mx/dp/B07XC3JGK6?psc=1&amp;ref=ppx_yo2ov_dt_b_product_details" TargetMode="External"/><Relationship Id="rId23" Type="http://schemas.openxmlformats.org/officeDocument/2006/relationships/hyperlink" Target="https://es.aliexpress.com/item/1005003804446770.html?spm=a2g0o.order_detail.order_detail_item.4.3a6239d3DNui3J&amp;gatewayAdapt=glo2esp" TargetMode="External"/><Relationship Id="rId28" Type="http://schemas.openxmlformats.org/officeDocument/2006/relationships/hyperlink" Target="https://es.aliexpress.com/item/1005004379503743.html?spm=a2g0o.order_detail.order_detail_item.2.6aac39d34AJRfV&amp;gatewayAdapt=glo2esp" TargetMode="External"/><Relationship Id="rId10" Type="http://schemas.openxmlformats.org/officeDocument/2006/relationships/hyperlink" Target="https://www.walmart.com.mx/ip/pista-de-juguete-hot-wheels-mario-kart-castillo-de-bowser/00088796187359" TargetMode="External"/><Relationship Id="rId19" Type="http://schemas.openxmlformats.org/officeDocument/2006/relationships/hyperlink" Target="https://es.aliexpress.com/item/1005004848535709.html?spm=a2g0o.order_detail.order_detail_item.2.7cb439d3xFBs8L&amp;gatewayAdapt=glo2esp" TargetMode="External"/><Relationship Id="rId4" Type="http://schemas.openxmlformats.org/officeDocument/2006/relationships/hyperlink" Target="https://es.aliexpress.com/item/1005004078186522.html?spm=a2g0o.order_detail.order_detail_item.6.5f8439d3wPzCpu&amp;gatewayAdapt=glo2esp" TargetMode="External"/><Relationship Id="rId9" Type="http://schemas.openxmlformats.org/officeDocument/2006/relationships/hyperlink" Target="https://www.walmart.com.mx/ip/figura-mario-bros-pack-de-3-figuras-de-4-pulgadas/00019299541041" TargetMode="External"/><Relationship Id="rId14" Type="http://schemas.openxmlformats.org/officeDocument/2006/relationships/hyperlink" Target="https://www.amazon.com.mx/dp/B09WG7TXW7?psc=1&amp;ref=ppx_yo2ov_dt_b_product_details" TargetMode="External"/><Relationship Id="rId22" Type="http://schemas.openxmlformats.org/officeDocument/2006/relationships/hyperlink" Target="https://es.aliexpress.com/item/1005004018917047.html?spm=a2g0o.order_detail.order_detail_item.2.7f4239d33Z2xGN&amp;gatewayAdapt=glo2esp" TargetMode="External"/><Relationship Id="rId27" Type="http://schemas.openxmlformats.org/officeDocument/2006/relationships/hyperlink" Target="https://es.aliexpress.com/item/32851711146.html?spm=a2g0o.order_detail.order_detail_item.2.261039d3pWNE3U&amp;gatewayAdapt=glo2esp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vo_-ljjvHNJeS2d8va-P0msBfg9Hf-Uu/view?usp=drive_link" TargetMode="External"/><Relationship Id="rId18" Type="http://schemas.openxmlformats.org/officeDocument/2006/relationships/hyperlink" Target="https://drive.google.com/file/d/14mJusP-Pivfhi53OusD2btLm94q75x1k/view?usp=drive_link" TargetMode="External"/><Relationship Id="rId26" Type="http://schemas.openxmlformats.org/officeDocument/2006/relationships/hyperlink" Target="https://drive.google.com/file/d/13NNzWzCWr9yntH_kbA6hhswdLdj_zWad/view?usp=drive_link" TargetMode="External"/><Relationship Id="rId39" Type="http://schemas.openxmlformats.org/officeDocument/2006/relationships/hyperlink" Target="https://drive.google.com/file/d/1bM4k-48od8WgFxy-yz_1H7ZA7WGb714Y/view?usp=drive_link" TargetMode="External"/><Relationship Id="rId21" Type="http://schemas.openxmlformats.org/officeDocument/2006/relationships/hyperlink" Target="https://drive.google.com/file/d/1MF5Kbe7_u3UkpFMpGbHZ2SVjCdRUd5Qa/view?usp=drive_link" TargetMode="External"/><Relationship Id="rId34" Type="http://schemas.openxmlformats.org/officeDocument/2006/relationships/hyperlink" Target="https://drive.google.com/file/d/1bM4k-48od8WgFxy-yz_1H7ZA7WGb714Y/view?usp=drive_link" TargetMode="External"/><Relationship Id="rId42" Type="http://schemas.openxmlformats.org/officeDocument/2006/relationships/hyperlink" Target="https://drive.google.com/file/d/1ewIadnepMOE33T1l2_N6bC8vgH2akii3/view?usp=drive_link" TargetMode="External"/><Relationship Id="rId47" Type="http://schemas.openxmlformats.org/officeDocument/2006/relationships/image" Target="../media/image1.png"/><Relationship Id="rId7" Type="http://schemas.openxmlformats.org/officeDocument/2006/relationships/hyperlink" Target="https://drive.google.com/file/d/1yg_zDq4elS1vPTmka9BDQhTk_H-U31O8/view?usp=drive_link" TargetMode="External"/><Relationship Id="rId2" Type="http://schemas.openxmlformats.org/officeDocument/2006/relationships/hyperlink" Target="https://drive.google.com/file/d/1_-U7n9YGbaLxD06jiD5N2PoFrRwxhSme/view?usp=drive_link" TargetMode="External"/><Relationship Id="rId16" Type="http://schemas.openxmlformats.org/officeDocument/2006/relationships/hyperlink" Target="https://drive.google.com/file/d/1PobA4NKMU2dc89cQQfpuBsUsFfUQBtr6/view?usp=drive_link" TargetMode="External"/><Relationship Id="rId29" Type="http://schemas.openxmlformats.org/officeDocument/2006/relationships/hyperlink" Target="https://drive.google.com/file/d/1n09XDrgBYor5GV46WlDbX6he2CUl9D4_/view?usp=drive_link" TargetMode="External"/><Relationship Id="rId1" Type="http://schemas.openxmlformats.org/officeDocument/2006/relationships/hyperlink" Target="https://drive.google.com/file/d/1CtO5f3KZSKbX9-5ZyMRKBdumKU-Ilwba/view?usp=drive_link" TargetMode="External"/><Relationship Id="rId6" Type="http://schemas.openxmlformats.org/officeDocument/2006/relationships/hyperlink" Target="https://drive.google.com/file/d/1MwHNq555Yr1HrwouOMSKODSEehGnneAV/view?usp=drive_link" TargetMode="External"/><Relationship Id="rId11" Type="http://schemas.openxmlformats.org/officeDocument/2006/relationships/hyperlink" Target="https://drive.google.com/file/d/1bUhHgIaML470Vxh5JDiaj6omJYLLblDk/view?usp=drive_link" TargetMode="External"/><Relationship Id="rId24" Type="http://schemas.openxmlformats.org/officeDocument/2006/relationships/hyperlink" Target="https://drive.google.com/file/d/13cluLXzJ8rvWNnYh53ej2FJQH1UKkcn2/view?usp=drive_link" TargetMode="External"/><Relationship Id="rId32" Type="http://schemas.openxmlformats.org/officeDocument/2006/relationships/hyperlink" Target="https://drive.google.com/file/d/1IvRKPFduBx-bfTWpGHYc3jrm67-osgkI/view?usp=drive_link" TargetMode="External"/><Relationship Id="rId37" Type="http://schemas.openxmlformats.org/officeDocument/2006/relationships/hyperlink" Target="https://drive.google.com/file/d/1t5l4edZ8T4lRrDJ945nRa2D-gzWlsauM/view?usp=drive_link" TargetMode="External"/><Relationship Id="rId40" Type="http://schemas.openxmlformats.org/officeDocument/2006/relationships/hyperlink" Target="https://drive.google.com/file/d/1_ETQD-HY_fIqg9ltqvT_E6vysYYvwRN-/view?usp=drive_link" TargetMode="External"/><Relationship Id="rId45" Type="http://schemas.openxmlformats.org/officeDocument/2006/relationships/hyperlink" Target="https://drive.google.com/file/d/1Z7-D180qLhpKM5jZFRashpi2A0vZ4xeU/view?usp=drive_link" TargetMode="External"/><Relationship Id="rId5" Type="http://schemas.openxmlformats.org/officeDocument/2006/relationships/hyperlink" Target="https://drive.google.com/file/d/1wBR0tb3vqSWBgZFOspnsSwsAVWrXGkax/view?usp=drive_link" TargetMode="External"/><Relationship Id="rId15" Type="http://schemas.openxmlformats.org/officeDocument/2006/relationships/hyperlink" Target="https://drive.google.com/file/d/1y5dDgqCjcL72zT3l7nRrbYkmd_A3xEb4/view?usp=drive_link" TargetMode="External"/><Relationship Id="rId23" Type="http://schemas.openxmlformats.org/officeDocument/2006/relationships/hyperlink" Target="https://drive.google.com/file/d/1wseEgb8UIjuj7pGPEa3d3qaUWodIgGCO/view?usp=drive_link" TargetMode="External"/><Relationship Id="rId28" Type="http://schemas.openxmlformats.org/officeDocument/2006/relationships/hyperlink" Target="https://drive.google.com/file/d/102c1F365-VwtbwKcQvJrwjNXx0FwOulu/view?usp=drive_link" TargetMode="External"/><Relationship Id="rId36" Type="http://schemas.openxmlformats.org/officeDocument/2006/relationships/hyperlink" Target="https://drive.google.com/file/d/1ok96SRcOGTGx9zW9Qz9ScmDWdyQDzlsu/view?usp=drive_link" TargetMode="External"/><Relationship Id="rId10" Type="http://schemas.openxmlformats.org/officeDocument/2006/relationships/hyperlink" Target="https://drive.google.com/file/d/10lAOqifbSoCajjYv3vcAQId7Wu8Nnp55/view?usp=drive_link" TargetMode="External"/><Relationship Id="rId19" Type="http://schemas.openxmlformats.org/officeDocument/2006/relationships/hyperlink" Target="https://drive.google.com/file/d/1KisRj_GDaK_9KE4BgEc-uHQTLRZgYMGo/view?usp=drive_link" TargetMode="External"/><Relationship Id="rId31" Type="http://schemas.openxmlformats.org/officeDocument/2006/relationships/hyperlink" Target="https://drive.google.com/file/d/1t35-bQpeWt9GL8v8aI0eK1kCIyNw58-I/view?usp=drive_link" TargetMode="External"/><Relationship Id="rId44" Type="http://schemas.openxmlformats.org/officeDocument/2006/relationships/hyperlink" Target="https://drive.google.com/file/d/1cIXtVrxUKvWuuzo8FuHRnD8waeHUfGOg/view?usp=drive_link" TargetMode="External"/><Relationship Id="rId4" Type="http://schemas.openxmlformats.org/officeDocument/2006/relationships/hyperlink" Target="https://drive.google.com/file/d/1_sXBC1uMecUXvDM6Stq5dotpOBW9xQAg/view?usp=drive_link" TargetMode="External"/><Relationship Id="rId9" Type="http://schemas.openxmlformats.org/officeDocument/2006/relationships/hyperlink" Target="https://drive.google.com/file/d/1byCs0oBodhctioejKrSHzH8WV9U2l6Cq/view?usp=drive_link" TargetMode="External"/><Relationship Id="rId14" Type="http://schemas.openxmlformats.org/officeDocument/2006/relationships/hyperlink" Target="https://drive.google.com/file/d/102c1F365-VwtbwKcQvJrwjNXx0FwOulu/view?usp=drive_link" TargetMode="External"/><Relationship Id="rId22" Type="http://schemas.openxmlformats.org/officeDocument/2006/relationships/hyperlink" Target="https://drive.google.com/file/d/14Q7WUbDWVSULvbC6XEXYSU2z0dN8-Lat/view?usp=drive_link" TargetMode="External"/><Relationship Id="rId27" Type="http://schemas.openxmlformats.org/officeDocument/2006/relationships/hyperlink" Target="https://drive.google.com/file/d/1IvRKPFduBx-bfTWpGHYc3jrm67-osgkI/view?usp=drive_link" TargetMode="External"/><Relationship Id="rId30" Type="http://schemas.openxmlformats.org/officeDocument/2006/relationships/hyperlink" Target="https://drive.google.com/file/d/1PobA4NKMU2dc89cQQfpuBsUsFfUQBtr6/view?usp=drive_link" TargetMode="External"/><Relationship Id="rId35" Type="http://schemas.openxmlformats.org/officeDocument/2006/relationships/hyperlink" Target="https://drive.google.com/file/d/1OCkEWdtG-IUslMJcbHFaSKCzMWW82Aer/view?usp=drive_link" TargetMode="External"/><Relationship Id="rId43" Type="http://schemas.openxmlformats.org/officeDocument/2006/relationships/hyperlink" Target="https://drive.google.com/file/d/18hlQkV3P1C9XjxcCGfvWMaMLm_ybhtK8/view?usp=drive_link" TargetMode="External"/><Relationship Id="rId8" Type="http://schemas.openxmlformats.org/officeDocument/2006/relationships/hyperlink" Target="https://drive.google.com/file/d/1W0jLWpBu94dJ8ZHrKY3nxdkImxoeDZx3/view?usp=drive_link" TargetMode="External"/><Relationship Id="rId3" Type="http://schemas.openxmlformats.org/officeDocument/2006/relationships/hyperlink" Target="https://drive.google.com/file/d/1tG-eVmnyupdrUOJCRALx8LgZ2Ou3hYe7/view?usp=drive_link" TargetMode="External"/><Relationship Id="rId12" Type="http://schemas.openxmlformats.org/officeDocument/2006/relationships/hyperlink" Target="https://drive.google.com/file/d/11f_Ju_AeZTLz-c8a6t_BW4ZBOg2osqKv/view?usp=drive_link" TargetMode="External"/><Relationship Id="rId17" Type="http://schemas.openxmlformats.org/officeDocument/2006/relationships/hyperlink" Target="https://drive.google.com/file/d/1t35-bQpeWt9GL8v8aI0eK1kCIyNw58-I/view?usp=drive_link" TargetMode="External"/><Relationship Id="rId25" Type="http://schemas.openxmlformats.org/officeDocument/2006/relationships/hyperlink" Target="https://drive.google.com/file/d/1YFiu4GW8GFlXOr1_mYXHAqJD-OkW7-5C/view?usp=drive_link" TargetMode="External"/><Relationship Id="rId33" Type="http://schemas.openxmlformats.org/officeDocument/2006/relationships/hyperlink" Target="https://drive.google.com/file/d/1XzMQUeWPyFY3Q4OhqPdNEiXSo3GNK39z/view?usp=drive_link" TargetMode="External"/><Relationship Id="rId38" Type="http://schemas.openxmlformats.org/officeDocument/2006/relationships/hyperlink" Target="https://drive.google.com/file/d/1mho4xxGrKNVXcSD1Ch8Uv63ralZX5g_G/view?usp=drive_link" TargetMode="External"/><Relationship Id="rId46" Type="http://schemas.openxmlformats.org/officeDocument/2006/relationships/hyperlink" Target="https://drive.google.com/file/d/1s8X94BVKNUc50XnifWtVMQI76W6IpzQC/view?usp=drive_link" TargetMode="External"/><Relationship Id="rId20" Type="http://schemas.openxmlformats.org/officeDocument/2006/relationships/hyperlink" Target="https://drive.google.com/file/d/1Tarb7KDftp68P3od0QcA6rKsBQFCEKVa/view?usp=drive_link" TargetMode="External"/><Relationship Id="rId41" Type="http://schemas.openxmlformats.org/officeDocument/2006/relationships/hyperlink" Target="https://drive.google.com/file/d/1ab5Jd7pkPTox95E9bPGzIezIsgA9POlr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image" Target="../media/image1.png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"/>
  <sheetViews>
    <sheetView zoomScaleNormal="100" workbookViewId="0">
      <pane ySplit="1" topLeftCell="A46" activePane="bottomLeft" state="frozen"/>
      <selection pane="bottomLeft" activeCell="R51" sqref="R51"/>
    </sheetView>
  </sheetViews>
  <sheetFormatPr baseColWidth="10" defaultColWidth="10.69921875" defaultRowHeight="15.6" x14ac:dyDescent="0.3"/>
  <cols>
    <col min="1" max="1" width="33.69921875" style="34" customWidth="1"/>
    <col min="2" max="2" width="4.3984375" style="34" bestFit="1" customWidth="1"/>
    <col min="3" max="3" width="10.09765625" style="34" bestFit="1" customWidth="1"/>
    <col min="4" max="4" width="6.09765625" style="34" bestFit="1" customWidth="1"/>
    <col min="5" max="5" width="8.5" style="34" bestFit="1" customWidth="1"/>
    <col min="6" max="6" width="10.09765625" style="34" bestFit="1" customWidth="1"/>
    <col min="7" max="7" width="9.3984375" style="34" bestFit="1" customWidth="1"/>
    <col min="8" max="8" width="6.59765625" style="34" bestFit="1" customWidth="1"/>
    <col min="9" max="9" width="8.59765625" style="34" bestFit="1" customWidth="1"/>
    <col min="10" max="10" width="8.09765625" style="34" bestFit="1" customWidth="1"/>
    <col min="11" max="11" width="8.796875" style="34" bestFit="1" customWidth="1"/>
    <col min="12" max="12" width="4.3984375" style="34" bestFit="1" customWidth="1"/>
    <col min="13" max="13" width="7.59765625" style="34" bestFit="1" customWidth="1"/>
    <col min="14" max="14" width="6" style="34" bestFit="1" customWidth="1"/>
    <col min="15" max="15" width="7.09765625" style="34" bestFit="1" customWidth="1"/>
    <col min="16" max="16" width="4.5" style="34" bestFit="1" customWidth="1"/>
    <col min="17" max="17" width="9.3984375" style="34" bestFit="1" customWidth="1"/>
    <col min="18" max="18" width="10.69921875" style="34"/>
    <col min="19" max="19" width="10.19921875" style="34" bestFit="1" customWidth="1"/>
    <col min="20" max="20" width="10.19921875" style="34" customWidth="1"/>
    <col min="21" max="21" width="11.796875" style="34" bestFit="1" customWidth="1"/>
    <col min="22" max="16384" width="10.69921875" style="34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227</v>
      </c>
      <c r="U1" s="1" t="s">
        <v>19</v>
      </c>
      <c r="V1"/>
    </row>
    <row r="2" spans="1:22" ht="31.2" x14ac:dyDescent="0.3">
      <c r="A2" s="3" t="s">
        <v>224</v>
      </c>
      <c r="B2" s="4">
        <v>1</v>
      </c>
      <c r="C2" s="7">
        <v>1492.85</v>
      </c>
      <c r="D2" s="6">
        <f>(((C2-F2)*100)/C2)/100</f>
        <v>0.3420973306092373</v>
      </c>
      <c r="E2" s="7">
        <v>0</v>
      </c>
      <c r="F2" s="7">
        <f>G2/B2</f>
        <v>982.15</v>
      </c>
      <c r="G2" s="8">
        <v>982.15</v>
      </c>
      <c r="H2" s="7">
        <v>0</v>
      </c>
      <c r="I2" s="7">
        <f>280.2/2</f>
        <v>140.1</v>
      </c>
      <c r="J2" s="35">
        <v>45060</v>
      </c>
      <c r="K2" s="35">
        <v>45071</v>
      </c>
      <c r="L2" s="8"/>
      <c r="M2" s="7">
        <v>17.600000000000001</v>
      </c>
      <c r="N2" s="7"/>
      <c r="O2" s="9">
        <f>107.49/2</f>
        <v>53.744999999999997</v>
      </c>
      <c r="P2" s="4">
        <v>10</v>
      </c>
      <c r="Q2" s="8">
        <f t="shared" ref="Q2:Q34" si="0">F2+(I2/B2)-(O2/B2)</f>
        <v>1068.5050000000001</v>
      </c>
      <c r="R2" s="10" t="s">
        <v>29</v>
      </c>
      <c r="S2" s="15">
        <f>SUM(O2:O60)</f>
        <v>305.28999999999996</v>
      </c>
      <c r="T2" s="8">
        <f>B2*Q2</f>
        <v>1068.5050000000001</v>
      </c>
      <c r="U2" s="11">
        <f>SUM(T2:T60)</f>
        <v>20674.726400000003</v>
      </c>
      <c r="V2" s="5"/>
    </row>
    <row r="3" spans="1:22" ht="31.2" x14ac:dyDescent="0.3">
      <c r="A3" s="3" t="s">
        <v>30</v>
      </c>
      <c r="B3" s="4">
        <v>1</v>
      </c>
      <c r="C3" s="7">
        <v>193.95</v>
      </c>
      <c r="D3" s="6">
        <f t="shared" ref="D3:D54" si="1">(((C3-F3)*100)/C3)/100</f>
        <v>0.34230471771075011</v>
      </c>
      <c r="E3" s="7">
        <v>0</v>
      </c>
      <c r="F3" s="7">
        <v>127.56</v>
      </c>
      <c r="G3" s="8">
        <f t="shared" ref="G3:G27" si="2">B3*F3</f>
        <v>127.56</v>
      </c>
      <c r="H3" s="7">
        <v>0</v>
      </c>
      <c r="I3" s="7">
        <f>280.2/2</f>
        <v>140.1</v>
      </c>
      <c r="J3" s="35">
        <v>45060</v>
      </c>
      <c r="K3" s="35">
        <v>45071</v>
      </c>
      <c r="L3" s="8"/>
      <c r="M3" s="7">
        <v>17.600000000000001</v>
      </c>
      <c r="N3" s="7"/>
      <c r="O3" s="9">
        <f>107.49/2</f>
        <v>53.744999999999997</v>
      </c>
      <c r="P3" s="4">
        <v>1</v>
      </c>
      <c r="Q3" s="8">
        <f t="shared" si="0"/>
        <v>213.91499999999996</v>
      </c>
      <c r="R3" s="10" t="s">
        <v>31</v>
      </c>
      <c r="S3" s="16"/>
      <c r="T3" s="8">
        <f t="shared" ref="T3:T54" si="3">B3*Q3</f>
        <v>213.91499999999996</v>
      </c>
      <c r="U3" s="4"/>
      <c r="V3" s="5"/>
    </row>
    <row r="4" spans="1:22" ht="31.2" x14ac:dyDescent="0.3">
      <c r="A4" s="3" t="s">
        <v>32</v>
      </c>
      <c r="B4" s="4">
        <v>1</v>
      </c>
      <c r="C4" s="7">
        <v>1412.2</v>
      </c>
      <c r="D4" s="6">
        <f t="shared" si="1"/>
        <v>0.24388188641835437</v>
      </c>
      <c r="E4" s="7">
        <v>0</v>
      </c>
      <c r="F4" s="7">
        <v>1067.79</v>
      </c>
      <c r="G4" s="8">
        <f t="shared" si="2"/>
        <v>1067.79</v>
      </c>
      <c r="H4" s="7">
        <v>0</v>
      </c>
      <c r="I4" s="7">
        <f>177.19/2</f>
        <v>88.594999999999999</v>
      </c>
      <c r="J4" s="35">
        <v>45060</v>
      </c>
      <c r="K4" s="35">
        <v>45071</v>
      </c>
      <c r="L4" s="8"/>
      <c r="M4" s="7">
        <v>17.600000000000001</v>
      </c>
      <c r="N4" s="7"/>
      <c r="O4" s="9">
        <f>107.5/2</f>
        <v>53.75</v>
      </c>
      <c r="P4" s="4">
        <v>10</v>
      </c>
      <c r="Q4" s="8">
        <f t="shared" si="0"/>
        <v>1102.635</v>
      </c>
      <c r="R4" s="10" t="s">
        <v>33</v>
      </c>
      <c r="S4" s="16"/>
      <c r="T4" s="8">
        <f t="shared" si="3"/>
        <v>1102.635</v>
      </c>
      <c r="U4" s="4"/>
      <c r="V4" s="5"/>
    </row>
    <row r="5" spans="1:22" ht="31.2" x14ac:dyDescent="0.3">
      <c r="A5" s="3" t="s">
        <v>34</v>
      </c>
      <c r="B5" s="4">
        <v>1</v>
      </c>
      <c r="C5" s="7">
        <v>234.45</v>
      </c>
      <c r="D5" s="6">
        <f t="shared" si="1"/>
        <v>0.25340157816165493</v>
      </c>
      <c r="E5" s="7">
        <v>0</v>
      </c>
      <c r="F5" s="7">
        <v>175.04</v>
      </c>
      <c r="G5" s="8">
        <f t="shared" si="2"/>
        <v>175.04</v>
      </c>
      <c r="H5" s="7">
        <v>0</v>
      </c>
      <c r="I5" s="7">
        <f>177.19/2</f>
        <v>88.594999999999999</v>
      </c>
      <c r="J5" s="35">
        <v>45060</v>
      </c>
      <c r="K5" s="35">
        <v>45071</v>
      </c>
      <c r="L5" s="8"/>
      <c r="M5" s="7">
        <v>17.600000000000001</v>
      </c>
      <c r="N5" s="7"/>
      <c r="O5" s="9">
        <f>107.5/2</f>
        <v>53.75</v>
      </c>
      <c r="P5" s="4">
        <v>1</v>
      </c>
      <c r="Q5" s="8">
        <f t="shared" si="0"/>
        <v>209.88499999999999</v>
      </c>
      <c r="R5" s="10" t="s">
        <v>35</v>
      </c>
      <c r="S5" s="16"/>
      <c r="T5" s="8">
        <f t="shared" si="3"/>
        <v>209.88499999999999</v>
      </c>
      <c r="U5" s="4"/>
      <c r="V5" s="5"/>
    </row>
    <row r="6" spans="1:22" x14ac:dyDescent="0.3">
      <c r="A6" s="3" t="s">
        <v>36</v>
      </c>
      <c r="B6" s="4">
        <v>1</v>
      </c>
      <c r="C6" s="7">
        <v>499</v>
      </c>
      <c r="D6" s="6">
        <f t="shared" si="1"/>
        <v>0.50100200400801609</v>
      </c>
      <c r="E6" s="7">
        <v>0</v>
      </c>
      <c r="F6" s="7">
        <v>249</v>
      </c>
      <c r="G6" s="8">
        <f t="shared" si="2"/>
        <v>249</v>
      </c>
      <c r="H6" s="7">
        <v>0</v>
      </c>
      <c r="I6" s="7">
        <f t="shared" ref="I6:I17" si="4">H6*M6</f>
        <v>0</v>
      </c>
      <c r="J6" s="35">
        <v>45062</v>
      </c>
      <c r="K6" s="35">
        <v>45063</v>
      </c>
      <c r="L6" s="8"/>
      <c r="M6" s="7">
        <v>17.5</v>
      </c>
      <c r="N6" s="7"/>
      <c r="O6" s="9"/>
      <c r="P6" s="4">
        <v>1</v>
      </c>
      <c r="Q6" s="8">
        <f t="shared" si="0"/>
        <v>249</v>
      </c>
      <c r="R6" s="10" t="s">
        <v>37</v>
      </c>
      <c r="S6" s="16"/>
      <c r="T6" s="8">
        <f t="shared" si="3"/>
        <v>249</v>
      </c>
      <c r="U6" s="4"/>
      <c r="V6" s="5"/>
    </row>
    <row r="7" spans="1:22" x14ac:dyDescent="0.3">
      <c r="A7" s="3" t="s">
        <v>38</v>
      </c>
      <c r="B7" s="4">
        <v>1</v>
      </c>
      <c r="C7" s="7">
        <v>599</v>
      </c>
      <c r="D7" s="6">
        <f t="shared" si="1"/>
        <v>0.5008347245409015</v>
      </c>
      <c r="E7" s="7">
        <v>0</v>
      </c>
      <c r="F7" s="7">
        <v>299</v>
      </c>
      <c r="G7" s="8">
        <f t="shared" si="2"/>
        <v>299</v>
      </c>
      <c r="H7" s="7">
        <v>0</v>
      </c>
      <c r="I7" s="7">
        <f t="shared" si="4"/>
        <v>0</v>
      </c>
      <c r="J7" s="35">
        <v>45062</v>
      </c>
      <c r="K7" s="35">
        <v>45063</v>
      </c>
      <c r="L7" s="8"/>
      <c r="M7" s="7">
        <v>17.5</v>
      </c>
      <c r="N7" s="7"/>
      <c r="O7" s="9"/>
      <c r="P7" s="4">
        <v>1</v>
      </c>
      <c r="Q7" s="8">
        <f t="shared" si="0"/>
        <v>299</v>
      </c>
      <c r="R7" s="10" t="s">
        <v>39</v>
      </c>
      <c r="S7" s="16"/>
      <c r="T7" s="8">
        <f t="shared" si="3"/>
        <v>299</v>
      </c>
      <c r="U7" s="4"/>
      <c r="V7" s="5"/>
    </row>
    <row r="8" spans="1:22" x14ac:dyDescent="0.3">
      <c r="A8" s="3" t="s">
        <v>40</v>
      </c>
      <c r="B8" s="4">
        <v>1</v>
      </c>
      <c r="C8" s="7">
        <v>899</v>
      </c>
      <c r="D8" s="6">
        <f t="shared" si="1"/>
        <v>0.66740823136818694</v>
      </c>
      <c r="E8" s="7">
        <v>0</v>
      </c>
      <c r="F8" s="7">
        <v>299</v>
      </c>
      <c r="G8" s="8">
        <f t="shared" si="2"/>
        <v>299</v>
      </c>
      <c r="H8" s="7">
        <v>0</v>
      </c>
      <c r="I8" s="7">
        <f t="shared" si="4"/>
        <v>0</v>
      </c>
      <c r="J8" s="35">
        <v>45062</v>
      </c>
      <c r="K8" s="35">
        <v>45063</v>
      </c>
      <c r="L8" s="8"/>
      <c r="M8" s="7">
        <v>17.5</v>
      </c>
      <c r="N8" s="7"/>
      <c r="O8" s="9"/>
      <c r="P8" s="4">
        <v>1</v>
      </c>
      <c r="Q8" s="8">
        <f t="shared" si="0"/>
        <v>299</v>
      </c>
      <c r="R8" s="10" t="s">
        <v>41</v>
      </c>
      <c r="S8" s="16"/>
      <c r="T8" s="8">
        <f t="shared" si="3"/>
        <v>299</v>
      </c>
      <c r="U8" s="4"/>
      <c r="V8" s="5"/>
    </row>
    <row r="9" spans="1:22" x14ac:dyDescent="0.3">
      <c r="A9" s="3" t="s">
        <v>42</v>
      </c>
      <c r="B9" s="4">
        <v>1</v>
      </c>
      <c r="C9" s="7">
        <v>599</v>
      </c>
      <c r="D9" s="6">
        <f t="shared" si="1"/>
        <v>0.5008347245409015</v>
      </c>
      <c r="E9" s="7">
        <v>0</v>
      </c>
      <c r="F9" s="7">
        <v>299</v>
      </c>
      <c r="G9" s="8">
        <f t="shared" si="2"/>
        <v>299</v>
      </c>
      <c r="H9" s="7">
        <v>0</v>
      </c>
      <c r="I9" s="7">
        <f t="shared" si="4"/>
        <v>0</v>
      </c>
      <c r="J9" s="35">
        <v>45062</v>
      </c>
      <c r="K9" s="35">
        <v>45063</v>
      </c>
      <c r="L9" s="8"/>
      <c r="M9" s="7">
        <v>17.5</v>
      </c>
      <c r="N9" s="7"/>
      <c r="O9" s="9"/>
      <c r="P9" s="4">
        <v>1</v>
      </c>
      <c r="Q9" s="8">
        <f t="shared" si="0"/>
        <v>299</v>
      </c>
      <c r="R9" s="10" t="s">
        <v>43</v>
      </c>
      <c r="S9" s="16"/>
      <c r="T9" s="8">
        <f t="shared" si="3"/>
        <v>299</v>
      </c>
      <c r="U9" s="4"/>
      <c r="V9" s="5"/>
    </row>
    <row r="10" spans="1:22" x14ac:dyDescent="0.3">
      <c r="A10" s="3" t="s">
        <v>44</v>
      </c>
      <c r="B10" s="4">
        <v>2</v>
      </c>
      <c r="C10" s="7">
        <v>599</v>
      </c>
      <c r="D10" s="6">
        <f t="shared" si="1"/>
        <v>0.5008347245409015</v>
      </c>
      <c r="E10" s="7">
        <v>0</v>
      </c>
      <c r="F10" s="7">
        <v>299</v>
      </c>
      <c r="G10" s="8">
        <f t="shared" si="2"/>
        <v>598</v>
      </c>
      <c r="H10" s="7">
        <v>0</v>
      </c>
      <c r="I10" s="7">
        <f t="shared" si="4"/>
        <v>0</v>
      </c>
      <c r="J10" s="35">
        <v>45062</v>
      </c>
      <c r="K10" s="35">
        <v>45063</v>
      </c>
      <c r="L10" s="8"/>
      <c r="M10" s="7">
        <v>17.5</v>
      </c>
      <c r="N10" s="7"/>
      <c r="O10" s="9"/>
      <c r="P10" s="4">
        <v>1</v>
      </c>
      <c r="Q10" s="8">
        <f t="shared" si="0"/>
        <v>299</v>
      </c>
      <c r="R10" s="10" t="s">
        <v>45</v>
      </c>
      <c r="S10" s="16"/>
      <c r="T10" s="8">
        <f t="shared" si="3"/>
        <v>598</v>
      </c>
      <c r="U10" s="4"/>
      <c r="V10" s="5"/>
    </row>
    <row r="11" spans="1:22" x14ac:dyDescent="0.3">
      <c r="A11" s="3" t="s">
        <v>46</v>
      </c>
      <c r="B11" s="4">
        <v>2</v>
      </c>
      <c r="C11" s="7">
        <v>599</v>
      </c>
      <c r="D11" s="6">
        <f t="shared" si="1"/>
        <v>0.5008347245409015</v>
      </c>
      <c r="E11" s="7">
        <v>0</v>
      </c>
      <c r="F11" s="7">
        <v>299</v>
      </c>
      <c r="G11" s="8">
        <f t="shared" si="2"/>
        <v>598</v>
      </c>
      <c r="H11" s="7">
        <v>0</v>
      </c>
      <c r="I11" s="7">
        <f t="shared" si="4"/>
        <v>0</v>
      </c>
      <c r="J11" s="35">
        <v>45062</v>
      </c>
      <c r="K11" s="35">
        <v>45063</v>
      </c>
      <c r="L11" s="8"/>
      <c r="M11" s="7">
        <v>17.5</v>
      </c>
      <c r="N11" s="7"/>
      <c r="O11" s="9"/>
      <c r="P11" s="4">
        <v>1</v>
      </c>
      <c r="Q11" s="8">
        <f t="shared" si="0"/>
        <v>299</v>
      </c>
      <c r="R11" s="10" t="s">
        <v>47</v>
      </c>
      <c r="S11" s="16"/>
      <c r="T11" s="8">
        <f t="shared" si="3"/>
        <v>598</v>
      </c>
      <c r="U11" s="4"/>
      <c r="V11" s="5"/>
    </row>
    <row r="12" spans="1:22" x14ac:dyDescent="0.3">
      <c r="A12" s="3" t="s">
        <v>48</v>
      </c>
      <c r="B12" s="4">
        <v>2</v>
      </c>
      <c r="C12" s="7">
        <v>999</v>
      </c>
      <c r="D12" s="6">
        <f t="shared" si="1"/>
        <v>0.50050050050050054</v>
      </c>
      <c r="E12" s="7">
        <v>0</v>
      </c>
      <c r="F12" s="7">
        <v>499</v>
      </c>
      <c r="G12" s="8">
        <f t="shared" si="2"/>
        <v>998</v>
      </c>
      <c r="H12" s="7">
        <v>0</v>
      </c>
      <c r="I12" s="7">
        <f t="shared" si="4"/>
        <v>0</v>
      </c>
      <c r="J12" s="35">
        <v>45067</v>
      </c>
      <c r="K12" s="35">
        <v>45068</v>
      </c>
      <c r="L12" s="8"/>
      <c r="M12" s="7">
        <v>17.760000000000002</v>
      </c>
      <c r="N12" s="7"/>
      <c r="O12" s="9"/>
      <c r="P12" s="4">
        <v>1</v>
      </c>
      <c r="Q12" s="8">
        <f t="shared" si="0"/>
        <v>499</v>
      </c>
      <c r="R12" s="10" t="s">
        <v>49</v>
      </c>
      <c r="S12" s="16"/>
      <c r="T12" s="8">
        <f t="shared" si="3"/>
        <v>998</v>
      </c>
      <c r="U12" s="4"/>
      <c r="V12" s="5"/>
    </row>
    <row r="13" spans="1:22" ht="31.2" x14ac:dyDescent="0.3">
      <c r="A13" s="3" t="s">
        <v>50</v>
      </c>
      <c r="B13" s="4">
        <v>1</v>
      </c>
      <c r="C13" s="7">
        <v>1429</v>
      </c>
      <c r="D13" s="6">
        <f t="shared" si="1"/>
        <v>0.30090972708187541</v>
      </c>
      <c r="E13" s="7">
        <v>0</v>
      </c>
      <c r="F13" s="7">
        <v>999</v>
      </c>
      <c r="G13" s="8">
        <f t="shared" si="2"/>
        <v>999</v>
      </c>
      <c r="H13" s="7">
        <v>0</v>
      </c>
      <c r="I13" s="7">
        <f t="shared" si="4"/>
        <v>0</v>
      </c>
      <c r="J13" s="35">
        <v>45067</v>
      </c>
      <c r="K13" s="35">
        <v>45068</v>
      </c>
      <c r="L13" s="8"/>
      <c r="M13" s="7">
        <v>17.760000000000002</v>
      </c>
      <c r="N13" s="7"/>
      <c r="O13" s="9"/>
      <c r="P13" s="4">
        <v>1</v>
      </c>
      <c r="Q13" s="8">
        <f t="shared" si="0"/>
        <v>999</v>
      </c>
      <c r="R13" s="10" t="s">
        <v>51</v>
      </c>
      <c r="S13" s="16"/>
      <c r="T13" s="8">
        <f t="shared" si="3"/>
        <v>999</v>
      </c>
      <c r="U13" s="4"/>
      <c r="V13" s="5"/>
    </row>
    <row r="14" spans="1:22" x14ac:dyDescent="0.3">
      <c r="A14" s="3" t="s">
        <v>52</v>
      </c>
      <c r="B14" s="4">
        <v>1</v>
      </c>
      <c r="C14" s="7">
        <v>1199</v>
      </c>
      <c r="D14" s="6">
        <f t="shared" si="1"/>
        <v>0</v>
      </c>
      <c r="E14" s="7">
        <v>0</v>
      </c>
      <c r="F14" s="7">
        <v>1199</v>
      </c>
      <c r="G14" s="8">
        <f t="shared" si="2"/>
        <v>1199</v>
      </c>
      <c r="H14" s="7">
        <v>0</v>
      </c>
      <c r="I14" s="7">
        <f t="shared" si="4"/>
        <v>0</v>
      </c>
      <c r="J14" s="35">
        <v>45068</v>
      </c>
      <c r="K14" s="35">
        <v>45068</v>
      </c>
      <c r="L14" s="8"/>
      <c r="M14" s="7">
        <v>17.89</v>
      </c>
      <c r="N14" s="7"/>
      <c r="O14" s="9"/>
      <c r="P14" s="4">
        <v>1</v>
      </c>
      <c r="Q14" s="8">
        <f t="shared" si="0"/>
        <v>1199</v>
      </c>
      <c r="R14" s="10" t="s">
        <v>53</v>
      </c>
      <c r="S14" s="16"/>
      <c r="T14" s="8">
        <f t="shared" si="3"/>
        <v>1199</v>
      </c>
      <c r="U14" s="4"/>
      <c r="V14" s="5"/>
    </row>
    <row r="15" spans="1:22" x14ac:dyDescent="0.3">
      <c r="A15" s="39" t="s">
        <v>54</v>
      </c>
      <c r="B15" s="4">
        <v>1</v>
      </c>
      <c r="C15" s="7">
        <v>199</v>
      </c>
      <c r="D15" s="6">
        <f t="shared" si="1"/>
        <v>0</v>
      </c>
      <c r="E15" s="7">
        <v>0</v>
      </c>
      <c r="F15" s="7">
        <v>199</v>
      </c>
      <c r="G15" s="8">
        <f t="shared" si="2"/>
        <v>199</v>
      </c>
      <c r="H15" s="7">
        <v>0</v>
      </c>
      <c r="I15" s="7">
        <f t="shared" si="4"/>
        <v>0</v>
      </c>
      <c r="J15" s="35">
        <v>45068</v>
      </c>
      <c r="K15" s="35">
        <v>45068</v>
      </c>
      <c r="L15" s="8"/>
      <c r="M15" s="7">
        <v>17.89</v>
      </c>
      <c r="N15" s="7"/>
      <c r="O15" s="9"/>
      <c r="P15" s="4">
        <v>1</v>
      </c>
      <c r="Q15" s="8">
        <f t="shared" si="0"/>
        <v>199</v>
      </c>
      <c r="R15" s="10"/>
      <c r="S15" s="16"/>
      <c r="T15" s="8">
        <f t="shared" si="3"/>
        <v>199</v>
      </c>
      <c r="U15" s="4"/>
      <c r="V15" s="5"/>
    </row>
    <row r="16" spans="1:22" ht="31.2" x14ac:dyDescent="0.3">
      <c r="A16" s="3" t="s">
        <v>55</v>
      </c>
      <c r="B16" s="4">
        <v>1</v>
      </c>
      <c r="C16" s="7">
        <v>340.62</v>
      </c>
      <c r="D16" s="6">
        <f t="shared" si="1"/>
        <v>0.13722036286771183</v>
      </c>
      <c r="E16" s="7">
        <v>0</v>
      </c>
      <c r="F16" s="7">
        <v>293.88</v>
      </c>
      <c r="G16" s="8">
        <f t="shared" si="2"/>
        <v>293.88</v>
      </c>
      <c r="H16" s="7">
        <v>0</v>
      </c>
      <c r="I16" s="7">
        <f t="shared" si="4"/>
        <v>0</v>
      </c>
      <c r="J16" s="35">
        <v>45068</v>
      </c>
      <c r="K16" s="35">
        <v>45076</v>
      </c>
      <c r="L16" s="8"/>
      <c r="M16" s="7">
        <v>17.89</v>
      </c>
      <c r="N16" s="7"/>
      <c r="O16" s="9"/>
      <c r="P16" s="4">
        <v>1</v>
      </c>
      <c r="Q16" s="8">
        <f t="shared" si="0"/>
        <v>293.88</v>
      </c>
      <c r="R16" s="10" t="s">
        <v>56</v>
      </c>
      <c r="S16" s="16"/>
      <c r="T16" s="8">
        <f t="shared" si="3"/>
        <v>293.88</v>
      </c>
      <c r="U16" s="4"/>
      <c r="V16" s="5"/>
    </row>
    <row r="17" spans="1:22" ht="46.8" x14ac:dyDescent="0.3">
      <c r="A17" s="3" t="s">
        <v>57</v>
      </c>
      <c r="B17" s="4">
        <v>1</v>
      </c>
      <c r="C17" s="7">
        <v>373.21</v>
      </c>
      <c r="D17" s="6">
        <f t="shared" si="1"/>
        <v>0.13649151951984137</v>
      </c>
      <c r="E17" s="7">
        <v>0</v>
      </c>
      <c r="F17" s="7">
        <v>322.27</v>
      </c>
      <c r="G17" s="8">
        <f t="shared" si="2"/>
        <v>322.27</v>
      </c>
      <c r="H17" s="7">
        <v>0</v>
      </c>
      <c r="I17" s="7">
        <f t="shared" si="4"/>
        <v>0</v>
      </c>
      <c r="J17" s="35">
        <v>45068</v>
      </c>
      <c r="K17" s="35">
        <v>45073</v>
      </c>
      <c r="L17" s="8"/>
      <c r="M17" s="7">
        <v>17.89</v>
      </c>
      <c r="N17" s="7"/>
      <c r="O17" s="9"/>
      <c r="P17" s="4">
        <v>1</v>
      </c>
      <c r="Q17" s="8">
        <f t="shared" si="0"/>
        <v>322.27</v>
      </c>
      <c r="R17" s="10" t="s">
        <v>58</v>
      </c>
      <c r="S17" s="16"/>
      <c r="T17" s="8">
        <f t="shared" si="3"/>
        <v>322.27</v>
      </c>
      <c r="U17" s="17"/>
      <c r="V17" s="5"/>
    </row>
    <row r="18" spans="1:22" x14ac:dyDescent="0.3">
      <c r="A18" s="3" t="s">
        <v>223</v>
      </c>
      <c r="B18" s="4">
        <v>1</v>
      </c>
      <c r="C18" s="7">
        <v>549</v>
      </c>
      <c r="D18" s="6">
        <f t="shared" si="1"/>
        <v>0.16666666666666669</v>
      </c>
      <c r="E18" s="7">
        <v>0</v>
      </c>
      <c r="F18" s="7">
        <v>457.5</v>
      </c>
      <c r="G18" s="8">
        <f t="shared" si="2"/>
        <v>457.5</v>
      </c>
      <c r="H18" s="7">
        <v>0</v>
      </c>
      <c r="I18" s="7">
        <v>396.35</v>
      </c>
      <c r="J18" s="35">
        <v>45068</v>
      </c>
      <c r="K18" s="35">
        <v>45071</v>
      </c>
      <c r="L18" s="8"/>
      <c r="M18" s="7">
        <v>17.89</v>
      </c>
      <c r="N18" s="7"/>
      <c r="O18" s="9"/>
      <c r="P18" s="4">
        <v>1</v>
      </c>
      <c r="Q18" s="8">
        <f t="shared" si="0"/>
        <v>853.85</v>
      </c>
      <c r="R18" s="10" t="s">
        <v>59</v>
      </c>
      <c r="S18" s="16"/>
      <c r="T18" s="8">
        <f t="shared" si="3"/>
        <v>853.85</v>
      </c>
      <c r="U18" s="4"/>
      <c r="V18" s="5"/>
    </row>
    <row r="19" spans="1:22" ht="46.8" x14ac:dyDescent="0.3">
      <c r="A19" s="3" t="s">
        <v>60</v>
      </c>
      <c r="B19" s="4">
        <v>1</v>
      </c>
      <c r="C19" s="7">
        <v>699</v>
      </c>
      <c r="D19" s="6">
        <f t="shared" si="1"/>
        <v>0.32045779685264664</v>
      </c>
      <c r="E19" s="7"/>
      <c r="F19" s="7">
        <v>475</v>
      </c>
      <c r="G19" s="8">
        <f t="shared" si="2"/>
        <v>475</v>
      </c>
      <c r="H19" s="7"/>
      <c r="I19" s="7">
        <f>H19*M19</f>
        <v>0</v>
      </c>
      <c r="J19" s="35">
        <v>45076</v>
      </c>
      <c r="K19" s="35">
        <v>45077</v>
      </c>
      <c r="L19" s="8"/>
      <c r="M19" s="7">
        <v>17.670000000000002</v>
      </c>
      <c r="N19" s="7"/>
      <c r="O19" s="9">
        <v>59.9</v>
      </c>
      <c r="P19" s="4">
        <v>1</v>
      </c>
      <c r="Q19" s="8">
        <f t="shared" si="0"/>
        <v>415.1</v>
      </c>
      <c r="R19" s="10" t="s">
        <v>61</v>
      </c>
      <c r="S19" s="16"/>
      <c r="T19" s="8">
        <f t="shared" si="3"/>
        <v>415.1</v>
      </c>
      <c r="U19" s="4"/>
      <c r="V19" s="5"/>
    </row>
    <row r="20" spans="1:22" ht="46.8" x14ac:dyDescent="0.3">
      <c r="A20" s="3" t="s">
        <v>62</v>
      </c>
      <c r="B20" s="4">
        <v>2</v>
      </c>
      <c r="C20" s="7">
        <v>599</v>
      </c>
      <c r="D20" s="6">
        <f t="shared" si="1"/>
        <v>0.38063439065108512</v>
      </c>
      <c r="E20" s="7"/>
      <c r="F20" s="7">
        <v>371</v>
      </c>
      <c r="G20" s="8">
        <f t="shared" si="2"/>
        <v>742</v>
      </c>
      <c r="H20" s="7"/>
      <c r="I20" s="7">
        <f>H20*M20</f>
        <v>0</v>
      </c>
      <c r="J20" s="35">
        <v>45076</v>
      </c>
      <c r="K20" s="35">
        <v>45077</v>
      </c>
      <c r="L20" s="8"/>
      <c r="M20" s="7">
        <v>17.670000000000002</v>
      </c>
      <c r="N20" s="7"/>
      <c r="O20" s="9"/>
      <c r="P20" s="4">
        <v>1</v>
      </c>
      <c r="Q20" s="8">
        <f t="shared" si="0"/>
        <v>371</v>
      </c>
      <c r="R20" s="10" t="s">
        <v>63</v>
      </c>
      <c r="S20" s="16"/>
      <c r="T20" s="8">
        <f t="shared" si="3"/>
        <v>742</v>
      </c>
      <c r="U20" s="4"/>
      <c r="V20" s="5"/>
    </row>
    <row r="21" spans="1:22" x14ac:dyDescent="0.3">
      <c r="A21" s="3" t="s">
        <v>64</v>
      </c>
      <c r="B21" s="4">
        <v>1</v>
      </c>
      <c r="C21" s="7">
        <v>833.98</v>
      </c>
      <c r="D21" s="6">
        <f t="shared" si="1"/>
        <v>0.24438235928919166</v>
      </c>
      <c r="E21" s="7">
        <v>0</v>
      </c>
      <c r="F21" s="7">
        <v>630.16999999999996</v>
      </c>
      <c r="G21" s="18">
        <f t="shared" si="2"/>
        <v>630.16999999999996</v>
      </c>
      <c r="H21" s="7">
        <v>0</v>
      </c>
      <c r="I21" s="7">
        <f>H21*M21</f>
        <v>0</v>
      </c>
      <c r="J21" s="35">
        <v>45076</v>
      </c>
      <c r="K21" s="35">
        <v>45077</v>
      </c>
      <c r="L21" s="8"/>
      <c r="M21" s="7">
        <v>17.670000000000002</v>
      </c>
      <c r="N21" s="7"/>
      <c r="O21" s="9"/>
      <c r="P21" s="4">
        <v>1</v>
      </c>
      <c r="Q21" s="8">
        <f t="shared" si="0"/>
        <v>630.16999999999996</v>
      </c>
      <c r="R21" s="10" t="s">
        <v>65</v>
      </c>
      <c r="S21" s="16"/>
      <c r="T21" s="8">
        <f t="shared" si="3"/>
        <v>630.16999999999996</v>
      </c>
      <c r="U21" s="4"/>
      <c r="V21" s="5"/>
    </row>
    <row r="22" spans="1:22" ht="31.2" x14ac:dyDescent="0.3">
      <c r="A22" s="3" t="s">
        <v>66</v>
      </c>
      <c r="B22" s="4">
        <v>1</v>
      </c>
      <c r="C22" s="7">
        <v>596</v>
      </c>
      <c r="D22" s="6">
        <f t="shared" si="1"/>
        <v>0.13265100671140931</v>
      </c>
      <c r="E22" s="7">
        <v>0</v>
      </c>
      <c r="F22" s="7">
        <v>516.94000000000005</v>
      </c>
      <c r="G22" s="8">
        <f t="shared" si="2"/>
        <v>516.94000000000005</v>
      </c>
      <c r="H22" s="7">
        <v>0</v>
      </c>
      <c r="I22" s="7">
        <f>H22*M22</f>
        <v>0</v>
      </c>
      <c r="J22" s="35">
        <v>45076</v>
      </c>
      <c r="K22" s="35">
        <v>45077</v>
      </c>
      <c r="L22" s="8"/>
      <c r="M22" s="7">
        <v>17.670000000000002</v>
      </c>
      <c r="N22" s="7"/>
      <c r="O22" s="9"/>
      <c r="P22" s="4">
        <v>1</v>
      </c>
      <c r="Q22" s="8">
        <f t="shared" si="0"/>
        <v>516.94000000000005</v>
      </c>
      <c r="R22" s="10" t="s">
        <v>67</v>
      </c>
      <c r="S22" s="16"/>
      <c r="T22" s="8">
        <f t="shared" si="3"/>
        <v>516.94000000000005</v>
      </c>
      <c r="U22" s="4"/>
      <c r="V22" s="5"/>
    </row>
    <row r="23" spans="1:22" x14ac:dyDescent="0.3">
      <c r="A23" s="3" t="s">
        <v>68</v>
      </c>
      <c r="B23" s="4">
        <v>1</v>
      </c>
      <c r="C23" s="7">
        <v>599</v>
      </c>
      <c r="D23" s="6">
        <f t="shared" si="1"/>
        <v>0.25025041736227044</v>
      </c>
      <c r="E23" s="7"/>
      <c r="F23" s="7">
        <v>449.1</v>
      </c>
      <c r="G23" s="8">
        <f t="shared" si="2"/>
        <v>449.1</v>
      </c>
      <c r="H23" s="7">
        <v>0</v>
      </c>
      <c r="I23" s="7">
        <v>102.94</v>
      </c>
      <c r="J23" s="35">
        <v>45076</v>
      </c>
      <c r="K23" s="35">
        <v>45079</v>
      </c>
      <c r="L23" s="8"/>
      <c r="M23" s="7">
        <v>17.670000000000002</v>
      </c>
      <c r="N23" s="7"/>
      <c r="O23" s="9"/>
      <c r="P23" s="4">
        <v>1</v>
      </c>
      <c r="Q23" s="8">
        <f t="shared" si="0"/>
        <v>552.04</v>
      </c>
      <c r="R23" s="10" t="s">
        <v>69</v>
      </c>
      <c r="S23" s="16"/>
      <c r="T23" s="8">
        <f t="shared" si="3"/>
        <v>552.04</v>
      </c>
      <c r="U23" s="17"/>
      <c r="V23" s="5"/>
    </row>
    <row r="24" spans="1:22" ht="31.2" x14ac:dyDescent="0.3">
      <c r="A24" s="3" t="s">
        <v>70</v>
      </c>
      <c r="B24" s="4">
        <v>2</v>
      </c>
      <c r="C24" s="7">
        <v>640.99</v>
      </c>
      <c r="D24" s="6">
        <f t="shared" si="1"/>
        <v>0.21997223045601333</v>
      </c>
      <c r="E24" s="7">
        <v>0</v>
      </c>
      <c r="F24" s="7">
        <v>499.99</v>
      </c>
      <c r="G24" s="8">
        <f t="shared" si="2"/>
        <v>999.98</v>
      </c>
      <c r="H24" s="7">
        <v>0</v>
      </c>
      <c r="I24" s="7">
        <v>165.76</v>
      </c>
      <c r="J24" s="35">
        <v>45076</v>
      </c>
      <c r="K24" s="35">
        <v>45080</v>
      </c>
      <c r="L24" s="8"/>
      <c r="M24" s="7">
        <v>17.670000000000002</v>
      </c>
      <c r="N24" s="7"/>
      <c r="O24" s="9">
        <v>25</v>
      </c>
      <c r="P24" s="4">
        <v>1</v>
      </c>
      <c r="Q24" s="8">
        <f t="shared" si="0"/>
        <v>570.37</v>
      </c>
      <c r="R24" s="10" t="s">
        <v>71</v>
      </c>
      <c r="S24" s="16"/>
      <c r="T24" s="8">
        <f t="shared" si="3"/>
        <v>1140.74</v>
      </c>
      <c r="U24" s="4"/>
      <c r="V24" s="5"/>
    </row>
    <row r="25" spans="1:22" ht="31.2" x14ac:dyDescent="0.3">
      <c r="A25" s="3" t="s">
        <v>72</v>
      </c>
      <c r="B25" s="4">
        <v>2</v>
      </c>
      <c r="C25" s="7">
        <v>739</v>
      </c>
      <c r="D25" s="6">
        <f t="shared" si="1"/>
        <v>0.41481732070365362</v>
      </c>
      <c r="E25" s="7">
        <v>0</v>
      </c>
      <c r="F25" s="7">
        <v>432.45</v>
      </c>
      <c r="G25" s="8">
        <f t="shared" si="2"/>
        <v>864.9</v>
      </c>
      <c r="H25" s="7">
        <v>0</v>
      </c>
      <c r="I25" s="7">
        <f>H25*M25</f>
        <v>0</v>
      </c>
      <c r="J25" s="35">
        <v>45076</v>
      </c>
      <c r="K25" s="35">
        <v>45091</v>
      </c>
      <c r="L25" s="8"/>
      <c r="M25" s="7">
        <v>17.670000000000002</v>
      </c>
      <c r="N25" s="7"/>
      <c r="O25" s="9"/>
      <c r="P25" s="4">
        <v>1</v>
      </c>
      <c r="Q25" s="8">
        <f t="shared" si="0"/>
        <v>432.45</v>
      </c>
      <c r="R25" s="10" t="s">
        <v>73</v>
      </c>
      <c r="S25" s="16"/>
      <c r="T25" s="8">
        <f t="shared" si="3"/>
        <v>864.9</v>
      </c>
      <c r="U25" s="4"/>
      <c r="V25" s="5"/>
    </row>
    <row r="26" spans="1:22" x14ac:dyDescent="0.3">
      <c r="A26" s="3" t="s">
        <v>74</v>
      </c>
      <c r="B26" s="4">
        <v>2</v>
      </c>
      <c r="C26" s="7">
        <v>259</v>
      </c>
      <c r="D26" s="6">
        <f t="shared" si="1"/>
        <v>0.17760617760617758</v>
      </c>
      <c r="E26" s="7">
        <v>0</v>
      </c>
      <c r="F26" s="7">
        <v>213</v>
      </c>
      <c r="G26" s="8">
        <f t="shared" si="2"/>
        <v>426</v>
      </c>
      <c r="H26" s="7">
        <v>0</v>
      </c>
      <c r="I26" s="7">
        <f>H26*M26</f>
        <v>0</v>
      </c>
      <c r="J26" s="35">
        <v>45076</v>
      </c>
      <c r="K26" s="35">
        <v>45078</v>
      </c>
      <c r="L26" s="8"/>
      <c r="M26" s="7">
        <v>17.670000000000002</v>
      </c>
      <c r="N26" s="7"/>
      <c r="O26" s="9"/>
      <c r="P26" s="4">
        <v>1</v>
      </c>
      <c r="Q26" s="8">
        <f t="shared" si="0"/>
        <v>213</v>
      </c>
      <c r="R26" s="10" t="s">
        <v>75</v>
      </c>
      <c r="S26" s="16"/>
      <c r="T26" s="8">
        <f t="shared" si="3"/>
        <v>426</v>
      </c>
      <c r="U26" s="4"/>
      <c r="V26" s="5"/>
    </row>
    <row r="27" spans="1:22" x14ac:dyDescent="0.3">
      <c r="A27" s="3" t="s">
        <v>76</v>
      </c>
      <c r="B27" s="4">
        <v>1</v>
      </c>
      <c r="C27" s="7">
        <v>499</v>
      </c>
      <c r="D27" s="6">
        <f t="shared" si="1"/>
        <v>0.28000000000000008</v>
      </c>
      <c r="E27" s="7">
        <v>0</v>
      </c>
      <c r="F27" s="7">
        <v>359.28</v>
      </c>
      <c r="G27" s="8">
        <f t="shared" si="2"/>
        <v>359.28</v>
      </c>
      <c r="H27" s="7">
        <v>0</v>
      </c>
      <c r="I27" s="7">
        <f>H27*M27</f>
        <v>0</v>
      </c>
      <c r="J27" s="35">
        <v>45076</v>
      </c>
      <c r="K27" s="35">
        <v>45078</v>
      </c>
      <c r="L27" s="8"/>
      <c r="M27" s="7">
        <v>17.670000000000002</v>
      </c>
      <c r="N27" s="7"/>
      <c r="O27" s="9"/>
      <c r="P27" s="4">
        <v>1</v>
      </c>
      <c r="Q27" s="8">
        <f t="shared" si="0"/>
        <v>359.28</v>
      </c>
      <c r="R27" s="10" t="s">
        <v>77</v>
      </c>
      <c r="S27" s="16"/>
      <c r="T27" s="8">
        <f t="shared" si="3"/>
        <v>359.28</v>
      </c>
      <c r="U27" s="4"/>
      <c r="V27" s="5"/>
    </row>
    <row r="28" spans="1:22" ht="31.2" x14ac:dyDescent="0.3">
      <c r="A28" s="3" t="s">
        <v>78</v>
      </c>
      <c r="B28" s="4">
        <v>2</v>
      </c>
      <c r="C28" s="7">
        <v>280.76</v>
      </c>
      <c r="D28" s="6">
        <f t="shared" si="1"/>
        <v>2.1655506482404843E-2</v>
      </c>
      <c r="E28" s="7">
        <v>0</v>
      </c>
      <c r="F28" s="7">
        <v>274.68</v>
      </c>
      <c r="G28" s="8">
        <f>B28*F28</f>
        <v>549.36</v>
      </c>
      <c r="H28" s="7">
        <v>0</v>
      </c>
      <c r="I28" s="7">
        <f>H28*M28</f>
        <v>0</v>
      </c>
      <c r="J28" s="35">
        <v>45076</v>
      </c>
      <c r="K28" s="35">
        <v>45093</v>
      </c>
      <c r="L28" s="8"/>
      <c r="M28" s="7">
        <v>17.670000000000002</v>
      </c>
      <c r="N28" s="7"/>
      <c r="O28" s="9"/>
      <c r="P28" s="4">
        <v>1</v>
      </c>
      <c r="Q28" s="8">
        <f t="shared" si="0"/>
        <v>274.68</v>
      </c>
      <c r="R28" s="10" t="s">
        <v>79</v>
      </c>
      <c r="S28" s="16"/>
      <c r="T28" s="8">
        <f t="shared" si="3"/>
        <v>549.36</v>
      </c>
      <c r="U28" s="4"/>
      <c r="V28" s="5"/>
    </row>
    <row r="29" spans="1:22" ht="31.2" x14ac:dyDescent="0.3">
      <c r="A29" s="3" t="s">
        <v>80</v>
      </c>
      <c r="B29" s="4">
        <v>1</v>
      </c>
      <c r="C29" s="7">
        <v>103.99</v>
      </c>
      <c r="D29" s="6">
        <f t="shared" si="1"/>
        <v>0.56063082988748925</v>
      </c>
      <c r="E29" s="7">
        <v>0</v>
      </c>
      <c r="F29" s="7">
        <v>45.69</v>
      </c>
      <c r="G29" s="8">
        <f>B29*F29</f>
        <v>45.69</v>
      </c>
      <c r="H29" s="7">
        <v>0</v>
      </c>
      <c r="I29" s="7">
        <v>8.6</v>
      </c>
      <c r="J29" s="35">
        <v>45076</v>
      </c>
      <c r="K29" s="35">
        <v>45100</v>
      </c>
      <c r="L29" s="8"/>
      <c r="M29" s="7">
        <v>17.670000000000002</v>
      </c>
      <c r="N29" s="7"/>
      <c r="O29" s="9"/>
      <c r="P29" s="4">
        <v>1</v>
      </c>
      <c r="Q29" s="8">
        <f t="shared" si="0"/>
        <v>54.29</v>
      </c>
      <c r="R29" s="10" t="s">
        <v>81</v>
      </c>
      <c r="S29" s="16"/>
      <c r="T29" s="8">
        <f t="shared" si="3"/>
        <v>54.29</v>
      </c>
      <c r="U29" s="4"/>
      <c r="V29" s="5"/>
    </row>
    <row r="30" spans="1:22" ht="31.2" x14ac:dyDescent="0.3">
      <c r="A30" s="3" t="s">
        <v>226</v>
      </c>
      <c r="B30" s="4">
        <v>1</v>
      </c>
      <c r="C30" s="7">
        <v>58.59</v>
      </c>
      <c r="D30" s="6">
        <f t="shared" si="1"/>
        <v>0</v>
      </c>
      <c r="E30" s="7">
        <v>0</v>
      </c>
      <c r="F30" s="7">
        <v>58.59</v>
      </c>
      <c r="G30" s="8">
        <f>B30*F30</f>
        <v>58.59</v>
      </c>
      <c r="H30" s="7">
        <v>0</v>
      </c>
      <c r="I30" s="7">
        <v>25.8</v>
      </c>
      <c r="J30" s="35">
        <v>45076</v>
      </c>
      <c r="K30" s="35">
        <v>45100</v>
      </c>
      <c r="L30" s="8"/>
      <c r="M30" s="7">
        <v>17.670000000000002</v>
      </c>
      <c r="N30" s="7"/>
      <c r="O30" s="9"/>
      <c r="P30" s="4">
        <v>1</v>
      </c>
      <c r="Q30" s="8">
        <f t="shared" ref="Q30" si="5">F30+(I30/B30)-(O30/B30)</f>
        <v>84.39</v>
      </c>
      <c r="R30" s="10" t="s">
        <v>225</v>
      </c>
      <c r="S30" s="16"/>
      <c r="T30" s="8">
        <f t="shared" si="3"/>
        <v>84.39</v>
      </c>
      <c r="U30" s="4"/>
      <c r="V30" s="5"/>
    </row>
    <row r="31" spans="1:22" ht="31.2" x14ac:dyDescent="0.3">
      <c r="A31" s="39" t="s">
        <v>82</v>
      </c>
      <c r="B31" s="4">
        <v>2</v>
      </c>
      <c r="C31" s="7">
        <v>95.7</v>
      </c>
      <c r="D31" s="6">
        <f t="shared" si="1"/>
        <v>0</v>
      </c>
      <c r="E31" s="7">
        <v>0</v>
      </c>
      <c r="F31" s="7">
        <v>95.7</v>
      </c>
      <c r="G31" s="8">
        <f>B31*F31</f>
        <v>191.4</v>
      </c>
      <c r="H31" s="7">
        <v>0</v>
      </c>
      <c r="I31" s="7">
        <v>26.11</v>
      </c>
      <c r="J31" s="35">
        <v>45078</v>
      </c>
      <c r="K31" s="35">
        <v>45100</v>
      </c>
      <c r="L31" s="8"/>
      <c r="M31" s="7">
        <v>17.55</v>
      </c>
      <c r="N31" s="7"/>
      <c r="O31" s="9"/>
      <c r="P31" s="4">
        <v>1</v>
      </c>
      <c r="Q31" s="8">
        <f t="shared" si="0"/>
        <v>108.755</v>
      </c>
      <c r="R31" s="10" t="s">
        <v>83</v>
      </c>
      <c r="S31" s="16"/>
      <c r="T31" s="8">
        <f t="shared" si="3"/>
        <v>217.51</v>
      </c>
      <c r="U31" s="4"/>
      <c r="V31" s="5"/>
    </row>
    <row r="32" spans="1:22" ht="46.8" x14ac:dyDescent="0.3">
      <c r="A32" s="3" t="s">
        <v>84</v>
      </c>
      <c r="B32" s="4">
        <v>1</v>
      </c>
      <c r="C32" s="7">
        <v>67.78</v>
      </c>
      <c r="D32" s="6">
        <f t="shared" si="1"/>
        <v>0</v>
      </c>
      <c r="E32" s="7">
        <v>0</v>
      </c>
      <c r="F32" s="7">
        <v>67.78</v>
      </c>
      <c r="G32" s="8">
        <f t="shared" ref="G32:G51" si="6">B32*F32</f>
        <v>67.78</v>
      </c>
      <c r="H32" s="7">
        <v>0</v>
      </c>
      <c r="I32" s="7">
        <f>H32*M32</f>
        <v>0</v>
      </c>
      <c r="J32" s="35">
        <v>45078</v>
      </c>
      <c r="K32" s="35">
        <v>45100</v>
      </c>
      <c r="L32" s="8"/>
      <c r="M32" s="7">
        <v>17.55</v>
      </c>
      <c r="N32" s="7"/>
      <c r="O32" s="9"/>
      <c r="P32" s="4">
        <v>1</v>
      </c>
      <c r="Q32" s="8">
        <f t="shared" si="0"/>
        <v>67.78</v>
      </c>
      <c r="R32" s="10" t="s">
        <v>85</v>
      </c>
      <c r="S32" s="16"/>
      <c r="T32" s="8">
        <f t="shared" si="3"/>
        <v>67.78</v>
      </c>
      <c r="U32" s="4"/>
      <c r="V32" s="5"/>
    </row>
    <row r="33" spans="1:22" ht="31.2" x14ac:dyDescent="0.3">
      <c r="A33" s="3" t="s">
        <v>86</v>
      </c>
      <c r="B33" s="4">
        <v>1</v>
      </c>
      <c r="C33" s="7">
        <v>176.7</v>
      </c>
      <c r="D33" s="6">
        <f t="shared" si="1"/>
        <v>0.48358800226372373</v>
      </c>
      <c r="E33" s="7">
        <v>0</v>
      </c>
      <c r="F33" s="7">
        <v>91.25</v>
      </c>
      <c r="G33" s="8">
        <f t="shared" si="6"/>
        <v>91.25</v>
      </c>
      <c r="H33" s="7">
        <v>0</v>
      </c>
      <c r="I33" s="7">
        <f>H33*M33</f>
        <v>0</v>
      </c>
      <c r="J33" s="35">
        <v>45078</v>
      </c>
      <c r="K33" s="35">
        <v>45100</v>
      </c>
      <c r="L33" s="8"/>
      <c r="M33" s="7">
        <v>17.55</v>
      </c>
      <c r="N33" s="7"/>
      <c r="O33" s="9"/>
      <c r="P33" s="4">
        <v>1</v>
      </c>
      <c r="Q33" s="8">
        <f t="shared" si="0"/>
        <v>91.25</v>
      </c>
      <c r="R33" s="10" t="s">
        <v>87</v>
      </c>
      <c r="S33" s="16"/>
      <c r="T33" s="8">
        <f t="shared" si="3"/>
        <v>91.25</v>
      </c>
      <c r="U33" s="4"/>
      <c r="V33" s="5"/>
    </row>
    <row r="34" spans="1:22" ht="31.2" x14ac:dyDescent="0.3">
      <c r="A34" s="3" t="s">
        <v>88</v>
      </c>
      <c r="B34" s="4">
        <v>1</v>
      </c>
      <c r="C34" s="7">
        <v>160.21</v>
      </c>
      <c r="D34" s="6">
        <f t="shared" si="1"/>
        <v>0.48336558267274204</v>
      </c>
      <c r="E34" s="7">
        <v>0</v>
      </c>
      <c r="F34" s="7">
        <v>82.77</v>
      </c>
      <c r="G34" s="8">
        <f t="shared" si="6"/>
        <v>82.77</v>
      </c>
      <c r="H34" s="7">
        <v>0</v>
      </c>
      <c r="I34" s="7">
        <f>H34*M34</f>
        <v>0</v>
      </c>
      <c r="J34" s="35">
        <v>45078</v>
      </c>
      <c r="K34" s="35">
        <v>45100</v>
      </c>
      <c r="L34" s="8"/>
      <c r="M34" s="7">
        <v>17.55</v>
      </c>
      <c r="N34" s="7"/>
      <c r="O34" s="9"/>
      <c r="P34" s="4">
        <v>1</v>
      </c>
      <c r="Q34" s="8">
        <f t="shared" si="0"/>
        <v>82.77</v>
      </c>
      <c r="R34" s="10" t="s">
        <v>87</v>
      </c>
      <c r="S34" s="16"/>
      <c r="T34" s="8">
        <f t="shared" si="3"/>
        <v>82.77</v>
      </c>
      <c r="U34" s="4"/>
      <c r="V34" s="5"/>
    </row>
    <row r="35" spans="1:22" ht="31.2" x14ac:dyDescent="0.3">
      <c r="A35" s="3" t="s">
        <v>89</v>
      </c>
      <c r="B35" s="4">
        <v>1</v>
      </c>
      <c r="C35" s="7">
        <v>125.99</v>
      </c>
      <c r="D35" s="6">
        <f t="shared" si="1"/>
        <v>0.31724740058734818</v>
      </c>
      <c r="E35" s="7">
        <v>0</v>
      </c>
      <c r="F35" s="7">
        <v>86.02</v>
      </c>
      <c r="G35" s="8">
        <f t="shared" si="6"/>
        <v>86.02</v>
      </c>
      <c r="H35" s="7">
        <v>0</v>
      </c>
      <c r="I35" s="7">
        <v>60.77</v>
      </c>
      <c r="J35" s="35">
        <v>45078</v>
      </c>
      <c r="K35" s="35">
        <v>45100</v>
      </c>
      <c r="L35" s="8"/>
      <c r="M35" s="7">
        <v>17.55</v>
      </c>
      <c r="N35" s="7"/>
      <c r="O35" s="9"/>
      <c r="P35" s="4">
        <v>5</v>
      </c>
      <c r="Q35" s="8">
        <f t="shared" ref="Q35:Q54" si="7">F35+(I35/B35)-(O35/B35)</f>
        <v>146.79</v>
      </c>
      <c r="R35" s="10" t="s">
        <v>90</v>
      </c>
      <c r="S35" s="16"/>
      <c r="T35" s="8">
        <f t="shared" si="3"/>
        <v>146.79</v>
      </c>
      <c r="U35" s="4"/>
      <c r="V35" s="5"/>
    </row>
    <row r="36" spans="1:22" ht="31.2" x14ac:dyDescent="0.3">
      <c r="A36" s="39" t="s">
        <v>91</v>
      </c>
      <c r="B36" s="4">
        <v>1</v>
      </c>
      <c r="C36" s="7">
        <v>216.18</v>
      </c>
      <c r="D36" s="6">
        <f t="shared" si="1"/>
        <v>0.22925339994449068</v>
      </c>
      <c r="E36" s="7">
        <v>0</v>
      </c>
      <c r="F36" s="7">
        <v>166.62</v>
      </c>
      <c r="G36" s="8">
        <f t="shared" si="6"/>
        <v>166.62</v>
      </c>
      <c r="H36" s="7">
        <v>0</v>
      </c>
      <c r="I36" s="7">
        <v>22.72</v>
      </c>
      <c r="J36" s="35">
        <v>45078</v>
      </c>
      <c r="K36" s="35">
        <v>45100</v>
      </c>
      <c r="L36" s="8"/>
      <c r="M36" s="7">
        <v>17.55</v>
      </c>
      <c r="N36" s="7"/>
      <c r="O36" s="9"/>
      <c r="P36" s="4">
        <v>1</v>
      </c>
      <c r="Q36" s="8">
        <f t="shared" si="7"/>
        <v>189.34</v>
      </c>
      <c r="R36" s="10" t="s">
        <v>92</v>
      </c>
      <c r="S36" s="16"/>
      <c r="T36" s="8">
        <f t="shared" si="3"/>
        <v>189.34</v>
      </c>
      <c r="U36" s="4"/>
      <c r="V36" s="5"/>
    </row>
    <row r="37" spans="1:22" ht="46.8" x14ac:dyDescent="0.3">
      <c r="A37" s="3" t="s">
        <v>93</v>
      </c>
      <c r="B37" s="4">
        <v>2</v>
      </c>
      <c r="C37" s="7">
        <v>44.57</v>
      </c>
      <c r="D37" s="6">
        <f t="shared" si="1"/>
        <v>0.27978460848104109</v>
      </c>
      <c r="E37" s="7">
        <v>0</v>
      </c>
      <c r="F37" s="7">
        <v>32.1</v>
      </c>
      <c r="G37" s="8">
        <f t="shared" si="6"/>
        <v>64.2</v>
      </c>
      <c r="H37" s="7">
        <v>0</v>
      </c>
      <c r="I37" s="7">
        <v>11.9</v>
      </c>
      <c r="J37" s="35">
        <v>45078</v>
      </c>
      <c r="K37" s="35">
        <v>45100</v>
      </c>
      <c r="L37" s="8"/>
      <c r="M37" s="7">
        <v>17.55</v>
      </c>
      <c r="N37" s="7"/>
      <c r="O37" s="9"/>
      <c r="P37" s="4">
        <v>1</v>
      </c>
      <c r="Q37" s="8">
        <f t="shared" si="7"/>
        <v>38.050000000000004</v>
      </c>
      <c r="R37" s="10" t="s">
        <v>94</v>
      </c>
      <c r="S37" s="16"/>
      <c r="T37" s="8">
        <f t="shared" si="3"/>
        <v>76.100000000000009</v>
      </c>
      <c r="U37" s="4"/>
      <c r="V37" s="5"/>
    </row>
    <row r="38" spans="1:22" ht="31.2" x14ac:dyDescent="0.3">
      <c r="A38" s="3" t="s">
        <v>95</v>
      </c>
      <c r="B38" s="4">
        <v>1</v>
      </c>
      <c r="C38" s="7">
        <v>36.15</v>
      </c>
      <c r="D38" s="6">
        <f t="shared" si="1"/>
        <v>0.12697095435684649</v>
      </c>
      <c r="E38" s="7">
        <v>0</v>
      </c>
      <c r="F38" s="7">
        <v>31.56</v>
      </c>
      <c r="G38" s="8">
        <f t="shared" si="6"/>
        <v>31.56</v>
      </c>
      <c r="H38" s="7">
        <v>0</v>
      </c>
      <c r="I38" s="7">
        <v>38.590000000000003</v>
      </c>
      <c r="J38" s="35">
        <v>45078</v>
      </c>
      <c r="K38" s="35">
        <v>45100</v>
      </c>
      <c r="L38" s="8"/>
      <c r="M38" s="7">
        <v>17.55</v>
      </c>
      <c r="N38" s="7"/>
      <c r="O38" s="9"/>
      <c r="P38" s="4">
        <v>1</v>
      </c>
      <c r="Q38" s="8">
        <f t="shared" si="7"/>
        <v>70.150000000000006</v>
      </c>
      <c r="R38" s="10" t="s">
        <v>96</v>
      </c>
      <c r="S38" s="16"/>
      <c r="T38" s="8">
        <f t="shared" si="3"/>
        <v>70.150000000000006</v>
      </c>
      <c r="U38" s="4"/>
      <c r="V38" s="5"/>
    </row>
    <row r="39" spans="1:22" ht="46.8" x14ac:dyDescent="0.3">
      <c r="A39" s="3" t="s">
        <v>97</v>
      </c>
      <c r="B39" s="4">
        <v>1</v>
      </c>
      <c r="C39" s="7">
        <v>33.159999999999997</v>
      </c>
      <c r="D39" s="6">
        <f t="shared" si="1"/>
        <v>0.22768395657418572</v>
      </c>
      <c r="E39" s="7">
        <v>0</v>
      </c>
      <c r="F39" s="7">
        <v>25.61</v>
      </c>
      <c r="G39" s="8">
        <f t="shared" si="6"/>
        <v>25.61</v>
      </c>
      <c r="H39" s="7">
        <v>0</v>
      </c>
      <c r="I39" s="7">
        <f>110.9/4</f>
        <v>27.725000000000001</v>
      </c>
      <c r="J39" s="35">
        <v>45078</v>
      </c>
      <c r="K39" s="35">
        <v>45101</v>
      </c>
      <c r="L39" s="8"/>
      <c r="M39" s="7">
        <v>17.55</v>
      </c>
      <c r="N39" s="7"/>
      <c r="O39" s="9"/>
      <c r="P39" s="4">
        <v>1</v>
      </c>
      <c r="Q39" s="8">
        <f t="shared" si="7"/>
        <v>53.335000000000001</v>
      </c>
      <c r="R39" s="10" t="s">
        <v>98</v>
      </c>
      <c r="S39" s="16"/>
      <c r="T39" s="8">
        <f t="shared" si="3"/>
        <v>53.335000000000001</v>
      </c>
      <c r="U39" s="4"/>
      <c r="V39" s="5"/>
    </row>
    <row r="40" spans="1:22" ht="31.2" x14ac:dyDescent="0.3">
      <c r="A40" s="3" t="s">
        <v>99</v>
      </c>
      <c r="B40" s="4">
        <v>2</v>
      </c>
      <c r="C40" s="7">
        <v>54.22</v>
      </c>
      <c r="D40" s="6">
        <f t="shared" si="1"/>
        <v>0.23496864625599415</v>
      </c>
      <c r="E40" s="7">
        <v>0</v>
      </c>
      <c r="F40" s="7">
        <v>41.48</v>
      </c>
      <c r="G40" s="8">
        <f t="shared" si="6"/>
        <v>82.96</v>
      </c>
      <c r="H40" s="7">
        <v>0</v>
      </c>
      <c r="I40" s="7">
        <f>(110.9/4)*2</f>
        <v>55.45</v>
      </c>
      <c r="J40" s="35">
        <v>45078</v>
      </c>
      <c r="K40" s="35">
        <v>45101</v>
      </c>
      <c r="L40" s="8"/>
      <c r="M40" s="7">
        <v>17.55</v>
      </c>
      <c r="N40" s="7"/>
      <c r="O40" s="9"/>
      <c r="P40" s="4">
        <v>1</v>
      </c>
      <c r="Q40" s="8">
        <f t="shared" si="7"/>
        <v>69.204999999999998</v>
      </c>
      <c r="R40" s="10" t="s">
        <v>100</v>
      </c>
      <c r="S40" s="16"/>
      <c r="T40" s="8">
        <f t="shared" si="3"/>
        <v>138.41</v>
      </c>
      <c r="U40" s="4"/>
      <c r="V40" s="5"/>
    </row>
    <row r="41" spans="1:22" ht="46.8" x14ac:dyDescent="0.3">
      <c r="A41" s="3" t="s">
        <v>101</v>
      </c>
      <c r="B41" s="4">
        <v>1</v>
      </c>
      <c r="C41" s="7">
        <v>50.71</v>
      </c>
      <c r="D41" s="6">
        <f t="shared" si="1"/>
        <v>0.22835732597120878</v>
      </c>
      <c r="E41" s="7">
        <v>0</v>
      </c>
      <c r="F41" s="7">
        <v>39.130000000000003</v>
      </c>
      <c r="G41" s="8">
        <f t="shared" si="6"/>
        <v>39.130000000000003</v>
      </c>
      <c r="H41" s="7">
        <v>0</v>
      </c>
      <c r="I41" s="7">
        <f>110.9/4</f>
        <v>27.725000000000001</v>
      </c>
      <c r="J41" s="35">
        <v>45078</v>
      </c>
      <c r="K41" s="35">
        <v>45101</v>
      </c>
      <c r="L41" s="8"/>
      <c r="M41" s="7">
        <v>17.55</v>
      </c>
      <c r="N41" s="7"/>
      <c r="O41" s="9"/>
      <c r="P41" s="4">
        <v>1</v>
      </c>
      <c r="Q41" s="8">
        <f t="shared" si="7"/>
        <v>66.855000000000004</v>
      </c>
      <c r="R41" s="10" t="s">
        <v>102</v>
      </c>
      <c r="S41" s="16"/>
      <c r="T41" s="8">
        <f t="shared" si="3"/>
        <v>66.855000000000004</v>
      </c>
      <c r="U41" s="4"/>
      <c r="V41" s="5"/>
    </row>
    <row r="42" spans="1:22" ht="46.8" x14ac:dyDescent="0.3">
      <c r="A42" s="3" t="s">
        <v>103</v>
      </c>
      <c r="B42" s="4">
        <v>1</v>
      </c>
      <c r="C42" s="7">
        <v>239.35</v>
      </c>
      <c r="D42" s="6">
        <f t="shared" si="1"/>
        <v>0.71222059745143096</v>
      </c>
      <c r="E42" s="7">
        <v>0</v>
      </c>
      <c r="F42" s="7">
        <v>68.88</v>
      </c>
      <c r="G42" s="8">
        <f t="shared" si="6"/>
        <v>68.88</v>
      </c>
      <c r="H42" s="7">
        <v>0</v>
      </c>
      <c r="I42" s="7">
        <f>H42*M42</f>
        <v>0</v>
      </c>
      <c r="J42" s="35">
        <v>45078</v>
      </c>
      <c r="K42" s="35">
        <v>45100</v>
      </c>
      <c r="L42" s="8"/>
      <c r="M42" s="7">
        <v>17.55</v>
      </c>
      <c r="N42" s="7"/>
      <c r="O42" s="9">
        <f>5.4/2</f>
        <v>2.7</v>
      </c>
      <c r="P42" s="4">
        <v>1</v>
      </c>
      <c r="Q42" s="8">
        <f t="shared" si="7"/>
        <v>66.179999999999993</v>
      </c>
      <c r="R42" s="10" t="s">
        <v>104</v>
      </c>
      <c r="S42" s="16"/>
      <c r="T42" s="8">
        <f t="shared" si="3"/>
        <v>66.179999999999993</v>
      </c>
      <c r="U42" s="4"/>
      <c r="V42" s="5"/>
    </row>
    <row r="43" spans="1:22" ht="31.2" x14ac:dyDescent="0.3">
      <c r="A43" s="3" t="s">
        <v>105</v>
      </c>
      <c r="B43" s="4">
        <v>4</v>
      </c>
      <c r="C43" s="7">
        <v>52.12</v>
      </c>
      <c r="D43" s="6">
        <f t="shared" si="1"/>
        <v>0.4533768227168074</v>
      </c>
      <c r="E43" s="7">
        <v>0</v>
      </c>
      <c r="F43" s="7">
        <v>28.49</v>
      </c>
      <c r="G43" s="8">
        <f t="shared" si="6"/>
        <v>113.96</v>
      </c>
      <c r="H43" s="7">
        <v>0</v>
      </c>
      <c r="I43" s="7">
        <f>H43*M43</f>
        <v>0</v>
      </c>
      <c r="J43" s="35">
        <v>45078</v>
      </c>
      <c r="K43" s="35">
        <v>45100</v>
      </c>
      <c r="L43" s="8"/>
      <c r="M43" s="7">
        <v>17.55</v>
      </c>
      <c r="N43" s="7"/>
      <c r="O43" s="9">
        <f>5.4/2</f>
        <v>2.7</v>
      </c>
      <c r="P43" s="4">
        <v>1</v>
      </c>
      <c r="Q43" s="8">
        <f t="shared" si="7"/>
        <v>27.814999999999998</v>
      </c>
      <c r="R43" s="10" t="s">
        <v>106</v>
      </c>
      <c r="S43" s="16"/>
      <c r="T43" s="8">
        <f t="shared" si="3"/>
        <v>111.25999999999999</v>
      </c>
      <c r="U43" s="4"/>
      <c r="V43" s="5"/>
    </row>
    <row r="44" spans="1:22" ht="31.2" x14ac:dyDescent="0.3">
      <c r="A44" s="3" t="s">
        <v>107</v>
      </c>
      <c r="B44" s="4">
        <v>1</v>
      </c>
      <c r="C44" s="7">
        <v>255.31</v>
      </c>
      <c r="D44" s="6">
        <f t="shared" si="1"/>
        <v>0.2703771885159218</v>
      </c>
      <c r="E44" s="7">
        <v>0</v>
      </c>
      <c r="F44" s="7">
        <v>186.28</v>
      </c>
      <c r="G44" s="8">
        <f t="shared" si="6"/>
        <v>186.28</v>
      </c>
      <c r="H44" s="7">
        <v>0</v>
      </c>
      <c r="I44" s="7">
        <f>H44*M44</f>
        <v>0</v>
      </c>
      <c r="J44" s="35">
        <v>45078</v>
      </c>
      <c r="K44" s="35">
        <v>45100</v>
      </c>
      <c r="L44" s="8"/>
      <c r="M44" s="7">
        <v>17.55</v>
      </c>
      <c r="N44" s="7"/>
      <c r="O44" s="9"/>
      <c r="P44" s="4">
        <v>6</v>
      </c>
      <c r="Q44" s="8">
        <f t="shared" si="7"/>
        <v>186.28</v>
      </c>
      <c r="R44" s="10" t="s">
        <v>108</v>
      </c>
      <c r="S44" s="16"/>
      <c r="T44" s="8">
        <f t="shared" si="3"/>
        <v>186.28</v>
      </c>
      <c r="U44" s="4"/>
      <c r="V44" s="5"/>
    </row>
    <row r="45" spans="1:22" ht="46.8" x14ac:dyDescent="0.3">
      <c r="A45" s="3" t="s">
        <v>109</v>
      </c>
      <c r="B45" s="4">
        <v>2</v>
      </c>
      <c r="C45" s="7">
        <v>93.53</v>
      </c>
      <c r="D45" s="6">
        <f t="shared" si="1"/>
        <v>0.48904094942799098</v>
      </c>
      <c r="E45" s="7">
        <v>0</v>
      </c>
      <c r="F45" s="7">
        <v>47.79</v>
      </c>
      <c r="G45" s="8">
        <f t="shared" si="6"/>
        <v>95.58</v>
      </c>
      <c r="H45" s="7">
        <v>0</v>
      </c>
      <c r="I45" s="7">
        <v>61.85</v>
      </c>
      <c r="J45" s="35">
        <v>45078</v>
      </c>
      <c r="K45" s="35">
        <v>45100</v>
      </c>
      <c r="L45" s="8"/>
      <c r="M45" s="7">
        <v>17.55</v>
      </c>
      <c r="N45" s="7"/>
      <c r="O45" s="9"/>
      <c r="P45" s="4">
        <v>1</v>
      </c>
      <c r="Q45" s="8">
        <f t="shared" si="7"/>
        <v>78.715000000000003</v>
      </c>
      <c r="R45" s="10" t="s">
        <v>110</v>
      </c>
      <c r="S45" s="16"/>
      <c r="T45" s="8">
        <f t="shared" si="3"/>
        <v>157.43</v>
      </c>
      <c r="U45" s="4"/>
      <c r="V45" s="5"/>
    </row>
    <row r="46" spans="1:22" ht="31.2" x14ac:dyDescent="0.3">
      <c r="A46" s="39" t="s">
        <v>111</v>
      </c>
      <c r="B46" s="4">
        <v>1</v>
      </c>
      <c r="C46" s="7">
        <v>104.23</v>
      </c>
      <c r="D46" s="6">
        <f t="shared" si="1"/>
        <v>0.56164252134702108</v>
      </c>
      <c r="E46" s="7">
        <v>0</v>
      </c>
      <c r="F46" s="7">
        <v>45.69</v>
      </c>
      <c r="G46" s="8">
        <f t="shared" si="6"/>
        <v>45.69</v>
      </c>
      <c r="H46" s="7">
        <v>0</v>
      </c>
      <c r="I46" s="7">
        <v>8.6</v>
      </c>
      <c r="J46" s="35">
        <v>45078</v>
      </c>
      <c r="K46" s="35">
        <v>45100</v>
      </c>
      <c r="L46" s="8"/>
      <c r="M46" s="7">
        <v>17.55</v>
      </c>
      <c r="N46" s="7"/>
      <c r="O46" s="9"/>
      <c r="P46" s="4">
        <v>1</v>
      </c>
      <c r="Q46" s="8">
        <f t="shared" si="7"/>
        <v>54.29</v>
      </c>
      <c r="R46" s="10" t="s">
        <v>112</v>
      </c>
      <c r="S46" s="16"/>
      <c r="T46" s="8">
        <f t="shared" si="3"/>
        <v>54.29</v>
      </c>
      <c r="U46" s="4"/>
      <c r="V46" s="5"/>
    </row>
    <row r="47" spans="1:22" x14ac:dyDescent="0.3">
      <c r="A47" s="40" t="s">
        <v>113</v>
      </c>
      <c r="B47" s="4">
        <v>1</v>
      </c>
      <c r="C47" s="7">
        <v>67.56</v>
      </c>
      <c r="D47" s="6">
        <f t="shared" si="1"/>
        <v>0.13277087033747778</v>
      </c>
      <c r="E47" s="7">
        <v>0</v>
      </c>
      <c r="F47" s="7">
        <v>58.59</v>
      </c>
      <c r="G47" s="8">
        <f t="shared" si="6"/>
        <v>58.59</v>
      </c>
      <c r="H47" s="7">
        <v>0</v>
      </c>
      <c r="I47" s="7">
        <v>25.8</v>
      </c>
      <c r="J47" s="35">
        <v>45078</v>
      </c>
      <c r="K47" s="35">
        <v>45101</v>
      </c>
      <c r="L47" s="8"/>
      <c r="M47" s="7">
        <v>17.55</v>
      </c>
      <c r="N47" s="7"/>
      <c r="O47" s="9"/>
      <c r="P47" s="4">
        <v>1</v>
      </c>
      <c r="Q47" s="8">
        <f t="shared" si="7"/>
        <v>84.39</v>
      </c>
      <c r="R47" s="10" t="s">
        <v>114</v>
      </c>
      <c r="S47" s="16"/>
      <c r="T47" s="8">
        <f t="shared" si="3"/>
        <v>84.39</v>
      </c>
      <c r="U47" s="4"/>
      <c r="V47" s="5"/>
    </row>
    <row r="48" spans="1:22" ht="31.2" x14ac:dyDescent="0.3">
      <c r="A48" s="39" t="s">
        <v>115</v>
      </c>
      <c r="B48" s="4">
        <v>2</v>
      </c>
      <c r="C48" s="7">
        <v>38.96</v>
      </c>
      <c r="D48" s="6">
        <f t="shared" si="1"/>
        <v>0.22279260780287471</v>
      </c>
      <c r="E48" s="7">
        <v>0</v>
      </c>
      <c r="F48" s="7">
        <v>30.28</v>
      </c>
      <c r="G48" s="8">
        <f t="shared" si="6"/>
        <v>60.56</v>
      </c>
      <c r="H48" s="7">
        <v>0</v>
      </c>
      <c r="I48" s="7">
        <v>27.95</v>
      </c>
      <c r="J48" s="35">
        <v>45078</v>
      </c>
      <c r="K48" s="35">
        <v>45100</v>
      </c>
      <c r="L48" s="8"/>
      <c r="M48" s="7">
        <v>17.55</v>
      </c>
      <c r="N48" s="7"/>
      <c r="O48" s="9"/>
      <c r="P48" s="4">
        <v>1</v>
      </c>
      <c r="Q48" s="8">
        <f t="shared" si="7"/>
        <v>44.255000000000003</v>
      </c>
      <c r="R48" s="10" t="s">
        <v>116</v>
      </c>
      <c r="S48" s="16"/>
      <c r="T48" s="8">
        <f t="shared" si="3"/>
        <v>88.51</v>
      </c>
      <c r="U48" s="4"/>
      <c r="V48" s="5"/>
    </row>
    <row r="49" spans="1:22" ht="31.2" x14ac:dyDescent="0.3">
      <c r="A49" s="39" t="s">
        <v>117</v>
      </c>
      <c r="B49" s="4">
        <v>1</v>
      </c>
      <c r="C49" s="7">
        <v>86.22</v>
      </c>
      <c r="D49" s="6">
        <f t="shared" si="1"/>
        <v>0</v>
      </c>
      <c r="E49" s="7">
        <v>0</v>
      </c>
      <c r="F49" s="7">
        <v>86.22</v>
      </c>
      <c r="G49" s="8">
        <f t="shared" si="6"/>
        <v>86.22</v>
      </c>
      <c r="H49" s="7">
        <v>0</v>
      </c>
      <c r="I49" s="7">
        <f>H49*M49</f>
        <v>0</v>
      </c>
      <c r="J49" s="35">
        <v>45078</v>
      </c>
      <c r="K49" s="35">
        <v>45100</v>
      </c>
      <c r="L49" s="8"/>
      <c r="M49" s="7">
        <v>17.55</v>
      </c>
      <c r="N49" s="7"/>
      <c r="O49" s="9"/>
      <c r="P49" s="4">
        <v>6</v>
      </c>
      <c r="Q49" s="8">
        <f t="shared" si="7"/>
        <v>86.22</v>
      </c>
      <c r="R49" s="10" t="s">
        <v>118</v>
      </c>
      <c r="S49" s="16"/>
      <c r="T49" s="8">
        <f t="shared" si="3"/>
        <v>86.22</v>
      </c>
      <c r="U49" s="4"/>
      <c r="V49" s="5"/>
    </row>
    <row r="50" spans="1:22" x14ac:dyDescent="0.3">
      <c r="A50" s="3" t="s">
        <v>119</v>
      </c>
      <c r="B50" s="4">
        <v>2</v>
      </c>
      <c r="C50" s="7">
        <v>349.99</v>
      </c>
      <c r="D50" s="6">
        <f t="shared" si="1"/>
        <v>0.15000428583673819</v>
      </c>
      <c r="E50" s="7">
        <v>0</v>
      </c>
      <c r="F50" s="7">
        <v>297.49</v>
      </c>
      <c r="G50" s="8">
        <f t="shared" si="6"/>
        <v>594.98</v>
      </c>
      <c r="H50" s="7">
        <v>0</v>
      </c>
      <c r="I50" s="7">
        <f>H50*M50</f>
        <v>0</v>
      </c>
      <c r="J50" s="35">
        <v>45079</v>
      </c>
      <c r="K50" s="35">
        <v>45083</v>
      </c>
      <c r="L50" s="8"/>
      <c r="M50" s="7">
        <v>17.559999999999999</v>
      </c>
      <c r="N50" s="7"/>
      <c r="O50" s="9"/>
      <c r="P50" s="4">
        <v>1</v>
      </c>
      <c r="Q50" s="8">
        <f t="shared" si="7"/>
        <v>297.49</v>
      </c>
      <c r="R50" s="10" t="s">
        <v>120</v>
      </c>
      <c r="S50" s="16"/>
      <c r="T50" s="8">
        <f t="shared" si="3"/>
        <v>594.98</v>
      </c>
      <c r="U50" s="4"/>
      <c r="V50" s="5"/>
    </row>
    <row r="51" spans="1:22" x14ac:dyDescent="0.3">
      <c r="A51" s="3" t="s">
        <v>121</v>
      </c>
      <c r="B51" s="4">
        <v>1</v>
      </c>
      <c r="C51" s="7">
        <v>549</v>
      </c>
      <c r="D51" s="6">
        <f t="shared" si="1"/>
        <v>0.15781420765027318</v>
      </c>
      <c r="E51" s="7">
        <v>0</v>
      </c>
      <c r="F51" s="7">
        <v>462.36</v>
      </c>
      <c r="G51" s="8">
        <f t="shared" si="6"/>
        <v>462.36</v>
      </c>
      <c r="H51" s="7">
        <v>0</v>
      </c>
      <c r="I51" s="7">
        <v>157.19999999999999</v>
      </c>
      <c r="J51" s="35">
        <v>45079</v>
      </c>
      <c r="K51" s="35">
        <v>45086</v>
      </c>
      <c r="L51" s="8"/>
      <c r="M51" s="7">
        <v>17.559999999999999</v>
      </c>
      <c r="N51" s="7"/>
      <c r="O51" s="9"/>
      <c r="P51" s="4">
        <v>1</v>
      </c>
      <c r="Q51" s="8">
        <f t="shared" si="7"/>
        <v>619.55999999999995</v>
      </c>
      <c r="R51" s="10" t="s">
        <v>122</v>
      </c>
      <c r="S51" s="16"/>
      <c r="T51" s="8">
        <f t="shared" si="3"/>
        <v>619.55999999999995</v>
      </c>
      <c r="U51" s="4"/>
      <c r="V51" s="5"/>
    </row>
    <row r="52" spans="1:22" ht="31.2" x14ac:dyDescent="0.3">
      <c r="A52" s="3" t="s">
        <v>123</v>
      </c>
      <c r="B52" s="4">
        <v>1</v>
      </c>
      <c r="C52" s="7">
        <v>1436.02</v>
      </c>
      <c r="D52" s="6">
        <f t="shared" si="1"/>
        <v>0.54337683319173824</v>
      </c>
      <c r="E52" s="7">
        <v>0</v>
      </c>
      <c r="F52" s="7">
        <v>655.72</v>
      </c>
      <c r="G52" s="8">
        <f>B52*F52</f>
        <v>655.72</v>
      </c>
      <c r="H52" s="7">
        <v>0</v>
      </c>
      <c r="I52" s="7"/>
      <c r="J52" s="35">
        <v>45079</v>
      </c>
      <c r="K52" s="35">
        <v>45082</v>
      </c>
      <c r="L52" s="8"/>
      <c r="M52" s="7">
        <v>17.559999999999999</v>
      </c>
      <c r="N52" s="7"/>
      <c r="O52" s="9"/>
      <c r="P52" s="4">
        <v>7</v>
      </c>
      <c r="Q52" s="8">
        <f t="shared" si="7"/>
        <v>655.72</v>
      </c>
      <c r="R52" s="10" t="s">
        <v>124</v>
      </c>
      <c r="S52" s="16"/>
      <c r="T52" s="8">
        <f t="shared" si="3"/>
        <v>655.72</v>
      </c>
      <c r="U52" s="4"/>
      <c r="V52" s="5"/>
    </row>
    <row r="53" spans="1:22" ht="31.2" x14ac:dyDescent="0.3">
      <c r="A53" s="3" t="s">
        <v>125</v>
      </c>
      <c r="B53" s="4">
        <v>1</v>
      </c>
      <c r="C53" s="7">
        <v>449</v>
      </c>
      <c r="D53" s="6">
        <f t="shared" si="1"/>
        <v>0.37639198218262804</v>
      </c>
      <c r="E53" s="7">
        <v>0</v>
      </c>
      <c r="F53" s="7">
        <v>280</v>
      </c>
      <c r="G53" s="8">
        <f t="shared" ref="G53:G54" si="8">B53*F53</f>
        <v>280</v>
      </c>
      <c r="H53" s="7">
        <v>0</v>
      </c>
      <c r="I53" s="7">
        <f>H53*M53</f>
        <v>0</v>
      </c>
      <c r="J53" s="35">
        <v>45082</v>
      </c>
      <c r="K53" s="35"/>
      <c r="L53" s="8"/>
      <c r="M53" s="7">
        <v>17.46</v>
      </c>
      <c r="N53" s="7"/>
      <c r="O53" s="9"/>
      <c r="P53" s="4">
        <v>1</v>
      </c>
      <c r="Q53" s="8">
        <f t="shared" si="7"/>
        <v>280</v>
      </c>
      <c r="R53" s="10" t="s">
        <v>126</v>
      </c>
      <c r="S53" s="16"/>
      <c r="T53" s="8">
        <f t="shared" si="3"/>
        <v>280</v>
      </c>
      <c r="U53" s="4"/>
      <c r="V53" s="5"/>
    </row>
    <row r="54" spans="1:22" ht="31.2" x14ac:dyDescent="0.3">
      <c r="A54" s="3" t="s">
        <v>127</v>
      </c>
      <c r="B54" s="4">
        <v>1</v>
      </c>
      <c r="C54" s="5">
        <v>325.18</v>
      </c>
      <c r="D54" s="6">
        <f t="shared" si="1"/>
        <v>-6.1504397564719534E-6</v>
      </c>
      <c r="E54" s="7">
        <v>18.95</v>
      </c>
      <c r="F54" s="5">
        <f>E54*M54</f>
        <v>325.18200000000002</v>
      </c>
      <c r="G54" s="2">
        <f t="shared" si="8"/>
        <v>325.18200000000002</v>
      </c>
      <c r="H54" s="7">
        <v>1.59</v>
      </c>
      <c r="I54" s="7">
        <f>H54*M54</f>
        <v>27.284400000000002</v>
      </c>
      <c r="J54" s="35">
        <v>45100</v>
      </c>
      <c r="K54" s="35">
        <v>45105</v>
      </c>
      <c r="L54" s="8"/>
      <c r="M54" s="7">
        <v>17.16</v>
      </c>
      <c r="N54" s="9"/>
      <c r="O54" s="9"/>
      <c r="P54" s="4">
        <v>3</v>
      </c>
      <c r="Q54" s="8">
        <f t="shared" si="7"/>
        <v>352.46640000000002</v>
      </c>
      <c r="R54" s="10" t="s">
        <v>128</v>
      </c>
      <c r="S54" s="16"/>
      <c r="T54" s="8">
        <f t="shared" si="3"/>
        <v>352.46640000000002</v>
      </c>
      <c r="U54" s="4"/>
      <c r="V54" s="5"/>
    </row>
  </sheetData>
  <hyperlinks>
    <hyperlink ref="R2" r:id="rId1" xr:uid="{3A4F9D5D-2A87-4B07-A737-B66E2FEC1FED}"/>
    <hyperlink ref="R3" r:id="rId2" xr:uid="{489286F2-8200-4D1C-A37C-0CF4EB87BE09}"/>
    <hyperlink ref="R4" r:id="rId3" xr:uid="{5ADCC37E-6921-4CDC-A605-26A2DD120462}"/>
    <hyperlink ref="R5" r:id="rId4" xr:uid="{4C6DC918-6FCC-464B-8954-8E3539CD135C}"/>
    <hyperlink ref="R11" r:id="rId5" xr:uid="{6A6639E7-CE06-4018-B20C-DFF672DF4421}"/>
    <hyperlink ref="R10" r:id="rId6" xr:uid="{D2A828A2-1332-40E8-BF97-6EBE6635CC7D}"/>
    <hyperlink ref="R7" r:id="rId7" xr:uid="{472E5C51-8911-4A96-A5D9-F91016499067}"/>
    <hyperlink ref="R8" r:id="rId8" xr:uid="{4976F9AC-D516-45D7-9115-555E616F8793}"/>
    <hyperlink ref="R12" r:id="rId9" xr:uid="{FB622191-8267-4E52-AEAD-CA7ACE220E55}"/>
    <hyperlink ref="R13" r:id="rId10" xr:uid="{FA6BC4B1-B3F1-49FA-994E-68EF3901D0F5}"/>
    <hyperlink ref="R9" r:id="rId11" xr:uid="{42C5EE8D-5C6F-4C2F-AE46-9061802A6912}"/>
    <hyperlink ref="R14" r:id="rId12" xr:uid="{BA61EADD-5C3C-4E59-A001-34855368516F}"/>
    <hyperlink ref="R17" r:id="rId13" xr:uid="{24AD99CD-B398-4366-9116-D65F70D38124}"/>
    <hyperlink ref="R16" r:id="rId14" xr:uid="{CE4597EC-D9A2-4074-A8CF-2CD80B07131A}"/>
    <hyperlink ref="R18" r:id="rId15" xr:uid="{5757DA41-6644-4123-A5E7-761FE2F8E8B5}"/>
    <hyperlink ref="R19" r:id="rId16" xr:uid="{A0FC229A-2649-44B3-8E2D-685C85096306}"/>
    <hyperlink ref="R20" r:id="rId17" xr:uid="{85CE2664-50D6-4DF7-B962-829F36C46BE9}"/>
    <hyperlink ref="R6" r:id="rId18" xr:uid="{340D3DFD-B556-4E9B-BCF9-9FBD4E754649}"/>
    <hyperlink ref="R28" r:id="rId19" xr:uid="{DDEB6EAD-E8FC-4BCB-AD21-E1A5239AF752}"/>
    <hyperlink ref="R35" r:id="rId20" xr:uid="{D0A78C47-94CE-4933-BD7C-37F40F98A445}"/>
    <hyperlink ref="R33" r:id="rId21" xr:uid="{D04706C9-BC87-44AD-B253-F3319C835F91}"/>
    <hyperlink ref="R37" r:id="rId22" xr:uid="{F1B0B795-5EB9-40F2-87D0-47F03946811C}"/>
    <hyperlink ref="R42" r:id="rId23" xr:uid="{D1453A6E-8DC8-4CB8-95EC-D5574B1E1836}"/>
    <hyperlink ref="R45" r:id="rId24" xr:uid="{04D17B3E-6A1B-40F3-B316-2FBA4E329E71}"/>
    <hyperlink ref="R53" r:id="rId25" display="https://www.amazon.com.mx/Veh%C3%ADculo-Hot-Wheels-Mario-Kart/dp/B08S6VYGTC/ref=asc_df_B08S6VYGTC/?tag=gledskshopmx-20&amp;linkCode=df0&amp;hvadid=450930762678&amp;hvpos=&amp;hvnetw=g&amp;hvrand=17176322788580368314&amp;hvpone=&amp;hvptwo=&amp;hvqmt=&amp;hvdev=c&amp;hvdvcmdl=&amp;hvlocint=&amp;hvlocphy=1010043&amp;hvtargid=pla-1264739335334&amp;psc=1" xr:uid="{5C6C5A4A-09E9-4EFC-9ABE-ED2E44016C08}"/>
    <hyperlink ref="R54" r:id="rId26" xr:uid="{A2CC9401-55A3-4C96-9950-A14CC37F302D}"/>
    <hyperlink ref="R31" r:id="rId27" xr:uid="{3D126092-B6D0-4A9C-8079-DC63B7400279}"/>
    <hyperlink ref="R30" r:id="rId28" xr:uid="{5A6B2C14-68DE-4F7A-9122-9AC82EAEAB78}"/>
  </hyperlinks>
  <pageMargins left="0.7" right="0.7" top="0.75" bottom="0.75" header="0.3" footer="0.3"/>
  <picture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"/>
  <sheetViews>
    <sheetView tabSelected="1" zoomScale="120" zoomScaleNormal="120" workbookViewId="0">
      <pane ySplit="1" topLeftCell="A45" activePane="bottomLeft" state="frozen"/>
      <selection pane="bottomLeft" activeCell="J51" sqref="J51"/>
    </sheetView>
  </sheetViews>
  <sheetFormatPr baseColWidth="10" defaultColWidth="10.69921875" defaultRowHeight="15.6" x14ac:dyDescent="0.3"/>
  <cols>
    <col min="1" max="1" width="7.19921875" style="34" bestFit="1" customWidth="1"/>
    <col min="2" max="2" width="42.69921875" style="34" customWidth="1"/>
    <col min="3" max="3" width="10.796875" style="34" bestFit="1" customWidth="1"/>
    <col min="4" max="4" width="13.19921875" style="34" bestFit="1" customWidth="1"/>
    <col min="5" max="5" width="12" style="34" bestFit="1" customWidth="1"/>
    <col min="6" max="6" width="14.796875" style="34" bestFit="1" customWidth="1"/>
    <col min="7" max="7" width="8.5" style="34" bestFit="1" customWidth="1"/>
    <col min="8" max="8" width="10.19921875" style="34" bestFit="1" customWidth="1"/>
    <col min="9" max="9" width="7.296875" style="34" bestFit="1" customWidth="1"/>
    <col min="10" max="10" width="11" style="34" bestFit="1" customWidth="1"/>
    <col min="11" max="11" width="11.296875" style="34" bestFit="1" customWidth="1"/>
    <col min="12" max="12" width="11.796875" style="34" bestFit="1" customWidth="1"/>
    <col min="13" max="13" width="8" style="34" bestFit="1" customWidth="1"/>
    <col min="14" max="16384" width="10.69921875" style="34"/>
  </cols>
  <sheetData>
    <row r="1" spans="1:13" x14ac:dyDescent="0.3">
      <c r="A1" s="1" t="s">
        <v>20</v>
      </c>
      <c r="B1" s="1" t="s">
        <v>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1</v>
      </c>
      <c r="H1" s="1" t="s">
        <v>5</v>
      </c>
      <c r="I1" s="1" t="s">
        <v>15</v>
      </c>
      <c r="J1" s="1" t="s">
        <v>222</v>
      </c>
      <c r="K1" s="1" t="s">
        <v>25</v>
      </c>
      <c r="L1" s="1" t="s">
        <v>26</v>
      </c>
      <c r="M1" s="1" t="s">
        <v>27</v>
      </c>
    </row>
    <row r="2" spans="1:13" ht="31.2" x14ac:dyDescent="0.3">
      <c r="A2" s="38">
        <v>2</v>
      </c>
      <c r="B2" s="3" t="str">
        <f>Compras!A2</f>
        <v>Lote peluches Sailor Moon, 10 piezas, 5 colores, 10 ", 25cm</v>
      </c>
      <c r="C2" s="3" t="s">
        <v>133</v>
      </c>
      <c r="D2" s="3" t="s">
        <v>28</v>
      </c>
      <c r="E2" s="17">
        <f>Compras!C2</f>
        <v>1492.85</v>
      </c>
      <c r="F2" s="6">
        <f>Compras!D2</f>
        <v>0.3420973306092373</v>
      </c>
      <c r="G2" s="4">
        <f>Compras!B2</f>
        <v>1</v>
      </c>
      <c r="H2" s="17">
        <f>Compras!Q2</f>
        <v>1068.5050000000001</v>
      </c>
      <c r="I2" s="4">
        <f>Compras!P2</f>
        <v>10</v>
      </c>
      <c r="J2" s="37" t="s">
        <v>222</v>
      </c>
      <c r="K2" s="12">
        <f t="shared" ref="K2:K33" si="0">M2* (IF(M2-H2&lt;100, IF(M2-H2&gt;80, 1.25, IF(M2-H2&gt;50, 1.5, 1.75)), IF(M2-H2&gt;150, 0.95, IF(M2-H2&gt;170, 0.9, 1))))</f>
        <v>277.48546875</v>
      </c>
      <c r="L2" s="13">
        <f t="shared" ref="L2:L33" si="1">(K2+M2)/2</f>
        <v>218.024296875</v>
      </c>
      <c r="M2" s="14">
        <f t="shared" ref="M2:M33" si="2">(H2/I2) * ( IF(E2&gt;H2, IF(E2-H2&gt;100, 1.25, IF(E2-H2&gt;50, 1.5, 1.75)), IF(H2-E2&gt;100, 1.25, IF(H2-E2&gt;50, 1.5, 1.75))) ) + 25</f>
        <v>158.56312500000001</v>
      </c>
    </row>
    <row r="3" spans="1:13" ht="31.2" x14ac:dyDescent="0.3">
      <c r="A3" s="38">
        <v>3</v>
      </c>
      <c r="B3" s="3" t="str">
        <f>Compras!A3</f>
        <v>Peluche Sailor Moon, muñeco de 7", 18cm</v>
      </c>
      <c r="C3" s="3" t="s">
        <v>133</v>
      </c>
      <c r="D3" s="16" t="s">
        <v>28</v>
      </c>
      <c r="E3" s="17">
        <f>Compras!C3</f>
        <v>193.95</v>
      </c>
      <c r="F3" s="6">
        <f>Compras!D3</f>
        <v>0.34230471771075011</v>
      </c>
      <c r="G3" s="4">
        <f>Compras!B3</f>
        <v>1</v>
      </c>
      <c r="H3" s="17">
        <f>Compras!Q3</f>
        <v>213.91499999999996</v>
      </c>
      <c r="I3" s="4">
        <f>Compras!P3</f>
        <v>1</v>
      </c>
      <c r="J3" s="37" t="s">
        <v>222</v>
      </c>
      <c r="K3" s="12">
        <f t="shared" si="0"/>
        <v>379.38368749999989</v>
      </c>
      <c r="L3" s="13">
        <f t="shared" si="1"/>
        <v>389.36746874999994</v>
      </c>
      <c r="M3" s="14">
        <f t="shared" si="2"/>
        <v>399.35124999999994</v>
      </c>
    </row>
    <row r="4" spans="1:13" x14ac:dyDescent="0.3">
      <c r="A4" s="38">
        <v>4</v>
      </c>
      <c r="B4" s="3" t="str">
        <f>Compras!A4</f>
        <v>Lote 10 peluches Princesas Mario Bros 25cm</v>
      </c>
      <c r="C4" s="3" t="s">
        <v>147</v>
      </c>
      <c r="D4" s="16" t="s">
        <v>28</v>
      </c>
      <c r="E4" s="17">
        <f>Compras!C4</f>
        <v>1412.2</v>
      </c>
      <c r="F4" s="6">
        <f>Compras!D4</f>
        <v>0.24388188641835437</v>
      </c>
      <c r="G4" s="4">
        <f>Compras!B4</f>
        <v>1</v>
      </c>
      <c r="H4" s="17">
        <f>Compras!Q4</f>
        <v>1102.635</v>
      </c>
      <c r="I4" s="4">
        <f>Compras!P4</f>
        <v>10</v>
      </c>
      <c r="J4" s="37" t="s">
        <v>222</v>
      </c>
      <c r="K4" s="12">
        <f t="shared" si="0"/>
        <v>284.95140624999999</v>
      </c>
      <c r="L4" s="13">
        <f t="shared" si="1"/>
        <v>223.89039062500001</v>
      </c>
      <c r="M4" s="14">
        <f t="shared" si="2"/>
        <v>162.829375</v>
      </c>
    </row>
    <row r="5" spans="1:13" x14ac:dyDescent="0.3">
      <c r="A5" s="38">
        <v>5</v>
      </c>
      <c r="B5" s="3" t="str">
        <f>Compras!A5</f>
        <v>Peluche Mario Gato de 18-20cm, 5 estilos</v>
      </c>
      <c r="C5" s="3" t="s">
        <v>147</v>
      </c>
      <c r="D5" s="16" t="s">
        <v>28</v>
      </c>
      <c r="E5" s="17">
        <f>Compras!C5</f>
        <v>234.45</v>
      </c>
      <c r="F5" s="6">
        <f>Compras!D5</f>
        <v>0.25340157816165493</v>
      </c>
      <c r="G5" s="4">
        <f>Compras!B5</f>
        <v>1</v>
      </c>
      <c r="H5" s="17">
        <f>Compras!Q5</f>
        <v>209.88499999999999</v>
      </c>
      <c r="I5" s="4">
        <f>Compras!P5</f>
        <v>1</v>
      </c>
      <c r="J5" s="37" t="s">
        <v>222</v>
      </c>
      <c r="K5" s="12">
        <f t="shared" si="0"/>
        <v>372.68381249999999</v>
      </c>
      <c r="L5" s="13">
        <f t="shared" si="1"/>
        <v>382.49128124999999</v>
      </c>
      <c r="M5" s="14">
        <f t="shared" si="2"/>
        <v>392.29874999999998</v>
      </c>
    </row>
    <row r="6" spans="1:13" x14ac:dyDescent="0.3">
      <c r="A6" s="38">
        <v>6</v>
      </c>
      <c r="B6" s="3" t="str">
        <f>Compras!A6</f>
        <v>Figura Mario Bros Ice Mario 4"</v>
      </c>
      <c r="C6" s="3" t="s">
        <v>147</v>
      </c>
      <c r="D6" s="3" t="s">
        <v>152</v>
      </c>
      <c r="E6" s="17">
        <f>Compras!C6</f>
        <v>499</v>
      </c>
      <c r="F6" s="6">
        <f>Compras!D6</f>
        <v>0.50100200400801609</v>
      </c>
      <c r="G6" s="4">
        <f>Compras!B6</f>
        <v>1</v>
      </c>
      <c r="H6" s="17">
        <f>Compras!Q6</f>
        <v>249</v>
      </c>
      <c r="I6" s="4">
        <f>Compras!P6</f>
        <v>1</v>
      </c>
      <c r="J6" s="37" t="s">
        <v>222</v>
      </c>
      <c r="K6" s="12">
        <f t="shared" si="0"/>
        <v>420.3125</v>
      </c>
      <c r="L6" s="13">
        <f t="shared" si="1"/>
        <v>378.28125</v>
      </c>
      <c r="M6" s="14">
        <f t="shared" si="2"/>
        <v>336.25</v>
      </c>
    </row>
    <row r="7" spans="1:13" x14ac:dyDescent="0.3">
      <c r="A7" s="38">
        <v>7</v>
      </c>
      <c r="B7" s="3" t="str">
        <f>Compras!A7</f>
        <v>Figura Mario Bros Mario Star de 4"</v>
      </c>
      <c r="C7" s="3" t="s">
        <v>147</v>
      </c>
      <c r="D7" s="3" t="s">
        <v>152</v>
      </c>
      <c r="E7" s="17">
        <f>Compras!C7</f>
        <v>599</v>
      </c>
      <c r="F7" s="6">
        <f>Compras!D7</f>
        <v>0.5008347245409015</v>
      </c>
      <c r="G7" s="4">
        <f>Compras!B7</f>
        <v>1</v>
      </c>
      <c r="H7" s="17">
        <f>Compras!Q7</f>
        <v>299</v>
      </c>
      <c r="I7" s="4">
        <f>Compras!P7</f>
        <v>1</v>
      </c>
      <c r="J7" s="37" t="s">
        <v>222</v>
      </c>
      <c r="K7" s="12">
        <f t="shared" si="0"/>
        <v>498.4375</v>
      </c>
      <c r="L7" s="13">
        <f t="shared" si="1"/>
        <v>448.59375</v>
      </c>
      <c r="M7" s="14">
        <f t="shared" si="2"/>
        <v>398.75</v>
      </c>
    </row>
    <row r="8" spans="1:13" x14ac:dyDescent="0.3">
      <c r="A8" s="38">
        <v>8</v>
      </c>
      <c r="B8" s="3" t="str">
        <f>Compras!A8</f>
        <v>Mario Bros 2 Pack (Bowsy+Mario) 2.5"</v>
      </c>
      <c r="C8" s="3" t="s">
        <v>147</v>
      </c>
      <c r="D8" s="3" t="s">
        <v>152</v>
      </c>
      <c r="E8" s="17">
        <f>Compras!C8</f>
        <v>899</v>
      </c>
      <c r="F8" s="6">
        <f>Compras!D8</f>
        <v>0.66740823136818694</v>
      </c>
      <c r="G8" s="4">
        <f>Compras!B8</f>
        <v>1</v>
      </c>
      <c r="H8" s="17">
        <f>Compras!Q8</f>
        <v>299</v>
      </c>
      <c r="I8" s="4">
        <f>Compras!P8</f>
        <v>1</v>
      </c>
      <c r="J8" s="37" t="s">
        <v>222</v>
      </c>
      <c r="K8" s="12">
        <f t="shared" si="0"/>
        <v>498.4375</v>
      </c>
      <c r="L8" s="13">
        <f t="shared" si="1"/>
        <v>448.59375</v>
      </c>
      <c r="M8" s="14">
        <f t="shared" si="2"/>
        <v>398.75</v>
      </c>
    </row>
    <row r="9" spans="1:13" x14ac:dyDescent="0.3">
      <c r="A9" s="38">
        <v>9</v>
      </c>
      <c r="B9" s="3" t="str">
        <f>Compras!A9</f>
        <v>Figura Mario Bros Donkey Kong</v>
      </c>
      <c r="C9" s="3" t="s">
        <v>147</v>
      </c>
      <c r="D9" s="3" t="s">
        <v>152</v>
      </c>
      <c r="E9" s="17">
        <f>Compras!C9</f>
        <v>599</v>
      </c>
      <c r="F9" s="6">
        <f>Compras!D9</f>
        <v>0.5008347245409015</v>
      </c>
      <c r="G9" s="4">
        <f>Compras!B9</f>
        <v>1</v>
      </c>
      <c r="H9" s="17">
        <f>Compras!Q9</f>
        <v>299</v>
      </c>
      <c r="I9" s="4">
        <f>Compras!P9</f>
        <v>1</v>
      </c>
      <c r="J9" s="37" t="s">
        <v>222</v>
      </c>
      <c r="K9" s="12">
        <f t="shared" si="0"/>
        <v>498.4375</v>
      </c>
      <c r="L9" s="13">
        <f t="shared" si="1"/>
        <v>448.59375</v>
      </c>
      <c r="M9" s="14">
        <f t="shared" si="2"/>
        <v>398.75</v>
      </c>
    </row>
    <row r="10" spans="1:13" x14ac:dyDescent="0.3">
      <c r="A10" s="38">
        <v>10</v>
      </c>
      <c r="B10" s="3" t="str">
        <f>Compras!A10</f>
        <v>Super Mario Bros Playset Agua 2.5"</v>
      </c>
      <c r="C10" s="3" t="s">
        <v>147</v>
      </c>
      <c r="D10" s="3" t="s">
        <v>149</v>
      </c>
      <c r="E10" s="17">
        <f>Compras!C10</f>
        <v>599</v>
      </c>
      <c r="F10" s="6">
        <f>Compras!D10</f>
        <v>0.5008347245409015</v>
      </c>
      <c r="G10" s="4">
        <f>Compras!B10</f>
        <v>2</v>
      </c>
      <c r="H10" s="17">
        <f>Compras!Q10</f>
        <v>299</v>
      </c>
      <c r="I10" s="4">
        <f>Compras!P10</f>
        <v>1</v>
      </c>
      <c r="J10" s="37" t="s">
        <v>222</v>
      </c>
      <c r="K10" s="12">
        <f t="shared" si="0"/>
        <v>498.4375</v>
      </c>
      <c r="L10" s="13">
        <f t="shared" si="1"/>
        <v>448.59375</v>
      </c>
      <c r="M10" s="14">
        <f t="shared" si="2"/>
        <v>398.75</v>
      </c>
    </row>
    <row r="11" spans="1:13" x14ac:dyDescent="0.3">
      <c r="A11" s="38">
        <v>11</v>
      </c>
      <c r="B11" s="3" t="str">
        <f>Compras!A11</f>
        <v>Super Mario Bros Playset Bajo Tierra</v>
      </c>
      <c r="C11" s="3" t="s">
        <v>147</v>
      </c>
      <c r="D11" s="3" t="s">
        <v>149</v>
      </c>
      <c r="E11" s="17">
        <f>Compras!C11</f>
        <v>599</v>
      </c>
      <c r="F11" s="6">
        <f>Compras!D11</f>
        <v>0.5008347245409015</v>
      </c>
      <c r="G11" s="4">
        <f>Compras!B11</f>
        <v>2</v>
      </c>
      <c r="H11" s="17">
        <f>Compras!Q11</f>
        <v>299</v>
      </c>
      <c r="I11" s="4">
        <f>Compras!P11</f>
        <v>1</v>
      </c>
      <c r="J11" s="37" t="s">
        <v>222</v>
      </c>
      <c r="K11" s="12">
        <f t="shared" si="0"/>
        <v>498.4375</v>
      </c>
      <c r="L11" s="13">
        <f t="shared" si="1"/>
        <v>448.59375</v>
      </c>
      <c r="M11" s="14">
        <f t="shared" si="2"/>
        <v>398.75</v>
      </c>
    </row>
    <row r="12" spans="1:13" x14ac:dyDescent="0.3">
      <c r="A12" s="38">
        <v>12</v>
      </c>
      <c r="B12" s="3" t="str">
        <f>Compras!A12</f>
        <v>Mario Bros Gatos, 3 Pack 4"</v>
      </c>
      <c r="C12" s="3" t="s">
        <v>147</v>
      </c>
      <c r="D12" s="16" t="s">
        <v>146</v>
      </c>
      <c r="E12" s="17">
        <f>Compras!C12</f>
        <v>999</v>
      </c>
      <c r="F12" s="6">
        <f>Compras!D12</f>
        <v>0.50050050050050054</v>
      </c>
      <c r="G12" s="4">
        <f>Compras!B12</f>
        <v>2</v>
      </c>
      <c r="H12" s="17">
        <f>Compras!Q12</f>
        <v>499</v>
      </c>
      <c r="I12" s="4">
        <f>Compras!P12</f>
        <v>1</v>
      </c>
      <c r="J12" s="37" t="s">
        <v>222</v>
      </c>
      <c r="K12" s="12">
        <f t="shared" si="0"/>
        <v>648.75</v>
      </c>
      <c r="L12" s="13">
        <f t="shared" si="1"/>
        <v>648.75</v>
      </c>
      <c r="M12" s="14">
        <f t="shared" si="2"/>
        <v>648.75</v>
      </c>
    </row>
    <row r="13" spans="1:13" x14ac:dyDescent="0.3">
      <c r="A13" s="38">
        <v>13</v>
      </c>
      <c r="B13" s="3" t="str">
        <f>Compras!A13</f>
        <v>Pista Hot Wheels Mario Kart Castillo de Bowser</v>
      </c>
      <c r="C13" s="3" t="s">
        <v>131</v>
      </c>
      <c r="D13" s="16" t="s">
        <v>150</v>
      </c>
      <c r="E13" s="17">
        <f>Compras!C13</f>
        <v>1429</v>
      </c>
      <c r="F13" s="6">
        <f>Compras!D13</f>
        <v>0.30090972708187541</v>
      </c>
      <c r="G13" s="4">
        <f>Compras!B13</f>
        <v>1</v>
      </c>
      <c r="H13" s="17">
        <f>Compras!Q13</f>
        <v>999</v>
      </c>
      <c r="I13" s="4">
        <f>Compras!P13</f>
        <v>1</v>
      </c>
      <c r="J13" s="37" t="s">
        <v>222</v>
      </c>
      <c r="K13" s="12">
        <f t="shared" si="0"/>
        <v>1210.0625</v>
      </c>
      <c r="L13" s="13">
        <f t="shared" si="1"/>
        <v>1241.90625</v>
      </c>
      <c r="M13" s="14">
        <f t="shared" si="2"/>
        <v>1273.75</v>
      </c>
    </row>
    <row r="14" spans="1:13" x14ac:dyDescent="0.3">
      <c r="A14" s="38">
        <v>14</v>
      </c>
      <c r="B14" s="3" t="str">
        <f>Compras!A14</f>
        <v>Set 10 Figuras Super Mario Bros 2.5"</v>
      </c>
      <c r="C14" s="3" t="s">
        <v>147</v>
      </c>
      <c r="D14" s="3" t="s">
        <v>146</v>
      </c>
      <c r="E14" s="17">
        <f>Compras!C14</f>
        <v>1199</v>
      </c>
      <c r="F14" s="6">
        <f>Compras!D14</f>
        <v>0</v>
      </c>
      <c r="G14" s="4">
        <f>Compras!B14</f>
        <v>1</v>
      </c>
      <c r="H14" s="17">
        <f>Compras!Q14</f>
        <v>1199</v>
      </c>
      <c r="I14" s="4">
        <f>Compras!P14</f>
        <v>1</v>
      </c>
      <c r="J14" s="37" t="s">
        <v>222</v>
      </c>
      <c r="K14" s="12">
        <f t="shared" si="0"/>
        <v>2017.0874999999999</v>
      </c>
      <c r="L14" s="13">
        <f t="shared" si="1"/>
        <v>2070.1687499999998</v>
      </c>
      <c r="M14" s="14">
        <f t="shared" si="2"/>
        <v>2123.25</v>
      </c>
    </row>
    <row r="15" spans="1:13" x14ac:dyDescent="0.3">
      <c r="A15" s="38">
        <v>15</v>
      </c>
      <c r="B15" s="3" t="str">
        <f>Compras!A15</f>
        <v>Sonic The Hedgehog Die-Cast</v>
      </c>
      <c r="C15" s="3" t="s">
        <v>130</v>
      </c>
      <c r="D15" s="3" t="s">
        <v>129</v>
      </c>
      <c r="E15" s="17">
        <f>Compras!C15</f>
        <v>199</v>
      </c>
      <c r="F15" s="6">
        <f>Compras!D15</f>
        <v>0</v>
      </c>
      <c r="G15" s="4">
        <f>Compras!B15</f>
        <v>1</v>
      </c>
      <c r="H15" s="17">
        <f>Compras!Q15</f>
        <v>199</v>
      </c>
      <c r="I15" s="4">
        <f>Compras!P15</f>
        <v>1</v>
      </c>
      <c r="J15" s="36" t="s">
        <v>222</v>
      </c>
      <c r="K15" s="12">
        <f t="shared" si="0"/>
        <v>354.58749999999998</v>
      </c>
      <c r="L15" s="13">
        <f t="shared" si="1"/>
        <v>363.91874999999999</v>
      </c>
      <c r="M15" s="14">
        <f t="shared" si="2"/>
        <v>373.25</v>
      </c>
    </row>
    <row r="16" spans="1:13" ht="31.2" x14ac:dyDescent="0.3">
      <c r="A16" s="38">
        <v>16</v>
      </c>
      <c r="B16" s="3" t="str">
        <f>Compras!A16</f>
        <v>Mario Kart Mario Pipe Frame con Parachute, escala 1:64</v>
      </c>
      <c r="C16" s="3" t="s">
        <v>131</v>
      </c>
      <c r="D16" s="16" t="s">
        <v>129</v>
      </c>
      <c r="E16" s="17">
        <f>Compras!C16</f>
        <v>340.62</v>
      </c>
      <c r="F16" s="6">
        <f>Compras!D16</f>
        <v>0.13722036286771183</v>
      </c>
      <c r="G16" s="4">
        <f>Compras!B16</f>
        <v>1</v>
      </c>
      <c r="H16" s="17">
        <f>Compras!Q16</f>
        <v>293.88</v>
      </c>
      <c r="I16" s="4">
        <f>Compras!P16</f>
        <v>1</v>
      </c>
      <c r="J16" s="37" t="s">
        <v>222</v>
      </c>
      <c r="K16" s="12">
        <f t="shared" si="0"/>
        <v>512.32549999999992</v>
      </c>
      <c r="L16" s="13">
        <f t="shared" si="1"/>
        <v>525.80774999999994</v>
      </c>
      <c r="M16" s="14">
        <f t="shared" si="2"/>
        <v>539.29</v>
      </c>
    </row>
    <row r="17" spans="1:13" ht="46.8" x14ac:dyDescent="0.3">
      <c r="A17" s="38">
        <v>17</v>
      </c>
      <c r="B17" s="3" t="str">
        <f>Compras!A17</f>
        <v>Mario Kart Light Blue Yoshi Pipe Frame con Super Glider,
escala 1:64</v>
      </c>
      <c r="C17" s="3" t="s">
        <v>131</v>
      </c>
      <c r="D17" s="16" t="s">
        <v>129</v>
      </c>
      <c r="E17" s="17">
        <f>Compras!C17</f>
        <v>373.21</v>
      </c>
      <c r="F17" s="6">
        <f>Compras!D17</f>
        <v>0.13649151951984137</v>
      </c>
      <c r="G17" s="4">
        <f>Compras!B17</f>
        <v>1</v>
      </c>
      <c r="H17" s="17">
        <f>Compras!Q17</f>
        <v>322.27</v>
      </c>
      <c r="I17" s="4">
        <f>Compras!P17</f>
        <v>1</v>
      </c>
      <c r="J17" s="37" t="s">
        <v>222</v>
      </c>
      <c r="K17" s="12">
        <f t="shared" si="0"/>
        <v>482.98474999999996</v>
      </c>
      <c r="L17" s="13">
        <f t="shared" si="1"/>
        <v>495.69487499999997</v>
      </c>
      <c r="M17" s="14">
        <f t="shared" si="2"/>
        <v>508.40499999999997</v>
      </c>
    </row>
    <row r="18" spans="1:13" x14ac:dyDescent="0.3">
      <c r="A18" s="38">
        <v>18</v>
      </c>
      <c r="B18" s="3" t="str">
        <f>Compras!A18</f>
        <v>Mario Kart 4 Pack Yoshi negro</v>
      </c>
      <c r="C18" s="3" t="s">
        <v>131</v>
      </c>
      <c r="D18" s="16" t="s">
        <v>129</v>
      </c>
      <c r="E18" s="17">
        <f>Compras!C18</f>
        <v>549</v>
      </c>
      <c r="F18" s="6">
        <f>Compras!D18</f>
        <v>0.16666666666666669</v>
      </c>
      <c r="G18" s="4">
        <f>Compras!B18</f>
        <v>1</v>
      </c>
      <c r="H18" s="17">
        <f>Compras!Q18</f>
        <v>853.85</v>
      </c>
      <c r="I18" s="4">
        <f>Compras!P18</f>
        <v>1</v>
      </c>
      <c r="J18" s="37" t="s">
        <v>222</v>
      </c>
      <c r="K18" s="12">
        <f t="shared" si="0"/>
        <v>1037.6968749999999</v>
      </c>
      <c r="L18" s="13">
        <f t="shared" si="1"/>
        <v>1065.0046874999998</v>
      </c>
      <c r="M18" s="14">
        <f t="shared" si="2"/>
        <v>1092.3125</v>
      </c>
    </row>
    <row r="19" spans="1:13" ht="31.2" x14ac:dyDescent="0.3">
      <c r="A19" s="38">
        <v>19</v>
      </c>
      <c r="B19" s="3" t="str">
        <f>Compras!A19</f>
        <v>Paw Patrol, Circuito True Metal, vehículo Exclusivo de Chase, escala 1:55</v>
      </c>
      <c r="C19" s="3" t="s">
        <v>151</v>
      </c>
      <c r="D19" s="16" t="s">
        <v>150</v>
      </c>
      <c r="E19" s="17">
        <f>Compras!C19</f>
        <v>699</v>
      </c>
      <c r="F19" s="6">
        <f>Compras!D19</f>
        <v>0.32045779685264664</v>
      </c>
      <c r="G19" s="4">
        <f>Compras!B19</f>
        <v>1</v>
      </c>
      <c r="H19" s="17">
        <f>Compras!Q19</f>
        <v>415.1</v>
      </c>
      <c r="I19" s="4">
        <f>Compras!P19</f>
        <v>1</v>
      </c>
      <c r="J19" s="37" t="s">
        <v>222</v>
      </c>
      <c r="K19" s="12">
        <f t="shared" si="0"/>
        <v>543.875</v>
      </c>
      <c r="L19" s="13">
        <f t="shared" si="1"/>
        <v>543.875</v>
      </c>
      <c r="M19" s="14">
        <f t="shared" si="2"/>
        <v>543.875</v>
      </c>
    </row>
    <row r="20" spans="1:13" ht="31.2" x14ac:dyDescent="0.3">
      <c r="A20" s="38">
        <v>20</v>
      </c>
      <c r="B20" s="3" t="str">
        <f>Compras!A20</f>
        <v>Peluche Oficial Super Mario Kitsune Fox Luigi, 9 Pulgadas, Amarillo (Little Buddy)</v>
      </c>
      <c r="C20" s="3" t="s">
        <v>147</v>
      </c>
      <c r="D20" s="3" t="s">
        <v>28</v>
      </c>
      <c r="E20" s="17">
        <f>Compras!C20</f>
        <v>599</v>
      </c>
      <c r="F20" s="6">
        <f>Compras!D20</f>
        <v>0.38063439065108512</v>
      </c>
      <c r="G20" s="4">
        <f>Compras!B20</f>
        <v>2</v>
      </c>
      <c r="H20" s="17">
        <f>Compras!Q20</f>
        <v>371</v>
      </c>
      <c r="I20" s="4">
        <f>Compras!P20</f>
        <v>1</v>
      </c>
      <c r="J20" s="37" t="s">
        <v>222</v>
      </c>
      <c r="K20" s="12">
        <f t="shared" si="0"/>
        <v>488.75</v>
      </c>
      <c r="L20" s="13">
        <f t="shared" si="1"/>
        <v>488.75</v>
      </c>
      <c r="M20" s="14">
        <f t="shared" si="2"/>
        <v>488.75</v>
      </c>
    </row>
    <row r="21" spans="1:13" x14ac:dyDescent="0.3">
      <c r="A21" s="38">
        <v>21</v>
      </c>
      <c r="B21" s="3" t="str">
        <f>Compras!A21</f>
        <v>Sonic The Hedgehog Pinball Playset</v>
      </c>
      <c r="C21" s="3" t="s">
        <v>130</v>
      </c>
      <c r="D21" s="16" t="s">
        <v>149</v>
      </c>
      <c r="E21" s="17">
        <f>Compras!C21</f>
        <v>833.98</v>
      </c>
      <c r="F21" s="6">
        <f>Compras!D21</f>
        <v>0.24438235928919166</v>
      </c>
      <c r="G21" s="4">
        <f>Compras!B21</f>
        <v>1</v>
      </c>
      <c r="H21" s="17">
        <f>Compras!Q21</f>
        <v>630.16999999999996</v>
      </c>
      <c r="I21" s="4">
        <f>Compras!P21</f>
        <v>1</v>
      </c>
      <c r="J21" s="37" t="s">
        <v>222</v>
      </c>
      <c r="K21" s="12">
        <f t="shared" si="0"/>
        <v>772.07687499999997</v>
      </c>
      <c r="L21" s="13">
        <f t="shared" si="1"/>
        <v>792.39468749999992</v>
      </c>
      <c r="M21" s="14">
        <f t="shared" si="2"/>
        <v>812.71249999999998</v>
      </c>
    </row>
    <row r="22" spans="1:13" x14ac:dyDescent="0.3">
      <c r="A22" s="38">
        <v>22</v>
      </c>
      <c r="B22" s="3" t="str">
        <f>Compras!A22</f>
        <v>Nintendo Super Mario Acorn Plains Playset</v>
      </c>
      <c r="C22" s="3" t="s">
        <v>147</v>
      </c>
      <c r="D22" s="3" t="s">
        <v>149</v>
      </c>
      <c r="E22" s="17">
        <f>Compras!C22</f>
        <v>596</v>
      </c>
      <c r="F22" s="6">
        <f>Compras!D22</f>
        <v>0.13265100671140931</v>
      </c>
      <c r="G22" s="4">
        <f>Compras!B22</f>
        <v>1</v>
      </c>
      <c r="H22" s="17">
        <f>Compras!Q22</f>
        <v>516.94000000000005</v>
      </c>
      <c r="I22" s="4">
        <f>Compras!P22</f>
        <v>1</v>
      </c>
      <c r="J22" s="37" t="s">
        <v>222</v>
      </c>
      <c r="K22" s="12">
        <f t="shared" si="0"/>
        <v>760.3895</v>
      </c>
      <c r="L22" s="13">
        <f t="shared" si="1"/>
        <v>780.39975000000004</v>
      </c>
      <c r="M22" s="14">
        <f t="shared" si="2"/>
        <v>800.41000000000008</v>
      </c>
    </row>
    <row r="23" spans="1:13" ht="31.2" x14ac:dyDescent="0.3">
      <c r="A23" s="38">
        <v>23</v>
      </c>
      <c r="B23" s="3" t="str">
        <f>Compras!A23</f>
        <v>Peluche Mochila Mario Bros 42cm</v>
      </c>
      <c r="C23" s="3" t="s">
        <v>147</v>
      </c>
      <c r="D23" s="3" t="s">
        <v>148</v>
      </c>
      <c r="E23" s="17">
        <f>Compras!C23</f>
        <v>599</v>
      </c>
      <c r="F23" s="6">
        <f>Compras!D23</f>
        <v>0.25025041736227044</v>
      </c>
      <c r="G23" s="4">
        <f>Compras!B23</f>
        <v>1</v>
      </c>
      <c r="H23" s="17">
        <f>Compras!Q23</f>
        <v>552.04</v>
      </c>
      <c r="I23" s="4">
        <f>Compras!P23</f>
        <v>1</v>
      </c>
      <c r="J23" s="37" t="s">
        <v>222</v>
      </c>
      <c r="K23" s="12">
        <f t="shared" si="0"/>
        <v>941.51649999999995</v>
      </c>
      <c r="L23" s="13">
        <f t="shared" si="1"/>
        <v>966.29324999999994</v>
      </c>
      <c r="M23" s="14">
        <f t="shared" si="2"/>
        <v>991.06999999999994</v>
      </c>
    </row>
    <row r="24" spans="1:13" ht="31.2" x14ac:dyDescent="0.3">
      <c r="A24" s="38">
        <v>24</v>
      </c>
      <c r="B24" s="3" t="str">
        <f>Compras!A24</f>
        <v>Peluche Super Mario Tanooki Oficial, 23cm (Little Buddy)</v>
      </c>
      <c r="C24" s="3" t="s">
        <v>147</v>
      </c>
      <c r="D24" s="3" t="s">
        <v>28</v>
      </c>
      <c r="E24" s="17">
        <f>Compras!C24</f>
        <v>640.99</v>
      </c>
      <c r="F24" s="6">
        <f>Compras!D24</f>
        <v>0.21997223045601333</v>
      </c>
      <c r="G24" s="4">
        <f>Compras!B24</f>
        <v>2</v>
      </c>
      <c r="H24" s="17">
        <f>Compras!Q24</f>
        <v>570.37</v>
      </c>
      <c r="I24" s="4">
        <f>Compras!P24</f>
        <v>1</v>
      </c>
      <c r="J24" s="37" t="s">
        <v>222</v>
      </c>
      <c r="K24" s="12">
        <f t="shared" si="0"/>
        <v>836.52724999999998</v>
      </c>
      <c r="L24" s="13">
        <f t="shared" si="1"/>
        <v>858.54112499999997</v>
      </c>
      <c r="M24" s="14">
        <f t="shared" si="2"/>
        <v>880.55500000000006</v>
      </c>
    </row>
    <row r="25" spans="1:13" ht="31.2" x14ac:dyDescent="0.3">
      <c r="A25" s="38">
        <v>25</v>
      </c>
      <c r="B25" s="3" t="str">
        <f>Compras!A25</f>
        <v>Set 5 Yoshi´s Verde, Azul, Blanco, Amarillo y Negro Mini Figura de 2.5"</v>
      </c>
      <c r="C25" s="3" t="s">
        <v>147</v>
      </c>
      <c r="D25" s="3" t="s">
        <v>146</v>
      </c>
      <c r="E25" s="17">
        <f>Compras!C25</f>
        <v>739</v>
      </c>
      <c r="F25" s="6">
        <f>Compras!D25</f>
        <v>0.41481732070365362</v>
      </c>
      <c r="G25" s="4">
        <f>Compras!B25</f>
        <v>2</v>
      </c>
      <c r="H25" s="17">
        <f>Compras!Q25</f>
        <v>432.45</v>
      </c>
      <c r="I25" s="4">
        <f>Compras!P25</f>
        <v>1</v>
      </c>
      <c r="J25" s="37" t="s">
        <v>222</v>
      </c>
      <c r="K25" s="12">
        <f t="shared" si="0"/>
        <v>565.5625</v>
      </c>
      <c r="L25" s="13">
        <f t="shared" si="1"/>
        <v>565.5625</v>
      </c>
      <c r="M25" s="14">
        <f t="shared" si="2"/>
        <v>565.5625</v>
      </c>
    </row>
    <row r="26" spans="1:13" x14ac:dyDescent="0.3">
      <c r="A26" s="38">
        <v>26</v>
      </c>
      <c r="B26" s="3" t="str">
        <f>Compras!A26</f>
        <v>Peluche Sonic el Erizo 12"</v>
      </c>
      <c r="C26" s="3" t="s">
        <v>130</v>
      </c>
      <c r="D26" s="3" t="s">
        <v>28</v>
      </c>
      <c r="E26" s="17">
        <f>Compras!C26</f>
        <v>259</v>
      </c>
      <c r="F26" s="6">
        <f>Compras!D26</f>
        <v>0.17760617760617758</v>
      </c>
      <c r="G26" s="4">
        <f>Compras!B26</f>
        <v>2</v>
      </c>
      <c r="H26" s="17">
        <f>Compras!Q26</f>
        <v>213</v>
      </c>
      <c r="I26" s="4">
        <f>Compras!P26</f>
        <v>1</v>
      </c>
      <c r="J26" s="37" t="s">
        <v>222</v>
      </c>
      <c r="K26" s="12">
        <f t="shared" si="0"/>
        <v>377.86249999999995</v>
      </c>
      <c r="L26" s="13">
        <f t="shared" si="1"/>
        <v>387.80624999999998</v>
      </c>
      <c r="M26" s="14">
        <f t="shared" si="2"/>
        <v>397.75</v>
      </c>
    </row>
    <row r="27" spans="1:13" ht="31.2" x14ac:dyDescent="0.3">
      <c r="A27" s="38">
        <v>27</v>
      </c>
      <c r="B27" s="3" t="str">
        <f>Compras!A27</f>
        <v>Sailor Moon - Taza 3D de Artemis</v>
      </c>
      <c r="C27" s="3" t="s">
        <v>133</v>
      </c>
      <c r="D27" s="3" t="s">
        <v>132</v>
      </c>
      <c r="E27" s="17">
        <f>Compras!C27</f>
        <v>499</v>
      </c>
      <c r="F27" s="6">
        <f>Compras!D27</f>
        <v>0.28000000000000008</v>
      </c>
      <c r="G27" s="4">
        <f>Compras!B27</f>
        <v>1</v>
      </c>
      <c r="H27" s="17">
        <f>Compras!Q27</f>
        <v>359.28</v>
      </c>
      <c r="I27" s="4">
        <f>Compras!P27</f>
        <v>1</v>
      </c>
      <c r="J27" s="37" t="s">
        <v>222</v>
      </c>
      <c r="K27" s="12">
        <f t="shared" si="0"/>
        <v>474.09999999999997</v>
      </c>
      <c r="L27" s="13">
        <f t="shared" si="1"/>
        <v>474.09999999999997</v>
      </c>
      <c r="M27" s="14">
        <f t="shared" si="2"/>
        <v>474.09999999999997</v>
      </c>
    </row>
    <row r="28" spans="1:13" ht="31.2" x14ac:dyDescent="0.3">
      <c r="A28" s="38">
        <v>28</v>
      </c>
      <c r="B28" s="3" t="str">
        <f>Compras!A28</f>
        <v>Calcetines Sailor Moon Tsukino Usagi girl, set 6 unids</v>
      </c>
      <c r="C28" s="3" t="s">
        <v>133</v>
      </c>
      <c r="D28" s="3" t="s">
        <v>143</v>
      </c>
      <c r="E28" s="17">
        <f>Compras!C28</f>
        <v>280.76</v>
      </c>
      <c r="F28" s="6">
        <f>Compras!D28</f>
        <v>2.1655506482404843E-2</v>
      </c>
      <c r="G28" s="4">
        <f>Compras!B28</f>
        <v>2</v>
      </c>
      <c r="H28" s="17">
        <f>Compras!Q28</f>
        <v>274.68</v>
      </c>
      <c r="I28" s="4">
        <f>Compras!P28</f>
        <v>1</v>
      </c>
      <c r="J28" s="37" t="s">
        <v>222</v>
      </c>
      <c r="K28" s="12">
        <f t="shared" si="0"/>
        <v>480.40549999999996</v>
      </c>
      <c r="L28" s="13">
        <f t="shared" si="1"/>
        <v>493.04774999999995</v>
      </c>
      <c r="M28" s="14">
        <f t="shared" si="2"/>
        <v>505.69</v>
      </c>
    </row>
    <row r="29" spans="1:13" ht="31.2" x14ac:dyDescent="0.3">
      <c r="A29" s="38">
        <v>29</v>
      </c>
      <c r="B29" s="3" t="str">
        <f>Compras!A29</f>
        <v>Tarjetero Sailor Moon, cordón para llaves, insignia Cosplay</v>
      </c>
      <c r="C29" s="3" t="s">
        <v>133</v>
      </c>
      <c r="D29" s="3" t="s">
        <v>136</v>
      </c>
      <c r="E29" s="17">
        <f>Compras!C29</f>
        <v>103.99</v>
      </c>
      <c r="F29" s="6">
        <f>Compras!D29</f>
        <v>0.56063082988748925</v>
      </c>
      <c r="G29" s="4">
        <f>Compras!B29</f>
        <v>1</v>
      </c>
      <c r="H29" s="17">
        <f>Compras!Q29</f>
        <v>54.29</v>
      </c>
      <c r="I29" s="4">
        <f>Compras!P29</f>
        <v>1</v>
      </c>
      <c r="J29" s="37" t="s">
        <v>222</v>
      </c>
      <c r="K29" s="12">
        <f t="shared" si="0"/>
        <v>180.01124999999999</v>
      </c>
      <c r="L29" s="13">
        <f t="shared" si="1"/>
        <v>150.00937499999998</v>
      </c>
      <c r="M29" s="14">
        <f t="shared" si="2"/>
        <v>120.00749999999999</v>
      </c>
    </row>
    <row r="30" spans="1:13" ht="31.2" x14ac:dyDescent="0.3">
      <c r="A30" s="38">
        <v>30</v>
      </c>
      <c r="B30" s="3" t="str">
        <f>Compras!A30</f>
        <v>Bolígrafo de palo mágico de Metal de Sailor Moon</v>
      </c>
      <c r="C30" s="3" t="s">
        <v>133</v>
      </c>
      <c r="D30" s="3" t="s">
        <v>134</v>
      </c>
      <c r="E30" s="17">
        <f>Compras!C30</f>
        <v>58.59</v>
      </c>
      <c r="F30" s="6">
        <f>Compras!D30</f>
        <v>0</v>
      </c>
      <c r="G30" s="4">
        <f>Compras!B30</f>
        <v>1</v>
      </c>
      <c r="H30" s="17">
        <f>Compras!Q30</f>
        <v>84.39</v>
      </c>
      <c r="I30" s="4">
        <f>Compras!P30</f>
        <v>1</v>
      </c>
      <c r="J30" s="37" t="s">
        <v>222</v>
      </c>
      <c r="K30" s="12">
        <f t="shared" si="0"/>
        <v>215.85312500000001</v>
      </c>
      <c r="L30" s="13">
        <f t="shared" si="1"/>
        <v>194.26781249999999</v>
      </c>
      <c r="M30" s="14">
        <f t="shared" si="2"/>
        <v>172.6825</v>
      </c>
    </row>
    <row r="31" spans="1:13" ht="31.2" x14ac:dyDescent="0.3">
      <c r="A31" s="38">
        <v>31</v>
      </c>
      <c r="B31" s="3" t="str">
        <f>Compras!A31</f>
        <v>Kinomoto Sakura Clow, monedero largo con cremallera para tarjetas</v>
      </c>
      <c r="C31" s="3" t="s">
        <v>145</v>
      </c>
      <c r="D31" s="3" t="s">
        <v>144</v>
      </c>
      <c r="E31" s="17">
        <f>Compras!C31</f>
        <v>95.7</v>
      </c>
      <c r="F31" s="6">
        <f>Compras!D31</f>
        <v>0</v>
      </c>
      <c r="G31" s="4">
        <f>Compras!B31</f>
        <v>2</v>
      </c>
      <c r="H31" s="17">
        <f>Compras!Q31</f>
        <v>108.755</v>
      </c>
      <c r="I31" s="4">
        <f>Compras!P31</f>
        <v>1</v>
      </c>
      <c r="J31" s="36" t="s">
        <v>222</v>
      </c>
      <c r="K31" s="12">
        <f t="shared" si="0"/>
        <v>215.32124999999999</v>
      </c>
      <c r="L31" s="13">
        <f t="shared" si="1"/>
        <v>215.32124999999999</v>
      </c>
      <c r="M31" s="14">
        <f t="shared" si="2"/>
        <v>215.32124999999999</v>
      </c>
    </row>
    <row r="32" spans="1:13" ht="31.2" x14ac:dyDescent="0.3">
      <c r="A32" s="38">
        <v>32</v>
      </c>
      <c r="B32" s="3" t="str">
        <f>Compras!A32</f>
        <v>Monedero Sailor Moon (Hello Kitty, Kuromi, SM), mini monedero llavero, tarjetero</v>
      </c>
      <c r="C32" s="3" t="s">
        <v>133</v>
      </c>
      <c r="D32" s="3" t="s">
        <v>144</v>
      </c>
      <c r="E32" s="17">
        <f>Compras!C32</f>
        <v>67.78</v>
      </c>
      <c r="F32" s="6">
        <f>Compras!D32</f>
        <v>0</v>
      </c>
      <c r="G32" s="4">
        <f>Compras!B32</f>
        <v>1</v>
      </c>
      <c r="H32" s="17">
        <f>Compras!Q32</f>
        <v>67.78</v>
      </c>
      <c r="I32" s="4">
        <f>Compras!P32</f>
        <v>1</v>
      </c>
      <c r="J32" s="37" t="s">
        <v>222</v>
      </c>
      <c r="K32" s="12">
        <f t="shared" si="0"/>
        <v>215.42250000000001</v>
      </c>
      <c r="L32" s="13">
        <f t="shared" si="1"/>
        <v>179.51875000000001</v>
      </c>
      <c r="M32" s="14">
        <f t="shared" si="2"/>
        <v>143.61500000000001</v>
      </c>
    </row>
    <row r="33" spans="1:13" ht="31.2" x14ac:dyDescent="0.3">
      <c r="A33" s="38">
        <v>33</v>
      </c>
      <c r="B33" s="3" t="str">
        <f>Compras!A33</f>
        <v>Cartera Sailor Moon Negra, monedero de piel sintética</v>
      </c>
      <c r="C33" s="3" t="s">
        <v>133</v>
      </c>
      <c r="D33" s="3" t="s">
        <v>142</v>
      </c>
      <c r="E33" s="17">
        <f>Compras!C33</f>
        <v>176.7</v>
      </c>
      <c r="F33" s="6">
        <f>Compras!D33</f>
        <v>0.48358800226372373</v>
      </c>
      <c r="G33" s="4">
        <f>Compras!B33</f>
        <v>1</v>
      </c>
      <c r="H33" s="17">
        <f>Compras!Q33</f>
        <v>91.25</v>
      </c>
      <c r="I33" s="4">
        <f>Compras!P33</f>
        <v>1</v>
      </c>
      <c r="J33" s="37" t="s">
        <v>222</v>
      </c>
      <c r="K33" s="12">
        <f t="shared" si="0"/>
        <v>242.8125</v>
      </c>
      <c r="L33" s="13">
        <f t="shared" si="1"/>
        <v>202.34375</v>
      </c>
      <c r="M33" s="14">
        <f t="shared" si="2"/>
        <v>161.875</v>
      </c>
    </row>
    <row r="34" spans="1:13" ht="31.2" x14ac:dyDescent="0.3">
      <c r="A34" s="38">
        <v>34</v>
      </c>
      <c r="B34" s="3" t="str">
        <f>Compras!A34</f>
        <v>Cartera Sailor Moon Blanco/Azul, monedero de piel sintética</v>
      </c>
      <c r="C34" s="3" t="s">
        <v>133</v>
      </c>
      <c r="D34" s="3" t="s">
        <v>142</v>
      </c>
      <c r="E34" s="17">
        <f>Compras!C34</f>
        <v>160.21</v>
      </c>
      <c r="F34" s="6">
        <f>Compras!D34</f>
        <v>0.48336558267274204</v>
      </c>
      <c r="G34" s="4">
        <f>Compras!B34</f>
        <v>1</v>
      </c>
      <c r="H34" s="17">
        <f>Compras!Q34</f>
        <v>82.77</v>
      </c>
      <c r="I34" s="4">
        <f>Compras!P34</f>
        <v>1</v>
      </c>
      <c r="J34" s="37" t="s">
        <v>222</v>
      </c>
      <c r="K34" s="12">
        <f t="shared" ref="K34:K53" si="3">M34* (IF(M34-H34&lt;100, IF(M34-H34&gt;80, 1.25, IF(M34-H34&gt;50, 1.5, 1.75)), IF(M34-H34&gt;150, 0.95, IF(M34-H34&gt;170, 0.9, 1))))</f>
        <v>223.73250000000002</v>
      </c>
      <c r="L34" s="13">
        <f t="shared" ref="L34:L53" si="4">(K34+M34)/2</f>
        <v>186.44375000000002</v>
      </c>
      <c r="M34" s="14">
        <f t="shared" ref="M34:M53" si="5">(H34/I34) * ( IF(E34&gt;H34, IF(E34-H34&gt;100, 1.25, IF(E34-H34&gt;50, 1.5, 1.75)), IF(H34-E34&gt;100, 1.25, IF(H34-E34&gt;50, 1.5, 1.75))) ) + 25</f>
        <v>149.155</v>
      </c>
    </row>
    <row r="35" spans="1:13" ht="31.2" x14ac:dyDescent="0.3">
      <c r="A35" s="38">
        <v>35</v>
      </c>
      <c r="B35" s="3" t="str">
        <f>Compras!A35</f>
        <v>Calcetines Sailor Moon, medias transpirables, 5 pares</v>
      </c>
      <c r="C35" s="3" t="s">
        <v>133</v>
      </c>
      <c r="D35" s="3" t="s">
        <v>143</v>
      </c>
      <c r="E35" s="17">
        <f>Compras!C35</f>
        <v>125.99</v>
      </c>
      <c r="F35" s="6">
        <f>Compras!D35</f>
        <v>0.31724740058734818</v>
      </c>
      <c r="G35" s="4">
        <f>Compras!B35</f>
        <v>1</v>
      </c>
      <c r="H35" s="17">
        <f>Compras!Q35</f>
        <v>146.79</v>
      </c>
      <c r="I35" s="4">
        <f>Compras!P35</f>
        <v>5</v>
      </c>
      <c r="J35" s="37" t="s">
        <v>222</v>
      </c>
      <c r="K35" s="12">
        <f t="shared" si="3"/>
        <v>133.65887499999999</v>
      </c>
      <c r="L35" s="13">
        <f t="shared" si="4"/>
        <v>105.01768749999999</v>
      </c>
      <c r="M35" s="14">
        <f t="shared" si="5"/>
        <v>76.376499999999993</v>
      </c>
    </row>
    <row r="36" spans="1:13" ht="31.2" x14ac:dyDescent="0.3">
      <c r="A36" s="38">
        <v>36</v>
      </c>
      <c r="B36" s="3" t="str">
        <f>Compras!A36</f>
        <v>Cartera Kawaii Sailor Moon, cartera larga de cuero con cremallera</v>
      </c>
      <c r="C36" s="3" t="s">
        <v>133</v>
      </c>
      <c r="D36" s="3" t="s">
        <v>142</v>
      </c>
      <c r="E36" s="17">
        <f>Compras!C36</f>
        <v>216.18</v>
      </c>
      <c r="F36" s="6">
        <f>Compras!D36</f>
        <v>0.22925339994449068</v>
      </c>
      <c r="G36" s="4">
        <f>Compras!B36</f>
        <v>1</v>
      </c>
      <c r="H36" s="17">
        <f>Compras!Q36</f>
        <v>189.34</v>
      </c>
      <c r="I36" s="4">
        <f>Compras!P36</f>
        <v>1</v>
      </c>
      <c r="J36" s="36" t="s">
        <v>222</v>
      </c>
      <c r="K36" s="12">
        <f t="shared" si="3"/>
        <v>338.52775000000003</v>
      </c>
      <c r="L36" s="13">
        <f t="shared" si="4"/>
        <v>347.436375</v>
      </c>
      <c r="M36" s="14">
        <f t="shared" si="5"/>
        <v>356.34500000000003</v>
      </c>
    </row>
    <row r="37" spans="1:13" ht="31.2" x14ac:dyDescent="0.3">
      <c r="A37" s="38">
        <v>37</v>
      </c>
      <c r="B37" s="3" t="str">
        <f>Compras!A37</f>
        <v>Lapicera Kuromi, Sanrio Cinnamoroll Hello Kitty Kuromi Melody estuche impermeable</v>
      </c>
      <c r="C37" s="3" t="s">
        <v>135</v>
      </c>
      <c r="D37" s="3" t="s">
        <v>140</v>
      </c>
      <c r="E37" s="17">
        <f>Compras!C37</f>
        <v>44.57</v>
      </c>
      <c r="F37" s="6">
        <f>Compras!D37</f>
        <v>0.27978460848104109</v>
      </c>
      <c r="G37" s="4">
        <f>Compras!B37</f>
        <v>2</v>
      </c>
      <c r="H37" s="17">
        <f>Compras!Q37</f>
        <v>38.050000000000004</v>
      </c>
      <c r="I37" s="4">
        <f>Compras!P37</f>
        <v>1</v>
      </c>
      <c r="J37" s="37" t="s">
        <v>222</v>
      </c>
      <c r="K37" s="12">
        <f t="shared" si="3"/>
        <v>137.38125000000002</v>
      </c>
      <c r="L37" s="13">
        <f t="shared" si="4"/>
        <v>114.48437500000001</v>
      </c>
      <c r="M37" s="14">
        <f t="shared" si="5"/>
        <v>91.587500000000006</v>
      </c>
    </row>
    <row r="38" spans="1:13" ht="31.2" x14ac:dyDescent="0.3">
      <c r="A38" s="38">
        <v>38</v>
      </c>
      <c r="B38" s="3" t="str">
        <f>Compras!A38</f>
        <v>Estuche Sailor Moon, estuche para Airpods 2,3 Pro, auriculares</v>
      </c>
      <c r="C38" s="3" t="s">
        <v>133</v>
      </c>
      <c r="D38" s="3" t="s">
        <v>141</v>
      </c>
      <c r="E38" s="17">
        <f>Compras!C38</f>
        <v>36.15</v>
      </c>
      <c r="F38" s="6">
        <f>Compras!D38</f>
        <v>0.12697095435684649</v>
      </c>
      <c r="G38" s="4">
        <f>Compras!B38</f>
        <v>1</v>
      </c>
      <c r="H38" s="17">
        <f>Compras!Q38</f>
        <v>70.150000000000006</v>
      </c>
      <c r="I38" s="4">
        <f>Compras!P38</f>
        <v>1</v>
      </c>
      <c r="J38" s="37" t="s">
        <v>222</v>
      </c>
      <c r="K38" s="12">
        <f t="shared" si="3"/>
        <v>221.64375000000001</v>
      </c>
      <c r="L38" s="13">
        <f t="shared" si="4"/>
        <v>184.703125</v>
      </c>
      <c r="M38" s="14">
        <f t="shared" si="5"/>
        <v>147.76250000000002</v>
      </c>
    </row>
    <row r="39" spans="1:13" ht="31.2" x14ac:dyDescent="0.3">
      <c r="A39" s="38">
        <v>39</v>
      </c>
      <c r="B39" s="3" t="str">
        <f>Compras!A39</f>
        <v>Estuche Sailor Moon Sanrio (Hellokitty, Kuromi Cinnamoroll), estuche portátil</v>
      </c>
      <c r="C39" s="3" t="s">
        <v>133</v>
      </c>
      <c r="D39" s="3" t="s">
        <v>141</v>
      </c>
      <c r="E39" s="17">
        <f>Compras!C39</f>
        <v>33.159999999999997</v>
      </c>
      <c r="F39" s="6">
        <f>Compras!D39</f>
        <v>0.22768395657418572</v>
      </c>
      <c r="G39" s="4">
        <f>Compras!B39</f>
        <v>1</v>
      </c>
      <c r="H39" s="17">
        <f>Compras!Q39</f>
        <v>53.335000000000001</v>
      </c>
      <c r="I39" s="4">
        <f>Compras!P39</f>
        <v>1</v>
      </c>
      <c r="J39" s="37" t="s">
        <v>222</v>
      </c>
      <c r="K39" s="12">
        <f t="shared" si="3"/>
        <v>177.50437500000001</v>
      </c>
      <c r="L39" s="13">
        <f t="shared" si="4"/>
        <v>147.92031250000002</v>
      </c>
      <c r="M39" s="14">
        <f t="shared" si="5"/>
        <v>118.33625000000001</v>
      </c>
    </row>
    <row r="40" spans="1:13" ht="31.2" x14ac:dyDescent="0.3">
      <c r="A40" s="38">
        <v>40</v>
      </c>
      <c r="B40" s="3" t="str">
        <f>Compras!A40</f>
        <v>Estuche Sanrio (Hellokitty Kuromi, Kirby), estuche portátil</v>
      </c>
      <c r="C40" s="3" t="s">
        <v>135</v>
      </c>
      <c r="D40" s="3" t="s">
        <v>141</v>
      </c>
      <c r="E40" s="17">
        <f>Compras!C40</f>
        <v>54.22</v>
      </c>
      <c r="F40" s="6">
        <f>Compras!D40</f>
        <v>0.23496864625599415</v>
      </c>
      <c r="G40" s="4">
        <f>Compras!B40</f>
        <v>2</v>
      </c>
      <c r="H40" s="17">
        <f>Compras!Q40</f>
        <v>69.204999999999998</v>
      </c>
      <c r="I40" s="4">
        <f>Compras!P40</f>
        <v>1</v>
      </c>
      <c r="J40" s="37" t="s">
        <v>222</v>
      </c>
      <c r="K40" s="12">
        <f t="shared" si="3"/>
        <v>219.16312499999998</v>
      </c>
      <c r="L40" s="13">
        <f t="shared" si="4"/>
        <v>182.63593749999998</v>
      </c>
      <c r="M40" s="14">
        <f t="shared" si="5"/>
        <v>146.10874999999999</v>
      </c>
    </row>
    <row r="41" spans="1:13" ht="46.8" x14ac:dyDescent="0.3">
      <c r="A41" s="38">
        <v>41</v>
      </c>
      <c r="B41" s="3" t="str">
        <f>Compras!A41</f>
        <v>Estuche Kirby circular Sanrio (Hellokitty, Cinnamoroll Purin, Kuromi, Kirby), estuche anticaída</v>
      </c>
      <c r="C41" s="3" t="s">
        <v>138</v>
      </c>
      <c r="D41" s="16" t="s">
        <v>141</v>
      </c>
      <c r="E41" s="17">
        <f>Compras!C41</f>
        <v>50.71</v>
      </c>
      <c r="F41" s="6">
        <f>Compras!D41</f>
        <v>0.22835732597120878</v>
      </c>
      <c r="G41" s="4">
        <f>Compras!B41</f>
        <v>1</v>
      </c>
      <c r="H41" s="17">
        <f>Compras!Q41</f>
        <v>66.855000000000004</v>
      </c>
      <c r="I41" s="4">
        <f>Compras!P41</f>
        <v>1</v>
      </c>
      <c r="J41" s="37" t="s">
        <v>222</v>
      </c>
      <c r="K41" s="12">
        <f t="shared" si="3"/>
        <v>212.99437499999999</v>
      </c>
      <c r="L41" s="13">
        <f t="shared" si="4"/>
        <v>177.49531250000001</v>
      </c>
      <c r="M41" s="14">
        <f t="shared" si="5"/>
        <v>141.99625</v>
      </c>
    </row>
    <row r="42" spans="1:13" ht="46.8" x14ac:dyDescent="0.3">
      <c r="A42" s="38">
        <v>42</v>
      </c>
      <c r="B42" s="3" t="str">
        <f>Compras!A42</f>
        <v>Estuche Kirby, Lapicera Kirby Kawaii, bolsa de bolígrafo de felpa, bolsa de cosméticos de gran capacidad…</v>
      </c>
      <c r="C42" s="3" t="s">
        <v>138</v>
      </c>
      <c r="D42" s="3" t="s">
        <v>140</v>
      </c>
      <c r="E42" s="17">
        <f>Compras!C42</f>
        <v>239.35</v>
      </c>
      <c r="F42" s="6">
        <f>Compras!D42</f>
        <v>0.71222059745143096</v>
      </c>
      <c r="G42" s="4">
        <f>Compras!B42</f>
        <v>1</v>
      </c>
      <c r="H42" s="17">
        <f>Compras!Q42</f>
        <v>66.179999999999993</v>
      </c>
      <c r="I42" s="4">
        <f>Compras!P42</f>
        <v>1</v>
      </c>
      <c r="J42" s="37" t="s">
        <v>222</v>
      </c>
      <c r="K42" s="12">
        <f t="shared" si="3"/>
        <v>188.51874999999998</v>
      </c>
      <c r="L42" s="13">
        <f t="shared" si="4"/>
        <v>148.12187499999999</v>
      </c>
      <c r="M42" s="14">
        <f t="shared" si="5"/>
        <v>107.72499999999999</v>
      </c>
    </row>
    <row r="43" spans="1:13" ht="31.2" x14ac:dyDescent="0.3">
      <c r="A43" s="38">
        <v>43</v>
      </c>
      <c r="B43" s="3" t="str">
        <f>Compras!A43</f>
        <v>Post-it adhesivas Kirby, pegatina de dibujos animados, 50 hoja</v>
      </c>
      <c r="C43" s="3" t="s">
        <v>138</v>
      </c>
      <c r="D43" s="3" t="s">
        <v>139</v>
      </c>
      <c r="E43" s="17">
        <f>Compras!C43</f>
        <v>52.12</v>
      </c>
      <c r="F43" s="6">
        <f>Compras!D43</f>
        <v>0.4533768227168074</v>
      </c>
      <c r="G43" s="4">
        <f>Compras!B43</f>
        <v>4</v>
      </c>
      <c r="H43" s="17">
        <f>Compras!Q43</f>
        <v>27.814999999999998</v>
      </c>
      <c r="I43" s="4">
        <f>Compras!P43</f>
        <v>1</v>
      </c>
      <c r="J43" s="37" t="s">
        <v>222</v>
      </c>
      <c r="K43" s="12">
        <f t="shared" si="3"/>
        <v>128.9334375</v>
      </c>
      <c r="L43" s="13">
        <f t="shared" si="4"/>
        <v>101.30484375</v>
      </c>
      <c r="M43" s="14">
        <f t="shared" si="5"/>
        <v>73.676249999999996</v>
      </c>
    </row>
    <row r="44" spans="1:13" ht="31.2" x14ac:dyDescent="0.3">
      <c r="A44" s="38">
        <v>44</v>
      </c>
      <c r="B44" s="3" t="str">
        <f>Compras!A44</f>
        <v>Kirby-Bolígrafo neutro de dibujos animados para estudiantes</v>
      </c>
      <c r="C44" s="3" t="s">
        <v>138</v>
      </c>
      <c r="D44" s="3" t="s">
        <v>134</v>
      </c>
      <c r="E44" s="17">
        <f>Compras!C44</f>
        <v>255.31</v>
      </c>
      <c r="F44" s="6">
        <f>Compras!D44</f>
        <v>0.2703771885159218</v>
      </c>
      <c r="G44" s="4">
        <f>Compras!B44</f>
        <v>1</v>
      </c>
      <c r="H44" s="17">
        <f>Compras!Q44</f>
        <v>186.28</v>
      </c>
      <c r="I44" s="4">
        <f>Compras!P44</f>
        <v>6</v>
      </c>
      <c r="J44" s="37" t="s">
        <v>222</v>
      </c>
      <c r="K44" s="12">
        <f t="shared" si="3"/>
        <v>125.24749999999999</v>
      </c>
      <c r="L44" s="13">
        <f t="shared" si="4"/>
        <v>98.408749999999998</v>
      </c>
      <c r="M44" s="14">
        <f t="shared" si="5"/>
        <v>71.569999999999993</v>
      </c>
    </row>
    <row r="45" spans="1:13" ht="31.2" x14ac:dyDescent="0.3">
      <c r="A45" s="38">
        <v>45</v>
      </c>
      <c r="B45" s="3" t="str">
        <f>Compras!A45</f>
        <v>Bolsa Impermeable Kawaii Sanriod para Celular (Kuromi, Sailor Moon, Kirby), bolsa de natación…</v>
      </c>
      <c r="C45" s="3" t="s">
        <v>138</v>
      </c>
      <c r="D45" s="3" t="s">
        <v>137</v>
      </c>
      <c r="E45" s="17">
        <f>Compras!C45</f>
        <v>93.53</v>
      </c>
      <c r="F45" s="6">
        <f>Compras!D45</f>
        <v>0.48904094942799098</v>
      </c>
      <c r="G45" s="4">
        <f>Compras!B45</f>
        <v>2</v>
      </c>
      <c r="H45" s="17">
        <f>Compras!Q45</f>
        <v>78.715000000000003</v>
      </c>
      <c r="I45" s="4">
        <f>Compras!P45</f>
        <v>1</v>
      </c>
      <c r="J45" s="37" t="s">
        <v>222</v>
      </c>
      <c r="K45" s="12">
        <f t="shared" si="3"/>
        <v>203.43906250000001</v>
      </c>
      <c r="L45" s="13">
        <f t="shared" si="4"/>
        <v>183.09515625</v>
      </c>
      <c r="M45" s="14">
        <f t="shared" si="5"/>
        <v>162.75125</v>
      </c>
    </row>
    <row r="46" spans="1:13" ht="31.2" x14ac:dyDescent="0.3">
      <c r="A46" s="38">
        <v>46</v>
      </c>
      <c r="B46" s="3" t="str">
        <f>Compras!A46</f>
        <v>Fundas de tarjeta Sailor Moon, insignia de Cosplay</v>
      </c>
      <c r="C46" s="3" t="s">
        <v>133</v>
      </c>
      <c r="D46" s="3" t="s">
        <v>136</v>
      </c>
      <c r="E46" s="17">
        <f>Compras!C46</f>
        <v>104.23</v>
      </c>
      <c r="F46" s="6">
        <f>Compras!D46</f>
        <v>0.56164252134702108</v>
      </c>
      <c r="G46" s="4">
        <f>Compras!B46</f>
        <v>1</v>
      </c>
      <c r="H46" s="17">
        <f>Compras!Q46</f>
        <v>54.29</v>
      </c>
      <c r="I46" s="4">
        <f>Compras!P46</f>
        <v>1</v>
      </c>
      <c r="J46" s="36" t="s">
        <v>222</v>
      </c>
      <c r="K46" s="12">
        <f t="shared" si="3"/>
        <v>180.01124999999999</v>
      </c>
      <c r="L46" s="13">
        <f t="shared" si="4"/>
        <v>150.00937499999998</v>
      </c>
      <c r="M46" s="14">
        <f t="shared" si="5"/>
        <v>120.00749999999999</v>
      </c>
    </row>
    <row r="47" spans="1:13" ht="31.2" x14ac:dyDescent="0.3">
      <c r="A47" s="38">
        <v>47</v>
      </c>
      <c r="B47" s="3" t="str">
        <f>Compras!A47</f>
        <v>Bolígrafo Baculo Magico - Sailor Moon</v>
      </c>
      <c r="C47" s="3" t="s">
        <v>133</v>
      </c>
      <c r="D47" s="3" t="s">
        <v>134</v>
      </c>
      <c r="E47" s="17">
        <f>Compras!C47</f>
        <v>67.56</v>
      </c>
      <c r="F47" s="6">
        <f>Compras!D47</f>
        <v>0.13277087033747778</v>
      </c>
      <c r="G47" s="4">
        <f>Compras!B47</f>
        <v>1</v>
      </c>
      <c r="H47" s="17">
        <f>Compras!Q47</f>
        <v>84.39</v>
      </c>
      <c r="I47" s="4">
        <f>Compras!P47</f>
        <v>1</v>
      </c>
      <c r="J47" s="36" t="s">
        <v>222</v>
      </c>
      <c r="K47" s="12">
        <f t="shared" si="3"/>
        <v>215.85312500000001</v>
      </c>
      <c r="L47" s="13">
        <f t="shared" si="4"/>
        <v>194.26781249999999</v>
      </c>
      <c r="M47" s="14">
        <f t="shared" si="5"/>
        <v>172.6825</v>
      </c>
    </row>
    <row r="48" spans="1:13" ht="31.2" x14ac:dyDescent="0.3">
      <c r="A48" s="38">
        <v>48</v>
      </c>
      <c r="B48" s="3" t="str">
        <f>Compras!A48</f>
        <v>Bolígrafo Diosa Mace Diamond - Sailor Moon</v>
      </c>
      <c r="C48" s="3" t="s">
        <v>133</v>
      </c>
      <c r="D48" s="3" t="s">
        <v>134</v>
      </c>
      <c r="E48" s="17">
        <f>Compras!C48</f>
        <v>38.96</v>
      </c>
      <c r="F48" s="6">
        <f>Compras!D48</f>
        <v>0.22279260780287471</v>
      </c>
      <c r="G48" s="4">
        <f>Compras!B48</f>
        <v>2</v>
      </c>
      <c r="H48" s="17">
        <f>Compras!Q48</f>
        <v>44.255000000000003</v>
      </c>
      <c r="I48" s="4">
        <f>Compras!P48</f>
        <v>1</v>
      </c>
      <c r="J48" s="36" t="s">
        <v>222</v>
      </c>
      <c r="K48" s="12">
        <f t="shared" si="3"/>
        <v>153.669375</v>
      </c>
      <c r="L48" s="13">
        <f t="shared" si="4"/>
        <v>128.05781250000001</v>
      </c>
      <c r="M48" s="14">
        <f t="shared" si="5"/>
        <v>102.44625000000001</v>
      </c>
    </row>
    <row r="49" spans="1:13" ht="31.2" x14ac:dyDescent="0.3">
      <c r="A49" s="38">
        <v>49</v>
      </c>
      <c r="B49" s="3" t="str">
        <f>Compras!A49</f>
        <v>Bolígrafo Kuromi de Gel, 6 unids/lote, 0,5mm, negro, Rollerball</v>
      </c>
      <c r="C49" s="3" t="s">
        <v>135</v>
      </c>
      <c r="D49" s="3" t="s">
        <v>134</v>
      </c>
      <c r="E49" s="17">
        <f>Compras!C49</f>
        <v>86.22</v>
      </c>
      <c r="F49" s="6">
        <f>Compras!D49</f>
        <v>0</v>
      </c>
      <c r="G49" s="4">
        <f>Compras!B49</f>
        <v>1</v>
      </c>
      <c r="H49" s="17">
        <f>Compras!Q49</f>
        <v>86.22</v>
      </c>
      <c r="I49" s="4">
        <f>Compras!P49</f>
        <v>6</v>
      </c>
      <c r="J49" s="36" t="s">
        <v>222</v>
      </c>
      <c r="K49" s="12">
        <f t="shared" si="3"/>
        <v>87.758124999999993</v>
      </c>
      <c r="L49" s="13">
        <f t="shared" si="4"/>
        <v>68.952812499999993</v>
      </c>
      <c r="M49" s="14">
        <f t="shared" si="5"/>
        <v>50.147499999999994</v>
      </c>
    </row>
    <row r="50" spans="1:13" ht="31.2" x14ac:dyDescent="0.3">
      <c r="A50" s="38">
        <v>50</v>
      </c>
      <c r="B50" s="3" t="str">
        <f>Compras!A50</f>
        <v>Sailor Moon - Taza 3D Luna 350 ml</v>
      </c>
      <c r="C50" s="3" t="s">
        <v>133</v>
      </c>
      <c r="D50" s="3" t="s">
        <v>132</v>
      </c>
      <c r="E50" s="17">
        <f>Compras!C50</f>
        <v>349.99</v>
      </c>
      <c r="F50" s="6">
        <f>Compras!D50</f>
        <v>0.15000428583673819</v>
      </c>
      <c r="G50" s="4">
        <f>Compras!B50</f>
        <v>2</v>
      </c>
      <c r="H50" s="17">
        <f>Compras!Q50</f>
        <v>297.49</v>
      </c>
      <c r="I50" s="4">
        <f>Compras!P50</f>
        <v>1</v>
      </c>
      <c r="J50" s="37" t="s">
        <v>222</v>
      </c>
      <c r="K50" s="12">
        <f t="shared" si="3"/>
        <v>447.67325</v>
      </c>
      <c r="L50" s="13">
        <f t="shared" si="4"/>
        <v>459.45412499999998</v>
      </c>
      <c r="M50" s="14">
        <f t="shared" si="5"/>
        <v>471.23500000000001</v>
      </c>
    </row>
    <row r="51" spans="1:13" x14ac:dyDescent="0.3">
      <c r="A51" s="38">
        <v>51</v>
      </c>
      <c r="B51" s="3" t="str">
        <f>Compras!A51</f>
        <v>Mario Kart, Paquete de 3 Glider</v>
      </c>
      <c r="C51" s="3" t="s">
        <v>131</v>
      </c>
      <c r="D51" s="3" t="s">
        <v>129</v>
      </c>
      <c r="E51" s="17">
        <f>Compras!C51</f>
        <v>549</v>
      </c>
      <c r="F51" s="6">
        <f>Compras!D51</f>
        <v>0.15781420765027318</v>
      </c>
      <c r="G51" s="4">
        <f>Compras!B51</f>
        <v>1</v>
      </c>
      <c r="H51" s="17">
        <f>Compras!Q51</f>
        <v>619.55999999999995</v>
      </c>
      <c r="I51" s="4">
        <f>Compras!P51</f>
        <v>1</v>
      </c>
      <c r="J51" s="37" t="s">
        <v>222</v>
      </c>
      <c r="K51" s="12">
        <f t="shared" si="3"/>
        <v>906.62299999999993</v>
      </c>
      <c r="L51" s="13">
        <f t="shared" si="4"/>
        <v>930.48149999999987</v>
      </c>
      <c r="M51" s="14">
        <f t="shared" si="5"/>
        <v>954.33999999999992</v>
      </c>
    </row>
    <row r="52" spans="1:13" x14ac:dyDescent="0.3">
      <c r="A52" s="38">
        <v>52</v>
      </c>
      <c r="B52" s="3" t="str">
        <f>Compras!A52</f>
        <v>Hot Wheels - Super Mario 2017, 7 carritos</v>
      </c>
      <c r="C52" s="3" t="s">
        <v>131</v>
      </c>
      <c r="D52" s="3" t="s">
        <v>129</v>
      </c>
      <c r="E52" s="17">
        <f>Compras!C52</f>
        <v>1436.02</v>
      </c>
      <c r="F52" s="6">
        <f>Compras!D52</f>
        <v>0.54337683319173824</v>
      </c>
      <c r="G52" s="4">
        <f>Compras!B52</f>
        <v>1</v>
      </c>
      <c r="H52" s="17">
        <f>Compras!Q52</f>
        <v>655.72</v>
      </c>
      <c r="I52" s="4">
        <f>Compras!P52</f>
        <v>7</v>
      </c>
      <c r="J52" s="37" t="s">
        <v>222</v>
      </c>
      <c r="K52" s="12">
        <f t="shared" si="3"/>
        <v>248.66250000000002</v>
      </c>
      <c r="L52" s="13">
        <f t="shared" si="4"/>
        <v>195.37767857142859</v>
      </c>
      <c r="M52" s="14">
        <f t="shared" si="5"/>
        <v>142.09285714285716</v>
      </c>
    </row>
    <row r="53" spans="1:13" ht="31.2" x14ac:dyDescent="0.3">
      <c r="A53" s="38">
        <v>53</v>
      </c>
      <c r="B53" s="3" t="str">
        <f>Compras!A53</f>
        <v>Mario Kart, Princess Peach B-Dasher Peach Parasol</v>
      </c>
      <c r="C53" s="3" t="s">
        <v>131</v>
      </c>
      <c r="D53" s="3" t="s">
        <v>129</v>
      </c>
      <c r="E53" s="17">
        <f>Compras!C53</f>
        <v>449</v>
      </c>
      <c r="F53" s="6">
        <f>Compras!D53</f>
        <v>0.37639198218262804</v>
      </c>
      <c r="G53" s="4">
        <f>Compras!B53</f>
        <v>1</v>
      </c>
      <c r="H53" s="17">
        <f>Compras!Q53</f>
        <v>280</v>
      </c>
      <c r="I53" s="4">
        <f>Compras!P53</f>
        <v>1</v>
      </c>
      <c r="J53" s="37" t="s">
        <v>222</v>
      </c>
      <c r="K53" s="12">
        <f t="shared" si="3"/>
        <v>468.75</v>
      </c>
      <c r="L53" s="13">
        <f t="shared" si="4"/>
        <v>421.875</v>
      </c>
      <c r="M53" s="14">
        <f t="shared" si="5"/>
        <v>375</v>
      </c>
    </row>
    <row r="54" spans="1:13" ht="31.2" x14ac:dyDescent="0.3">
      <c r="A54" s="38">
        <v>54</v>
      </c>
      <c r="B54" s="3" t="str">
        <f>Compras!A54</f>
        <v>Sonic The Hedgehog Racing: Sonic, Shadow, &amp; Silver Die-Cast Jakks</v>
      </c>
      <c r="C54" s="3" t="s">
        <v>130</v>
      </c>
      <c r="D54" s="3" t="s">
        <v>129</v>
      </c>
      <c r="E54" s="17">
        <f>Compras!C54</f>
        <v>325.18</v>
      </c>
      <c r="F54" s="6">
        <f>Compras!D54</f>
        <v>-6.1504397564719534E-6</v>
      </c>
      <c r="G54" s="4">
        <f>Compras!B54</f>
        <v>1</v>
      </c>
      <c r="H54" s="17">
        <f>Compras!Q54</f>
        <v>352.46640000000002</v>
      </c>
      <c r="I54" s="4">
        <f>Compras!P54</f>
        <v>3</v>
      </c>
      <c r="J54" s="37" t="s">
        <v>222</v>
      </c>
    </row>
  </sheetData>
  <autoFilter ref="A1:M2" xr:uid="{00000000-0009-0000-0000-000001000000}">
    <sortState xmlns:xlrd2="http://schemas.microsoft.com/office/spreadsheetml/2017/richdata2" ref="A2:M54">
      <sortCondition ref="A1:A2"/>
    </sortState>
  </autoFilter>
  <hyperlinks>
    <hyperlink ref="J2" r:id="rId1" xr:uid="{98204F62-E06E-4106-8BD7-D93AB8E57AAF}"/>
    <hyperlink ref="J16" r:id="rId2" xr:uid="{56CF2697-6D7E-49A3-A5BE-0EC16D65CEF0}"/>
    <hyperlink ref="J17" r:id="rId3" xr:uid="{FADFEC88-1B45-436B-952B-E197E44AA176}"/>
    <hyperlink ref="J18" r:id="rId4" xr:uid="{4BC9C3FB-9DAF-4DDE-82C2-12C4A67847AA}"/>
    <hyperlink ref="J19" r:id="rId5" xr:uid="{13EE49D8-4154-4AAF-8501-E206E97AAC54}"/>
    <hyperlink ref="J20" r:id="rId6" xr:uid="{71B40874-C4E9-4359-B10D-D6D7A6F2617D}"/>
    <hyperlink ref="J21" r:id="rId7" xr:uid="{EA9A53E2-AFD8-4F27-AA2C-48973C3EDFD2}"/>
    <hyperlink ref="J22" r:id="rId8" xr:uid="{03B0B488-F0F9-4C8F-B983-1077BD9E6DFA}"/>
    <hyperlink ref="J23" r:id="rId9" xr:uid="{68D9005C-373B-43F7-9943-D2D9ACC07C92}"/>
    <hyperlink ref="J24" r:id="rId10" xr:uid="{14DA967F-08F1-414D-BF21-AAE2C28BB8DB}"/>
    <hyperlink ref="J25" r:id="rId11" xr:uid="{BDC741F4-3F24-4973-93D4-6DA684697D2E}"/>
    <hyperlink ref="J26" r:id="rId12" xr:uid="{8C63CD9F-39F3-4C50-B6BA-60D77328AADB}"/>
    <hyperlink ref="J27" r:id="rId13" xr:uid="{C6CDC07B-42E9-451A-987E-F75CE2488FA2}"/>
    <hyperlink ref="J6" r:id="rId14" xr:uid="{648C481E-4211-41E5-BC04-B3D242EDCC79}"/>
    <hyperlink ref="J7" r:id="rId15" xr:uid="{E244FD61-C7A7-41F5-9387-3966B9611060}"/>
    <hyperlink ref="J8" r:id="rId16" xr:uid="{EB12E5B0-F627-4E00-AFF3-C9DCFBB71878}"/>
    <hyperlink ref="J9" r:id="rId17" xr:uid="{3B213558-D701-4C67-9F9E-04236BD270B7}"/>
    <hyperlink ref="J10" r:id="rId18" xr:uid="{F9750CBA-0780-4BCD-81BF-FD599EAEA6A6}"/>
    <hyperlink ref="J11" r:id="rId19" xr:uid="{5B52D072-703D-4BBA-9086-930E767488E7}"/>
    <hyperlink ref="J12" r:id="rId20" xr:uid="{1732BA47-4904-4BBB-ADE6-605180966F80}"/>
    <hyperlink ref="J14" r:id="rId21" xr:uid="{66911FFF-52D3-4D50-9677-126770BD671A}"/>
    <hyperlink ref="J13" r:id="rId22" xr:uid="{D5C07E7D-2A27-4CBC-B615-91B9F3C3E752}"/>
    <hyperlink ref="J4" r:id="rId23" xr:uid="{893AA2EE-C4A8-4958-922C-13264B2BDF8E}"/>
    <hyperlink ref="J3" r:id="rId24" xr:uid="{66A9A919-77F5-406D-ADF2-8C52FB7A88F4}"/>
    <hyperlink ref="J5" r:id="rId25" xr:uid="{C7D30681-5E74-4788-92DC-54553A834BB7}"/>
    <hyperlink ref="J28" r:id="rId26" xr:uid="{5004ADE4-ADC4-4E32-B95A-AD09A436CF72}"/>
    <hyperlink ref="J29" r:id="rId27" xr:uid="{0F7D0D02-F1FA-4872-BA23-BF29FB22A9CA}"/>
    <hyperlink ref="J50" r:id="rId28" xr:uid="{64AD5C91-D09F-4B50-83C3-1C5FF5195817}"/>
    <hyperlink ref="J51" r:id="rId29" xr:uid="{BA36D974-5429-4D5C-8705-53A18EA3AE1C}"/>
    <hyperlink ref="J52" r:id="rId30" xr:uid="{E07C39FB-387F-4CAC-94AD-6DE8652D3289}"/>
    <hyperlink ref="J53" r:id="rId31" xr:uid="{04E9EB6D-B646-4A84-88C3-4CFE8899F02E}"/>
    <hyperlink ref="J54" r:id="rId32" xr:uid="{CA35DA2A-E58D-4ABD-8712-B2BD827A2AC7}"/>
    <hyperlink ref="J30" r:id="rId33" xr:uid="{0BDD61D0-7ED5-489F-A60C-9A60AE6473C6}"/>
    <hyperlink ref="J39" r:id="rId34" xr:uid="{ABCBDB79-48FC-4871-B735-C4A64A30E2BC}"/>
    <hyperlink ref="J40" r:id="rId35" xr:uid="{1EDDC7C0-C87F-4451-9F1E-1638A78C096D}"/>
    <hyperlink ref="J41" r:id="rId36" xr:uid="{48318D25-C8B8-4EB8-953D-255837084EB3}"/>
    <hyperlink ref="J37" r:id="rId37" xr:uid="{818DBBB8-43D0-41BE-8857-98CDEECDB1A8}"/>
    <hyperlink ref="J35" r:id="rId38" xr:uid="{FA5100EA-253A-4704-975D-68CAA5E9FF44}"/>
    <hyperlink ref="J38" r:id="rId39" xr:uid="{07F9504D-54F8-407B-925A-332FE009496F}"/>
    <hyperlink ref="J33" r:id="rId40" xr:uid="{D457B081-6632-4FB3-8859-B13EA23B641B}"/>
    <hyperlink ref="J34" r:id="rId41" xr:uid="{B3BFA8E2-9BBF-4BAB-82DB-7960B4838623}"/>
    <hyperlink ref="J32" r:id="rId42" xr:uid="{9902694C-7BD6-4227-9A6D-DBE1ACBD9119}"/>
    <hyperlink ref="J42" r:id="rId43" xr:uid="{3075D85A-11CF-40FE-9A63-241A02E0514D}"/>
    <hyperlink ref="J43" r:id="rId44" xr:uid="{CE0B5873-6586-4D71-829F-8C7758E320D0}"/>
    <hyperlink ref="J44" r:id="rId45" xr:uid="{1D6AA8EB-244B-4CDF-AD72-2BF2703D3374}"/>
    <hyperlink ref="J45" r:id="rId46" xr:uid="{E69675EC-D96D-44FB-AF78-83935B91E504}"/>
  </hyperlinks>
  <pageMargins left="0.7" right="0.7" top="0.75" bottom="0.75" header="0.3" footer="0.3"/>
  <picture r:id="rId4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C98F-96D1-4A20-8C50-63B98F7414F9}">
  <dimension ref="A1:J21"/>
  <sheetViews>
    <sheetView workbookViewId="0">
      <selection activeCell="B2" sqref="B2:B11"/>
    </sheetView>
  </sheetViews>
  <sheetFormatPr baseColWidth="10" defaultColWidth="10.69921875" defaultRowHeight="15.6" x14ac:dyDescent="0.3"/>
  <cols>
    <col min="1" max="1" width="4.796875" style="34" bestFit="1" customWidth="1"/>
    <col min="2" max="2" width="35.796875" style="34" bestFit="1" customWidth="1"/>
    <col min="3" max="3" width="26.296875" style="34" bestFit="1" customWidth="1"/>
    <col min="4" max="4" width="7.69921875" style="34" bestFit="1" customWidth="1"/>
    <col min="5" max="5" width="8.296875" style="34" bestFit="1" customWidth="1"/>
    <col min="6" max="6" width="10.69921875" style="34"/>
    <col min="7" max="7" width="9.19921875" style="34" bestFit="1" customWidth="1"/>
    <col min="8" max="8" width="7.796875" style="34" bestFit="1" customWidth="1"/>
    <col min="9" max="9" width="12.19921875" style="34" bestFit="1" customWidth="1"/>
    <col min="10" max="10" width="8.296875" style="34" bestFit="1" customWidth="1"/>
    <col min="11" max="16384" width="10.69921875" style="34"/>
  </cols>
  <sheetData>
    <row r="1" spans="1:10" x14ac:dyDescent="0.3">
      <c r="A1" s="1" t="s">
        <v>153</v>
      </c>
      <c r="B1" s="1" t="s">
        <v>0</v>
      </c>
      <c r="C1" s="1" t="s">
        <v>154</v>
      </c>
      <c r="D1" s="1" t="s">
        <v>155</v>
      </c>
      <c r="E1" s="1" t="s">
        <v>2</v>
      </c>
      <c r="F1" s="1" t="s">
        <v>156</v>
      </c>
      <c r="G1" s="1" t="s">
        <v>157</v>
      </c>
      <c r="H1" s="1" t="s">
        <v>158</v>
      </c>
      <c r="I1" s="1" t="s">
        <v>159</v>
      </c>
      <c r="J1" s="1" t="s">
        <v>160</v>
      </c>
    </row>
    <row r="2" spans="1:10" x14ac:dyDescent="0.3">
      <c r="A2" s="41">
        <v>8</v>
      </c>
      <c r="B2" s="42" t="s">
        <v>161</v>
      </c>
      <c r="C2" s="16" t="s">
        <v>162</v>
      </c>
      <c r="D2" s="4">
        <v>0.4</v>
      </c>
      <c r="E2" s="19">
        <v>290</v>
      </c>
      <c r="F2" s="19">
        <f t="shared" ref="F2:F11" si="0">D2*E2</f>
        <v>116</v>
      </c>
      <c r="G2" s="20">
        <f>F12/A2</f>
        <v>58.873125000000002</v>
      </c>
      <c r="H2" s="21" t="s">
        <v>163</v>
      </c>
      <c r="I2" s="19">
        <v>50</v>
      </c>
      <c r="J2" s="19">
        <v>90</v>
      </c>
    </row>
    <row r="3" spans="1:10" x14ac:dyDescent="0.3">
      <c r="A3" s="41"/>
      <c r="B3" s="42"/>
      <c r="C3" s="16" t="s">
        <v>164</v>
      </c>
      <c r="D3" s="4">
        <v>0.25</v>
      </c>
      <c r="E3" s="19">
        <v>124</v>
      </c>
      <c r="F3" s="19">
        <f t="shared" si="0"/>
        <v>31</v>
      </c>
      <c r="G3" s="22"/>
      <c r="H3" s="21" t="s">
        <v>165</v>
      </c>
      <c r="I3" s="19">
        <v>80</v>
      </c>
      <c r="J3" s="19">
        <v>150</v>
      </c>
    </row>
    <row r="4" spans="1:10" x14ac:dyDescent="0.3">
      <c r="A4" s="41"/>
      <c r="B4" s="42"/>
      <c r="C4" s="16" t="s">
        <v>166</v>
      </c>
      <c r="D4" s="4">
        <v>0.25</v>
      </c>
      <c r="E4" s="19">
        <v>61.11</v>
      </c>
      <c r="F4" s="19">
        <f t="shared" si="0"/>
        <v>15.2775</v>
      </c>
      <c r="G4" s="22"/>
      <c r="H4" s="21" t="s">
        <v>167</v>
      </c>
      <c r="I4" s="19">
        <v>100</v>
      </c>
      <c r="J4" s="19">
        <v>200</v>
      </c>
    </row>
    <row r="5" spans="1:10" x14ac:dyDescent="0.3">
      <c r="A5" s="41"/>
      <c r="B5" s="42"/>
      <c r="C5" s="16" t="s">
        <v>168</v>
      </c>
      <c r="D5" s="4">
        <v>0.25</v>
      </c>
      <c r="E5" s="19">
        <v>63.45</v>
      </c>
      <c r="F5" s="19">
        <f t="shared" si="0"/>
        <v>15.862500000000001</v>
      </c>
      <c r="G5" s="22"/>
      <c r="H5" s="21"/>
      <c r="I5" s="19"/>
      <c r="J5" s="19"/>
    </row>
    <row r="6" spans="1:10" x14ac:dyDescent="0.3">
      <c r="A6" s="41"/>
      <c r="B6" s="42"/>
      <c r="C6" s="16" t="s">
        <v>169</v>
      </c>
      <c r="D6" s="4">
        <v>0.15</v>
      </c>
      <c r="E6" s="19">
        <v>186.3</v>
      </c>
      <c r="F6" s="19">
        <f t="shared" si="0"/>
        <v>27.945</v>
      </c>
      <c r="G6" s="22"/>
      <c r="H6" s="22"/>
      <c r="I6" s="19"/>
      <c r="J6" s="19"/>
    </row>
    <row r="7" spans="1:10" x14ac:dyDescent="0.3">
      <c r="A7" s="41"/>
      <c r="B7" s="42"/>
      <c r="C7" s="16" t="s">
        <v>170</v>
      </c>
      <c r="D7" s="4">
        <v>1</v>
      </c>
      <c r="E7" s="19">
        <v>49</v>
      </c>
      <c r="F7" s="19">
        <f t="shared" si="0"/>
        <v>49</v>
      </c>
      <c r="G7" s="22"/>
      <c r="H7" s="21"/>
      <c r="I7" s="19"/>
      <c r="J7" s="19"/>
    </row>
    <row r="8" spans="1:10" x14ac:dyDescent="0.3">
      <c r="A8" s="41"/>
      <c r="B8" s="42"/>
      <c r="C8" s="16" t="s">
        <v>171</v>
      </c>
      <c r="D8" s="4">
        <v>0.5</v>
      </c>
      <c r="E8" s="19">
        <v>170</v>
      </c>
      <c r="F8" s="19">
        <f t="shared" si="0"/>
        <v>85</v>
      </c>
      <c r="G8" s="22"/>
      <c r="H8" s="21"/>
      <c r="I8" s="19"/>
      <c r="J8" s="19"/>
    </row>
    <row r="9" spans="1:10" x14ac:dyDescent="0.3">
      <c r="A9" s="41"/>
      <c r="B9" s="42"/>
      <c r="C9" s="16" t="s">
        <v>172</v>
      </c>
      <c r="D9" s="4">
        <v>12</v>
      </c>
      <c r="E9" s="19">
        <v>5</v>
      </c>
      <c r="F9" s="19">
        <f t="shared" si="0"/>
        <v>60</v>
      </c>
      <c r="G9" s="22"/>
      <c r="H9" s="21"/>
      <c r="I9" s="19"/>
      <c r="J9" s="19"/>
    </row>
    <row r="10" spans="1:10" x14ac:dyDescent="0.3">
      <c r="A10" s="41"/>
      <c r="B10" s="42"/>
      <c r="C10" s="16" t="s">
        <v>173</v>
      </c>
      <c r="D10" s="4">
        <v>6</v>
      </c>
      <c r="E10" s="19">
        <v>7</v>
      </c>
      <c r="F10" s="19">
        <f t="shared" si="0"/>
        <v>42</v>
      </c>
      <c r="G10" s="22"/>
      <c r="H10" s="21"/>
      <c r="I10" s="19"/>
      <c r="J10" s="19"/>
    </row>
    <row r="11" spans="1:10" x14ac:dyDescent="0.3">
      <c r="A11" s="41"/>
      <c r="B11" s="42"/>
      <c r="C11" s="16" t="s">
        <v>174</v>
      </c>
      <c r="D11" s="4">
        <v>1</v>
      </c>
      <c r="E11" s="19">
        <v>28.9</v>
      </c>
      <c r="F11" s="19">
        <f t="shared" si="0"/>
        <v>28.9</v>
      </c>
      <c r="G11" s="22"/>
      <c r="H11" s="21"/>
      <c r="I11" s="19"/>
      <c r="J11" s="19"/>
    </row>
    <row r="12" spans="1:10" x14ac:dyDescent="0.3">
      <c r="A12" s="4"/>
      <c r="B12" s="16"/>
      <c r="C12" s="16"/>
      <c r="D12" s="4"/>
      <c r="E12" s="23" t="s">
        <v>175</v>
      </c>
      <c r="F12" s="24">
        <f>SUM(F2:F11)</f>
        <v>470.98500000000001</v>
      </c>
      <c r="G12" s="22"/>
      <c r="H12" s="21"/>
      <c r="I12" s="21"/>
      <c r="J12" s="21"/>
    </row>
    <row r="13" spans="1:10" x14ac:dyDescent="0.3">
      <c r="A13" s="4"/>
      <c r="B13" s="16"/>
      <c r="C13" s="16"/>
      <c r="D13" s="4"/>
      <c r="E13" s="21"/>
      <c r="F13" s="21"/>
      <c r="G13" s="23"/>
      <c r="H13" s="25"/>
      <c r="I13" s="21"/>
      <c r="J13" s="21"/>
    </row>
    <row r="14" spans="1:10" x14ac:dyDescent="0.3">
      <c r="A14" s="41">
        <v>6</v>
      </c>
      <c r="B14" s="42" t="s">
        <v>176</v>
      </c>
      <c r="C14" s="16" t="s">
        <v>177</v>
      </c>
      <c r="D14" s="4">
        <v>2</v>
      </c>
      <c r="E14" s="19">
        <v>0</v>
      </c>
      <c r="F14" s="19">
        <f>D14*E14</f>
        <v>0</v>
      </c>
      <c r="G14" s="20">
        <f>F19/A14</f>
        <v>20.816666666666666</v>
      </c>
      <c r="H14" s="21"/>
      <c r="I14" s="21"/>
      <c r="J14" s="21"/>
    </row>
    <row r="15" spans="1:10" x14ac:dyDescent="0.3">
      <c r="A15" s="41"/>
      <c r="B15" s="42"/>
      <c r="C15" s="16" t="s">
        <v>178</v>
      </c>
      <c r="D15" s="4">
        <v>60</v>
      </c>
      <c r="E15" s="19">
        <v>0.2</v>
      </c>
      <c r="F15" s="19">
        <f>D15*E15</f>
        <v>12</v>
      </c>
      <c r="G15" s="22"/>
      <c r="H15" s="21"/>
      <c r="I15" s="21"/>
      <c r="J15" s="21"/>
    </row>
    <row r="16" spans="1:10" x14ac:dyDescent="0.3">
      <c r="A16" s="41"/>
      <c r="B16" s="42"/>
      <c r="C16" s="16" t="s">
        <v>179</v>
      </c>
      <c r="D16" s="4">
        <v>12</v>
      </c>
      <c r="E16" s="19">
        <v>2</v>
      </c>
      <c r="F16" s="19">
        <f>D16*E16</f>
        <v>24</v>
      </c>
      <c r="G16" s="22"/>
      <c r="H16" s="21"/>
      <c r="I16" s="21"/>
      <c r="J16" s="21"/>
    </row>
    <row r="17" spans="1:10" x14ac:dyDescent="0.3">
      <c r="A17" s="41"/>
      <c r="B17" s="42"/>
      <c r="C17" s="16" t="s">
        <v>174</v>
      </c>
      <c r="D17" s="4">
        <v>1</v>
      </c>
      <c r="E17" s="19">
        <v>28.9</v>
      </c>
      <c r="F17" s="19">
        <f>D17*E17</f>
        <v>28.9</v>
      </c>
      <c r="G17" s="22"/>
      <c r="H17" s="21"/>
      <c r="I17" s="21"/>
      <c r="J17" s="21"/>
    </row>
    <row r="18" spans="1:10" x14ac:dyDescent="0.3">
      <c r="A18" s="41"/>
      <c r="B18" s="42"/>
      <c r="C18" s="16" t="s">
        <v>180</v>
      </c>
      <c r="D18" s="4">
        <v>6</v>
      </c>
      <c r="E18" s="19">
        <v>10</v>
      </c>
      <c r="F18" s="19">
        <f>D18*E18</f>
        <v>60</v>
      </c>
      <c r="G18" s="22"/>
      <c r="H18" s="21"/>
      <c r="I18" s="21"/>
      <c r="J18" s="21"/>
    </row>
    <row r="19" spans="1:10" x14ac:dyDescent="0.3">
      <c r="A19" s="4"/>
      <c r="B19" s="16"/>
      <c r="C19" s="16"/>
      <c r="D19" s="4"/>
      <c r="E19" s="23" t="s">
        <v>175</v>
      </c>
      <c r="F19" s="24">
        <f>SUM(F14:F18)</f>
        <v>124.9</v>
      </c>
      <c r="G19" s="22"/>
      <c r="H19" s="21"/>
      <c r="I19" s="21"/>
      <c r="J19" s="21"/>
    </row>
    <row r="20" spans="1:10" x14ac:dyDescent="0.3">
      <c r="A20" s="4"/>
      <c r="B20" s="16"/>
      <c r="C20" s="16"/>
      <c r="D20" s="4"/>
      <c r="E20" s="21"/>
      <c r="F20" s="21"/>
      <c r="G20" s="22"/>
      <c r="H20" s="21"/>
      <c r="I20" s="21"/>
      <c r="J20" s="21"/>
    </row>
    <row r="21" spans="1:10" x14ac:dyDescent="0.3">
      <c r="A21" s="4"/>
      <c r="B21" s="16"/>
      <c r="C21" s="16"/>
      <c r="D21" s="4"/>
      <c r="E21" s="21"/>
      <c r="F21" s="21"/>
      <c r="G21" s="22"/>
      <c r="H21" s="21"/>
      <c r="I21" s="21"/>
      <c r="J21" s="21"/>
    </row>
  </sheetData>
  <mergeCells count="4">
    <mergeCell ref="A2:A11"/>
    <mergeCell ref="B2:B11"/>
    <mergeCell ref="A14:A18"/>
    <mergeCell ref="B14:B18"/>
  </mergeCells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B291-73F4-48C9-841E-F6FBBD7FB794}">
  <dimension ref="A1:I19"/>
  <sheetViews>
    <sheetView workbookViewId="0">
      <selection activeCell="A2" sqref="A2:A8"/>
    </sheetView>
  </sheetViews>
  <sheetFormatPr baseColWidth="10" defaultColWidth="10.69921875" defaultRowHeight="15.6" x14ac:dyDescent="0.3"/>
  <cols>
    <col min="1" max="2" width="17.19921875" style="34" bestFit="1" customWidth="1"/>
    <col min="3" max="3" width="7.69921875" style="34" bestFit="1" customWidth="1"/>
    <col min="4" max="5" width="7.296875" style="34" bestFit="1" customWidth="1"/>
    <col min="6" max="6" width="9.19921875" style="34" bestFit="1" customWidth="1"/>
    <col min="7" max="16384" width="10.69921875" style="34"/>
  </cols>
  <sheetData>
    <row r="1" spans="1:9" x14ac:dyDescent="0.3">
      <c r="A1" s="1" t="s">
        <v>0</v>
      </c>
      <c r="B1" s="1" t="s">
        <v>154</v>
      </c>
      <c r="C1" s="1" t="s">
        <v>155</v>
      </c>
      <c r="D1" s="1" t="s">
        <v>2</v>
      </c>
      <c r="E1" s="1" t="s">
        <v>156</v>
      </c>
      <c r="F1" s="1" t="s">
        <v>157</v>
      </c>
      <c r="G1" s="1"/>
      <c r="H1" s="1"/>
      <c r="I1" s="1"/>
    </row>
    <row r="2" spans="1:9" x14ac:dyDescent="0.3">
      <c r="A2" s="43" t="s">
        <v>181</v>
      </c>
      <c r="B2" s="16" t="s">
        <v>181</v>
      </c>
      <c r="C2" s="4">
        <v>1</v>
      </c>
      <c r="D2" s="19">
        <v>20</v>
      </c>
      <c r="E2" s="19">
        <f t="shared" ref="E2:E8" si="0">C2*D2</f>
        <v>20</v>
      </c>
      <c r="F2" s="20">
        <f>SUM(E2:E8)</f>
        <v>96.84</v>
      </c>
      <c r="G2" s="21"/>
      <c r="H2" s="19"/>
      <c r="I2" s="19"/>
    </row>
    <row r="3" spans="1:9" x14ac:dyDescent="0.3">
      <c r="A3" s="43"/>
      <c r="B3" s="16" t="s">
        <v>182</v>
      </c>
      <c r="C3" s="4">
        <v>5</v>
      </c>
      <c r="D3" s="19">
        <v>2.19</v>
      </c>
      <c r="E3" s="19">
        <f t="shared" si="0"/>
        <v>10.95</v>
      </c>
      <c r="F3" s="21"/>
      <c r="G3" s="21"/>
      <c r="H3" s="19"/>
      <c r="I3" s="19"/>
    </row>
    <row r="4" spans="1:9" x14ac:dyDescent="0.3">
      <c r="A4" s="43"/>
      <c r="B4" s="16" t="s">
        <v>183</v>
      </c>
      <c r="C4" s="4">
        <v>2</v>
      </c>
      <c r="D4" s="19">
        <v>4.22</v>
      </c>
      <c r="E4" s="19">
        <f t="shared" si="0"/>
        <v>8.44</v>
      </c>
      <c r="F4" s="21"/>
      <c r="G4" s="21"/>
      <c r="H4" s="19"/>
      <c r="I4" s="19"/>
    </row>
    <row r="5" spans="1:9" x14ac:dyDescent="0.3">
      <c r="A5" s="43"/>
      <c r="B5" s="16" t="s">
        <v>184</v>
      </c>
      <c r="C5" s="4">
        <v>2</v>
      </c>
      <c r="D5" s="19">
        <v>7</v>
      </c>
      <c r="E5" s="19">
        <f t="shared" si="0"/>
        <v>14</v>
      </c>
      <c r="F5" s="21"/>
      <c r="G5" s="21"/>
      <c r="H5" s="19"/>
      <c r="I5" s="19"/>
    </row>
    <row r="6" spans="1:9" x14ac:dyDescent="0.3">
      <c r="A6" s="43"/>
      <c r="B6" s="16" t="s">
        <v>185</v>
      </c>
      <c r="C6" s="4">
        <v>1</v>
      </c>
      <c r="D6" s="19">
        <v>33</v>
      </c>
      <c r="E6" s="19">
        <f t="shared" si="0"/>
        <v>33</v>
      </c>
      <c r="F6" s="21"/>
      <c r="G6" s="21"/>
      <c r="H6" s="19"/>
      <c r="I6" s="19"/>
    </row>
    <row r="7" spans="1:9" x14ac:dyDescent="0.3">
      <c r="A7" s="43"/>
      <c r="B7" s="16" t="s">
        <v>186</v>
      </c>
      <c r="C7" s="4">
        <v>2</v>
      </c>
      <c r="D7" s="19">
        <v>2.63</v>
      </c>
      <c r="E7" s="19">
        <v>3.95</v>
      </c>
      <c r="F7" s="21"/>
      <c r="G7" s="21"/>
      <c r="H7" s="19"/>
      <c r="I7" s="19"/>
    </row>
    <row r="8" spans="1:9" x14ac:dyDescent="0.3">
      <c r="A8" s="43"/>
      <c r="B8" s="16" t="s">
        <v>187</v>
      </c>
      <c r="C8" s="4">
        <v>2</v>
      </c>
      <c r="D8" s="19">
        <v>3.25</v>
      </c>
      <c r="E8" s="19">
        <f t="shared" si="0"/>
        <v>6.5</v>
      </c>
      <c r="F8" s="21"/>
      <c r="G8" s="21"/>
      <c r="H8" s="19"/>
      <c r="I8" s="19"/>
    </row>
    <row r="9" spans="1:9" x14ac:dyDescent="0.3">
      <c r="A9" s="16"/>
      <c r="B9" s="16"/>
      <c r="C9" s="4"/>
      <c r="D9" s="21"/>
      <c r="E9" s="21"/>
      <c r="F9" s="21"/>
      <c r="G9"/>
      <c r="H9"/>
      <c r="I9"/>
    </row>
    <row r="10" spans="1:9" x14ac:dyDescent="0.3">
      <c r="A10" s="43" t="s">
        <v>188</v>
      </c>
      <c r="B10" s="16" t="s">
        <v>188</v>
      </c>
      <c r="C10" s="4">
        <v>1</v>
      </c>
      <c r="D10" s="19">
        <v>20</v>
      </c>
      <c r="E10" s="19">
        <f t="shared" ref="E10:E15" si="1">C10*D10</f>
        <v>20</v>
      </c>
      <c r="F10" s="25">
        <f>SUM(E10:E18)</f>
        <v>97.27000000000001</v>
      </c>
      <c r="G10" s="26"/>
      <c r="H10"/>
      <c r="I10"/>
    </row>
    <row r="11" spans="1:9" x14ac:dyDescent="0.3">
      <c r="A11" s="43"/>
      <c r="B11" s="16" t="s">
        <v>182</v>
      </c>
      <c r="C11" s="4">
        <v>2</v>
      </c>
      <c r="D11" s="19">
        <v>2.19</v>
      </c>
      <c r="E11" s="19">
        <f t="shared" si="1"/>
        <v>4.38</v>
      </c>
      <c r="F11" s="21"/>
      <c r="G11"/>
      <c r="H11"/>
      <c r="I11"/>
    </row>
    <row r="12" spans="1:9" x14ac:dyDescent="0.3">
      <c r="A12" s="43"/>
      <c r="B12" s="16" t="s">
        <v>189</v>
      </c>
      <c r="C12" s="4">
        <v>4</v>
      </c>
      <c r="D12" s="19">
        <v>3.24</v>
      </c>
      <c r="E12" s="19">
        <f t="shared" si="1"/>
        <v>12.96</v>
      </c>
      <c r="F12" s="21"/>
      <c r="G12"/>
      <c r="H12"/>
      <c r="I12"/>
    </row>
    <row r="13" spans="1:9" x14ac:dyDescent="0.3">
      <c r="A13" s="43"/>
      <c r="B13" s="16" t="s">
        <v>183</v>
      </c>
      <c r="C13" s="4">
        <v>1</v>
      </c>
      <c r="D13" s="19">
        <v>4.22</v>
      </c>
      <c r="E13" s="19">
        <f t="shared" si="1"/>
        <v>4.22</v>
      </c>
      <c r="F13" s="21"/>
      <c r="G13"/>
      <c r="H13"/>
      <c r="I13"/>
    </row>
    <row r="14" spans="1:9" x14ac:dyDescent="0.3">
      <c r="A14" s="43"/>
      <c r="B14" s="16" t="s">
        <v>184</v>
      </c>
      <c r="C14" s="4">
        <v>1</v>
      </c>
      <c r="D14" s="19">
        <v>7</v>
      </c>
      <c r="E14" s="19">
        <f t="shared" si="1"/>
        <v>7</v>
      </c>
      <c r="F14" s="21"/>
      <c r="G14"/>
      <c r="H14"/>
      <c r="I14"/>
    </row>
    <row r="15" spans="1:9" x14ac:dyDescent="0.3">
      <c r="A15" s="43"/>
      <c r="B15" s="16" t="s">
        <v>185</v>
      </c>
      <c r="C15" s="4">
        <v>1</v>
      </c>
      <c r="D15" s="19">
        <v>33</v>
      </c>
      <c r="E15" s="19">
        <f t="shared" si="1"/>
        <v>33</v>
      </c>
      <c r="F15" s="21"/>
      <c r="G15"/>
      <c r="H15"/>
      <c r="I15"/>
    </row>
    <row r="16" spans="1:9" x14ac:dyDescent="0.3">
      <c r="A16" s="43"/>
      <c r="B16" s="16" t="s">
        <v>190</v>
      </c>
      <c r="C16" s="4">
        <v>1</v>
      </c>
      <c r="D16" s="19">
        <v>56</v>
      </c>
      <c r="E16" s="19">
        <v>3.95</v>
      </c>
      <c r="F16" s="21"/>
      <c r="G16"/>
      <c r="H16"/>
      <c r="I16"/>
    </row>
    <row r="17" spans="1:9" x14ac:dyDescent="0.3">
      <c r="A17" s="43"/>
      <c r="B17" s="16" t="s">
        <v>186</v>
      </c>
      <c r="C17" s="4">
        <v>2</v>
      </c>
      <c r="D17" s="19">
        <v>2.63</v>
      </c>
      <c r="E17" s="19">
        <f>C17*D17</f>
        <v>5.26</v>
      </c>
      <c r="F17" s="21"/>
      <c r="G17"/>
      <c r="H17"/>
      <c r="I17"/>
    </row>
    <row r="18" spans="1:9" x14ac:dyDescent="0.3">
      <c r="A18" s="43"/>
      <c r="B18" s="16" t="s">
        <v>187</v>
      </c>
      <c r="C18" s="4">
        <v>2</v>
      </c>
      <c r="D18" s="19">
        <v>3.25</v>
      </c>
      <c r="E18" s="19">
        <f>C18*D18</f>
        <v>6.5</v>
      </c>
      <c r="F18" s="21"/>
      <c r="G18"/>
      <c r="H18"/>
      <c r="I18"/>
    </row>
    <row r="19" spans="1:9" x14ac:dyDescent="0.3">
      <c r="A19" s="16"/>
      <c r="B19" s="16"/>
      <c r="C19" s="4"/>
      <c r="D19" s="21"/>
      <c r="E19" s="21"/>
      <c r="F19" s="21"/>
      <c r="G19"/>
      <c r="H19"/>
      <c r="I19"/>
    </row>
  </sheetData>
  <mergeCells count="2">
    <mergeCell ref="A2:A8"/>
    <mergeCell ref="A10:A18"/>
  </mergeCells>
  <pageMargins left="0.7" right="0.7" top="0.75" bottom="0.75" header="0.3" footer="0.3"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5E054-EEAF-4505-B247-F857E6A04AA0}">
  <dimension ref="A1:G37"/>
  <sheetViews>
    <sheetView workbookViewId="0">
      <selection activeCell="A2" sqref="A2"/>
    </sheetView>
  </sheetViews>
  <sheetFormatPr baseColWidth="10" defaultColWidth="10.69921875" defaultRowHeight="15.6" x14ac:dyDescent="0.3"/>
  <cols>
    <col min="1" max="1" width="26.796875" style="34" bestFit="1" customWidth="1"/>
    <col min="2" max="2" width="22.69921875" style="34" bestFit="1" customWidth="1"/>
    <col min="3" max="3" width="4.296875" style="34" bestFit="1" customWidth="1"/>
    <col min="4" max="4" width="8.296875" style="34" bestFit="1" customWidth="1"/>
    <col min="5" max="5" width="9.19921875" style="34" bestFit="1" customWidth="1"/>
    <col min="6" max="6" width="10.69921875" style="34" bestFit="1" customWidth="1"/>
    <col min="7" max="7" width="7.796875" style="34" bestFit="1" customWidth="1"/>
    <col min="8" max="16384" width="10.69921875" style="34"/>
  </cols>
  <sheetData>
    <row r="1" spans="1:7" x14ac:dyDescent="0.3">
      <c r="A1" s="1" t="s">
        <v>191</v>
      </c>
      <c r="B1" s="1" t="s">
        <v>0</v>
      </c>
      <c r="C1" s="1" t="s">
        <v>1</v>
      </c>
      <c r="D1" s="1" t="s">
        <v>2</v>
      </c>
      <c r="E1" s="1" t="s">
        <v>192</v>
      </c>
      <c r="F1" s="1" t="s">
        <v>193</v>
      </c>
      <c r="G1" s="1" t="s">
        <v>194</v>
      </c>
    </row>
    <row r="2" spans="1:7" x14ac:dyDescent="0.3">
      <c r="A2" s="16" t="s">
        <v>195</v>
      </c>
      <c r="B2" s="16" t="s">
        <v>196</v>
      </c>
      <c r="C2" s="16">
        <v>1</v>
      </c>
      <c r="D2" s="27">
        <v>200</v>
      </c>
      <c r="E2" s="28">
        <f>SUM(D2:D5)-(16*3)</f>
        <v>402</v>
      </c>
      <c r="F2" s="29">
        <f>E2*1.2</f>
        <v>482.4</v>
      </c>
      <c r="G2" s="30">
        <f>F2*0.85</f>
        <v>410.03999999999996</v>
      </c>
    </row>
    <row r="3" spans="1:7" x14ac:dyDescent="0.3">
      <c r="A3" s="16"/>
      <c r="B3" s="16" t="s">
        <v>132</v>
      </c>
      <c r="C3" s="16">
        <v>1</v>
      </c>
      <c r="D3" s="27">
        <v>70</v>
      </c>
      <c r="E3" s="28"/>
      <c r="F3" s="29"/>
      <c r="G3" s="30"/>
    </row>
    <row r="4" spans="1:7" x14ac:dyDescent="0.3">
      <c r="A4" s="16"/>
      <c r="B4" s="16" t="s">
        <v>197</v>
      </c>
      <c r="C4" s="16">
        <v>1</v>
      </c>
      <c r="D4" s="27">
        <v>120</v>
      </c>
      <c r="E4" s="28"/>
      <c r="F4" s="29"/>
      <c r="G4" s="30"/>
    </row>
    <row r="5" spans="1:7" x14ac:dyDescent="0.3">
      <c r="A5" s="16"/>
      <c r="B5" s="16" t="s">
        <v>198</v>
      </c>
      <c r="C5" s="16">
        <v>1</v>
      </c>
      <c r="D5" s="27">
        <v>60</v>
      </c>
      <c r="E5" s="28"/>
      <c r="F5" s="29"/>
      <c r="G5" s="30"/>
    </row>
    <row r="6" spans="1:7" x14ac:dyDescent="0.3">
      <c r="A6" s="16"/>
      <c r="B6" s="16"/>
      <c r="C6" s="16"/>
      <c r="D6" s="21"/>
      <c r="E6" s="31"/>
      <c r="F6" s="21"/>
      <c r="G6" s="21"/>
    </row>
    <row r="7" spans="1:7" x14ac:dyDescent="0.3">
      <c r="A7" s="16" t="s">
        <v>199</v>
      </c>
      <c r="B7" s="16" t="s">
        <v>196</v>
      </c>
      <c r="C7" s="16">
        <v>1</v>
      </c>
      <c r="D7" s="27">
        <v>200</v>
      </c>
      <c r="E7" s="28">
        <f>SUM(D7:D10)-(16*3)</f>
        <v>402</v>
      </c>
      <c r="F7" s="29">
        <f>E7*1.2</f>
        <v>482.4</v>
      </c>
      <c r="G7" s="30">
        <f>F7*0.85</f>
        <v>410.03999999999996</v>
      </c>
    </row>
    <row r="8" spans="1:7" x14ac:dyDescent="0.3">
      <c r="A8" s="16"/>
      <c r="B8" s="16" t="s">
        <v>132</v>
      </c>
      <c r="C8" s="16">
        <v>1</v>
      </c>
      <c r="D8" s="27">
        <v>70</v>
      </c>
      <c r="E8" s="28"/>
      <c r="F8" s="29"/>
      <c r="G8" s="30"/>
    </row>
    <row r="9" spans="1:7" x14ac:dyDescent="0.3">
      <c r="A9" s="16"/>
      <c r="B9" s="16" t="s">
        <v>200</v>
      </c>
      <c r="C9" s="16">
        <v>1</v>
      </c>
      <c r="D9" s="27">
        <v>120</v>
      </c>
      <c r="E9" s="28"/>
      <c r="F9" s="29"/>
      <c r="G9" s="30"/>
    </row>
    <row r="10" spans="1:7" x14ac:dyDescent="0.3">
      <c r="A10" s="16"/>
      <c r="B10" s="16" t="s">
        <v>198</v>
      </c>
      <c r="C10" s="16">
        <v>1</v>
      </c>
      <c r="D10" s="27">
        <v>60</v>
      </c>
      <c r="E10" s="28"/>
      <c r="F10" s="29"/>
      <c r="G10" s="30"/>
    </row>
    <row r="11" spans="1:7" x14ac:dyDescent="0.3">
      <c r="A11" s="16"/>
      <c r="B11" s="16"/>
      <c r="C11" s="16"/>
      <c r="D11" s="21"/>
      <c r="E11" s="31"/>
      <c r="F11" s="21"/>
      <c r="G11" s="21"/>
    </row>
    <row r="12" spans="1:7" x14ac:dyDescent="0.3">
      <c r="A12" s="16" t="s">
        <v>201</v>
      </c>
      <c r="B12" s="16" t="s">
        <v>202</v>
      </c>
      <c r="C12" s="16">
        <v>1</v>
      </c>
      <c r="D12" s="27">
        <v>20</v>
      </c>
      <c r="E12" s="28">
        <f>SUM(D12:D15)</f>
        <v>337</v>
      </c>
      <c r="F12" s="32">
        <f>E12*1.2</f>
        <v>404.4</v>
      </c>
      <c r="G12" s="33">
        <f>F12*0.85</f>
        <v>343.73999999999995</v>
      </c>
    </row>
    <row r="13" spans="1:7" x14ac:dyDescent="0.3">
      <c r="A13" s="16"/>
      <c r="B13" s="16" t="s">
        <v>203</v>
      </c>
      <c r="C13" s="16">
        <v>1</v>
      </c>
      <c r="D13" s="29">
        <v>97</v>
      </c>
      <c r="E13" s="31"/>
      <c r="F13" s="21"/>
      <c r="G13" s="21"/>
    </row>
    <row r="14" spans="1:7" x14ac:dyDescent="0.3">
      <c r="A14" s="16"/>
      <c r="B14" s="16" t="s">
        <v>204</v>
      </c>
      <c r="C14" s="16">
        <v>1</v>
      </c>
      <c r="D14" s="29">
        <v>220</v>
      </c>
      <c r="E14" s="31"/>
      <c r="F14" s="21"/>
      <c r="G14" s="21"/>
    </row>
    <row r="15" spans="1:7" x14ac:dyDescent="0.3">
      <c r="A15" s="16"/>
      <c r="B15" s="16"/>
      <c r="C15" s="16"/>
      <c r="D15" s="21"/>
      <c r="E15" s="31"/>
      <c r="F15" s="21"/>
      <c r="G15" s="21"/>
    </row>
    <row r="16" spans="1:7" x14ac:dyDescent="0.3">
      <c r="A16" s="16" t="s">
        <v>205</v>
      </c>
      <c r="B16" s="16" t="s">
        <v>206</v>
      </c>
      <c r="C16" s="16">
        <v>1</v>
      </c>
      <c r="D16" s="27">
        <v>20</v>
      </c>
      <c r="E16" s="28">
        <f>SUM(D16:D19)</f>
        <v>370</v>
      </c>
      <c r="F16" s="32">
        <f>E16*1.2</f>
        <v>444</v>
      </c>
      <c r="G16" s="33">
        <f>F16*0.85</f>
        <v>377.4</v>
      </c>
    </row>
    <row r="17" spans="1:7" x14ac:dyDescent="0.3">
      <c r="A17" s="16"/>
      <c r="B17" s="16" t="s">
        <v>203</v>
      </c>
      <c r="C17" s="16">
        <v>1</v>
      </c>
      <c r="D17" s="29">
        <v>100</v>
      </c>
      <c r="E17" s="31"/>
      <c r="F17" s="21"/>
      <c r="G17" s="21"/>
    </row>
    <row r="18" spans="1:7" x14ac:dyDescent="0.3">
      <c r="A18" s="16"/>
      <c r="B18" s="16" t="s">
        <v>207</v>
      </c>
      <c r="C18" s="16">
        <v>1</v>
      </c>
      <c r="D18" s="29">
        <v>250</v>
      </c>
      <c r="E18" s="31"/>
      <c r="F18" s="21"/>
      <c r="G18" s="21"/>
    </row>
    <row r="19" spans="1:7" x14ac:dyDescent="0.3">
      <c r="A19" s="16"/>
      <c r="B19" s="16"/>
      <c r="C19" s="16"/>
      <c r="D19" s="21"/>
      <c r="E19" s="31"/>
      <c r="F19" s="21"/>
      <c r="G19" s="21"/>
    </row>
    <row r="20" spans="1:7" x14ac:dyDescent="0.3">
      <c r="A20" s="16"/>
      <c r="B20" s="16"/>
      <c r="C20" s="16"/>
      <c r="D20" s="21"/>
      <c r="E20" s="31"/>
      <c r="F20" s="21"/>
      <c r="G20" s="21"/>
    </row>
    <row r="21" spans="1:7" x14ac:dyDescent="0.3">
      <c r="A21" s="16" t="s">
        <v>208</v>
      </c>
      <c r="B21" s="16" t="s">
        <v>209</v>
      </c>
      <c r="C21" s="16">
        <v>1</v>
      </c>
      <c r="D21" s="21">
        <v>250</v>
      </c>
      <c r="E21" s="28">
        <f>SUM(D21:D23)</f>
        <v>750</v>
      </c>
      <c r="F21" s="32">
        <f>E21*1.2</f>
        <v>900</v>
      </c>
      <c r="G21" s="33">
        <f>F21*0.85</f>
        <v>765</v>
      </c>
    </row>
    <row r="22" spans="1:7" x14ac:dyDescent="0.3">
      <c r="A22" s="16"/>
      <c r="B22" s="16" t="s">
        <v>210</v>
      </c>
      <c r="C22" s="16">
        <v>1</v>
      </c>
      <c r="D22" s="21">
        <v>250</v>
      </c>
      <c r="E22" s="31"/>
      <c r="F22" s="21"/>
      <c r="G22" s="21"/>
    </row>
    <row r="23" spans="1:7" x14ac:dyDescent="0.3">
      <c r="A23" s="16"/>
      <c r="B23" s="16" t="s">
        <v>211</v>
      </c>
      <c r="C23" s="16">
        <v>1</v>
      </c>
      <c r="D23" s="21">
        <v>250</v>
      </c>
      <c r="E23" s="31"/>
      <c r="F23" s="21"/>
      <c r="G23" s="21"/>
    </row>
    <row r="24" spans="1:7" x14ac:dyDescent="0.3">
      <c r="A24" s="16"/>
      <c r="B24" s="16"/>
      <c r="C24" s="16"/>
      <c r="D24" s="21"/>
      <c r="E24" s="31"/>
      <c r="F24" s="21"/>
      <c r="G24" s="21"/>
    </row>
    <row r="25" spans="1:7" x14ac:dyDescent="0.3">
      <c r="A25" s="16" t="s">
        <v>212</v>
      </c>
      <c r="B25" s="16" t="s">
        <v>211</v>
      </c>
      <c r="C25" s="16">
        <v>1</v>
      </c>
      <c r="D25" s="21">
        <v>250</v>
      </c>
      <c r="E25" s="31">
        <f>SUM(D25:D26)</f>
        <v>450</v>
      </c>
      <c r="F25" s="32">
        <f>E25*1.2</f>
        <v>540</v>
      </c>
      <c r="G25" s="33">
        <f>F25*0.85</f>
        <v>459</v>
      </c>
    </row>
    <row r="26" spans="1:7" x14ac:dyDescent="0.3">
      <c r="A26" s="16"/>
      <c r="B26" s="16" t="s">
        <v>213</v>
      </c>
      <c r="C26" s="16">
        <v>1</v>
      </c>
      <c r="D26" s="21">
        <v>200</v>
      </c>
      <c r="E26" s="31"/>
      <c r="F26" s="21"/>
      <c r="G26" s="21"/>
    </row>
    <row r="27" spans="1:7" x14ac:dyDescent="0.3">
      <c r="A27" s="16"/>
      <c r="B27" s="16"/>
      <c r="C27" s="16"/>
      <c r="D27" s="21"/>
      <c r="E27" s="31"/>
      <c r="F27" s="21"/>
      <c r="G27" s="21"/>
    </row>
    <row r="28" spans="1:7" x14ac:dyDescent="0.3">
      <c r="A28" s="16" t="s">
        <v>214</v>
      </c>
      <c r="B28" s="16" t="s">
        <v>215</v>
      </c>
      <c r="C28" s="16">
        <v>1</v>
      </c>
      <c r="D28" s="21">
        <v>400</v>
      </c>
      <c r="E28" s="31">
        <f>SUM(D28:D30)</f>
        <v>700</v>
      </c>
      <c r="F28" s="32">
        <f>E28*1.2</f>
        <v>840</v>
      </c>
      <c r="G28" s="33">
        <f>F28*0.85</f>
        <v>714</v>
      </c>
    </row>
    <row r="29" spans="1:7" x14ac:dyDescent="0.3">
      <c r="A29" s="16"/>
      <c r="B29" s="3" t="s">
        <v>216</v>
      </c>
      <c r="C29" s="16">
        <v>1</v>
      </c>
      <c r="D29" s="21">
        <v>150</v>
      </c>
      <c r="E29" s="31"/>
      <c r="F29" s="21"/>
      <c r="G29" s="21"/>
    </row>
    <row r="30" spans="1:7" x14ac:dyDescent="0.3">
      <c r="A30" s="16"/>
      <c r="B30" s="16" t="s">
        <v>217</v>
      </c>
      <c r="C30" s="16">
        <v>1</v>
      </c>
      <c r="D30" s="21">
        <v>150</v>
      </c>
      <c r="E30" s="31"/>
      <c r="F30" s="21"/>
      <c r="G30" s="21"/>
    </row>
    <row r="31" spans="1:7" x14ac:dyDescent="0.3">
      <c r="A31" s="16"/>
      <c r="B31" s="16"/>
      <c r="C31" s="16"/>
      <c r="D31" s="21"/>
      <c r="E31" s="31"/>
      <c r="F31" s="21"/>
      <c r="G31" s="21"/>
    </row>
    <row r="32" spans="1:7" x14ac:dyDescent="0.3">
      <c r="A32" s="16" t="s">
        <v>218</v>
      </c>
      <c r="B32" s="16" t="s">
        <v>219</v>
      </c>
      <c r="C32" s="16">
        <v>1</v>
      </c>
      <c r="D32" s="21">
        <v>200</v>
      </c>
      <c r="E32" s="31">
        <f>SUM(D32:D34)</f>
        <v>500</v>
      </c>
      <c r="F32" s="32">
        <f>E32*1.2</f>
        <v>600</v>
      </c>
      <c r="G32" s="33">
        <f>F32*0.85</f>
        <v>510</v>
      </c>
    </row>
    <row r="33" spans="1:7" x14ac:dyDescent="0.3">
      <c r="A33" s="16"/>
      <c r="B33" s="16" t="s">
        <v>220</v>
      </c>
      <c r="C33" s="16">
        <v>1</v>
      </c>
      <c r="D33" s="21">
        <v>150</v>
      </c>
      <c r="E33" s="31"/>
      <c r="F33" s="21"/>
      <c r="G33" s="21"/>
    </row>
    <row r="34" spans="1:7" x14ac:dyDescent="0.3">
      <c r="A34" s="16"/>
      <c r="B34" s="16" t="s">
        <v>221</v>
      </c>
      <c r="C34" s="16">
        <v>1</v>
      </c>
      <c r="D34" s="21">
        <v>150</v>
      </c>
      <c r="E34" s="31"/>
      <c r="F34" s="21"/>
      <c r="G34" s="21"/>
    </row>
    <row r="35" spans="1:7" x14ac:dyDescent="0.3">
      <c r="A35" s="16"/>
      <c r="B35" s="16"/>
      <c r="C35" s="16"/>
      <c r="D35" s="21"/>
      <c r="E35" s="31"/>
      <c r="F35" s="21"/>
      <c r="G35" s="21"/>
    </row>
    <row r="36" spans="1:7" x14ac:dyDescent="0.3">
      <c r="A36" s="16"/>
      <c r="B36" s="16"/>
      <c r="C36" s="16"/>
      <c r="D36" s="21"/>
      <c r="E36" s="31"/>
      <c r="F36" s="21"/>
      <c r="G36" s="21"/>
    </row>
    <row r="37" spans="1:7" x14ac:dyDescent="0.3">
      <c r="A37" s="16"/>
      <c r="B37" s="16"/>
      <c r="C37" s="16"/>
      <c r="D37" s="21"/>
      <c r="E37" s="31"/>
      <c r="F37" s="21"/>
      <c r="G37" s="21"/>
    </row>
  </sheetData>
  <pageMargins left="0.7" right="0.7" top="0.75" bottom="0.75" header="0.3" footer="0.3"/>
  <legacy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Compras</vt:lpstr>
      <vt:lpstr>Precios</vt:lpstr>
      <vt:lpstr>Cofres+Cajas</vt:lpstr>
      <vt:lpstr>CajaSorpresa</vt:lpstr>
      <vt:lpstr>Paquetes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Tlachino</dc:creator>
  <cp:lastModifiedBy>Marco Tlachino Macuitl</cp:lastModifiedBy>
  <dcterms:created xsi:type="dcterms:W3CDTF">2024-02-04T04:41:10Z</dcterms:created>
  <dcterms:modified xsi:type="dcterms:W3CDTF">2025-08-23T00:30:46Z</dcterms:modified>
</cp:coreProperties>
</file>