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ures\LOVELY TOYS\DOCS\"/>
    </mc:Choice>
  </mc:AlternateContent>
  <xr:revisionPtr revIDLastSave="0" documentId="13_ncr:1_{3EAA65A4-A60C-4B59-B466-2CF55DCD4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2" r:id="rId1"/>
    <sheet name="Precios" sheetId="3" r:id="rId2"/>
    <sheet name="Paquetes" sheetId="4" r:id="rId3"/>
  </sheets>
  <definedNames>
    <definedName name="_xlnm._FilterDatabase" localSheetId="1" hidden="1">Precios!$A$1:$M$1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2" l="1"/>
  <c r="S2" i="2"/>
  <c r="W2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2" i="2"/>
  <c r="B63" i="3"/>
  <c r="E63" i="3"/>
  <c r="F63" i="3"/>
  <c r="G63" i="3"/>
  <c r="I63" i="3"/>
  <c r="Q63" i="2"/>
  <c r="H63" i="3" s="1"/>
  <c r="G63" i="2"/>
  <c r="B45" i="3"/>
  <c r="E45" i="3"/>
  <c r="F45" i="3"/>
  <c r="G45" i="3"/>
  <c r="I45" i="3"/>
  <c r="B46" i="3"/>
  <c r="E46" i="3"/>
  <c r="F46" i="3"/>
  <c r="G46" i="3"/>
  <c r="I46" i="3"/>
  <c r="B47" i="3"/>
  <c r="E47" i="3"/>
  <c r="F47" i="3"/>
  <c r="G47" i="3"/>
  <c r="I47" i="3"/>
  <c r="B48" i="3"/>
  <c r="E48" i="3"/>
  <c r="F48" i="3"/>
  <c r="G48" i="3"/>
  <c r="I48" i="3"/>
  <c r="I48" i="2"/>
  <c r="Q48" i="2" s="1"/>
  <c r="H48" i="3" s="1"/>
  <c r="G48" i="2"/>
  <c r="I47" i="2"/>
  <c r="Q47" i="2" s="1"/>
  <c r="H47" i="3" s="1"/>
  <c r="I46" i="2"/>
  <c r="Q46" i="2" s="1"/>
  <c r="H46" i="3" s="1"/>
  <c r="I45" i="2"/>
  <c r="Q45" i="2" s="1"/>
  <c r="H45" i="3" s="1"/>
  <c r="G47" i="2"/>
  <c r="G46" i="2"/>
  <c r="G45" i="2"/>
  <c r="E5" i="3"/>
  <c r="F5" i="3"/>
  <c r="G5" i="3"/>
  <c r="I5" i="3"/>
  <c r="E6" i="3"/>
  <c r="F6" i="3"/>
  <c r="G6" i="3"/>
  <c r="I6" i="3"/>
  <c r="E7" i="3"/>
  <c r="F7" i="3"/>
  <c r="G7" i="3"/>
  <c r="I7" i="3"/>
  <c r="E8" i="3"/>
  <c r="F8" i="3"/>
  <c r="G8" i="3"/>
  <c r="I8" i="3"/>
  <c r="E9" i="3"/>
  <c r="F9" i="3"/>
  <c r="G9" i="3"/>
  <c r="I9" i="3"/>
  <c r="E10" i="3"/>
  <c r="F10" i="3"/>
  <c r="G10" i="3"/>
  <c r="I10" i="3"/>
  <c r="E11" i="3"/>
  <c r="F11" i="3"/>
  <c r="G11" i="3"/>
  <c r="I11" i="3"/>
  <c r="E12" i="3"/>
  <c r="F12" i="3"/>
  <c r="G12" i="3"/>
  <c r="I12" i="3"/>
  <c r="E13" i="3"/>
  <c r="F13" i="3"/>
  <c r="G13" i="3"/>
  <c r="I13" i="3"/>
  <c r="E14" i="3"/>
  <c r="F14" i="3"/>
  <c r="G14" i="3"/>
  <c r="I14" i="3"/>
  <c r="E15" i="3"/>
  <c r="F15" i="3"/>
  <c r="G15" i="3"/>
  <c r="I15" i="3"/>
  <c r="E16" i="3"/>
  <c r="F16" i="3"/>
  <c r="G16" i="3"/>
  <c r="I16" i="3"/>
  <c r="E17" i="3"/>
  <c r="F17" i="3"/>
  <c r="G17" i="3"/>
  <c r="I17" i="3"/>
  <c r="E18" i="3"/>
  <c r="F18" i="3"/>
  <c r="G18" i="3"/>
  <c r="I18" i="3"/>
  <c r="E19" i="3"/>
  <c r="F19" i="3"/>
  <c r="G19" i="3"/>
  <c r="I19" i="3"/>
  <c r="E20" i="3"/>
  <c r="F20" i="3"/>
  <c r="G20" i="3"/>
  <c r="I20" i="3"/>
  <c r="E21" i="3"/>
  <c r="F21" i="3"/>
  <c r="G21" i="3"/>
  <c r="I21" i="3"/>
  <c r="E22" i="3"/>
  <c r="F22" i="3"/>
  <c r="G22" i="3"/>
  <c r="I22" i="3"/>
  <c r="E23" i="3"/>
  <c r="F23" i="3"/>
  <c r="G23" i="3"/>
  <c r="I23" i="3"/>
  <c r="E24" i="3"/>
  <c r="F24" i="3"/>
  <c r="G24" i="3"/>
  <c r="I24" i="3"/>
  <c r="E25" i="3"/>
  <c r="F25" i="3"/>
  <c r="G25" i="3"/>
  <c r="I25" i="3"/>
  <c r="E26" i="3"/>
  <c r="F26" i="3"/>
  <c r="G26" i="3"/>
  <c r="I26" i="3"/>
  <c r="E27" i="3"/>
  <c r="F27" i="3"/>
  <c r="G27" i="3"/>
  <c r="I27" i="3"/>
  <c r="E28" i="3"/>
  <c r="F28" i="3"/>
  <c r="G28" i="3"/>
  <c r="I28" i="3"/>
  <c r="E29" i="3"/>
  <c r="F29" i="3"/>
  <c r="G29" i="3"/>
  <c r="I29" i="3"/>
  <c r="E30" i="3"/>
  <c r="F30" i="3"/>
  <c r="G30" i="3"/>
  <c r="I30" i="3"/>
  <c r="E31" i="3"/>
  <c r="F31" i="3"/>
  <c r="G31" i="3"/>
  <c r="I31" i="3"/>
  <c r="E32" i="3"/>
  <c r="F32" i="3"/>
  <c r="G32" i="3"/>
  <c r="I32" i="3"/>
  <c r="E33" i="3"/>
  <c r="F33" i="3"/>
  <c r="G33" i="3"/>
  <c r="I33" i="3"/>
  <c r="E34" i="3"/>
  <c r="F34" i="3"/>
  <c r="G34" i="3"/>
  <c r="I34" i="3"/>
  <c r="E35" i="3"/>
  <c r="F35" i="3"/>
  <c r="G35" i="3"/>
  <c r="I35" i="3"/>
  <c r="E36" i="3"/>
  <c r="F36" i="3"/>
  <c r="G36" i="3"/>
  <c r="I36" i="3"/>
  <c r="E37" i="3"/>
  <c r="F37" i="3"/>
  <c r="G37" i="3"/>
  <c r="I37" i="3"/>
  <c r="E38" i="3"/>
  <c r="F38" i="3"/>
  <c r="G38" i="3"/>
  <c r="I38" i="3"/>
  <c r="E39" i="3"/>
  <c r="F39" i="3"/>
  <c r="G39" i="3"/>
  <c r="I39" i="3"/>
  <c r="E40" i="3"/>
  <c r="F40" i="3"/>
  <c r="G40" i="3"/>
  <c r="I40" i="3"/>
  <c r="E41" i="3"/>
  <c r="F41" i="3"/>
  <c r="G41" i="3"/>
  <c r="I41" i="3"/>
  <c r="E42" i="3"/>
  <c r="F42" i="3"/>
  <c r="G42" i="3"/>
  <c r="I42" i="3"/>
  <c r="E43" i="3"/>
  <c r="F43" i="3"/>
  <c r="G43" i="3"/>
  <c r="I43" i="3"/>
  <c r="E44" i="3"/>
  <c r="F44" i="3"/>
  <c r="G44" i="3"/>
  <c r="I44" i="3"/>
  <c r="E49" i="3"/>
  <c r="F49" i="3"/>
  <c r="G49" i="3"/>
  <c r="I49" i="3"/>
  <c r="E50" i="3"/>
  <c r="G50" i="3"/>
  <c r="I50" i="3"/>
  <c r="E51" i="3"/>
  <c r="G51" i="3"/>
  <c r="I51" i="3"/>
  <c r="E52" i="3"/>
  <c r="G52" i="3"/>
  <c r="I52" i="3"/>
  <c r="E53" i="3"/>
  <c r="G53" i="3"/>
  <c r="I53" i="3"/>
  <c r="E54" i="3"/>
  <c r="G54" i="3"/>
  <c r="I54" i="3"/>
  <c r="E55" i="3"/>
  <c r="G55" i="3"/>
  <c r="I55" i="3"/>
  <c r="E56" i="3"/>
  <c r="F56" i="3"/>
  <c r="G56" i="3"/>
  <c r="I56" i="3"/>
  <c r="E57" i="3"/>
  <c r="F57" i="3"/>
  <c r="G57" i="3"/>
  <c r="I57" i="3"/>
  <c r="E58" i="3"/>
  <c r="F58" i="3"/>
  <c r="G58" i="3"/>
  <c r="I58" i="3"/>
  <c r="E59" i="3"/>
  <c r="G59" i="3"/>
  <c r="I59" i="3"/>
  <c r="E60" i="3"/>
  <c r="G60" i="3"/>
  <c r="I60" i="3"/>
  <c r="E61" i="3"/>
  <c r="F61" i="3"/>
  <c r="G61" i="3"/>
  <c r="I61" i="3"/>
  <c r="E62" i="3"/>
  <c r="F62" i="3"/>
  <c r="G62" i="3"/>
  <c r="I62" i="3"/>
  <c r="E64" i="3"/>
  <c r="G64" i="3"/>
  <c r="I64" i="3"/>
  <c r="E65" i="3"/>
  <c r="F65" i="3"/>
  <c r="G65" i="3"/>
  <c r="I65" i="3"/>
  <c r="E66" i="3"/>
  <c r="F66" i="3"/>
  <c r="G66" i="3"/>
  <c r="I66" i="3"/>
  <c r="E67" i="3"/>
  <c r="F67" i="3"/>
  <c r="G67" i="3"/>
  <c r="I67" i="3"/>
  <c r="E68" i="3"/>
  <c r="F68" i="3"/>
  <c r="G68" i="3"/>
  <c r="I68" i="3"/>
  <c r="E69" i="3"/>
  <c r="F69" i="3"/>
  <c r="G69" i="3"/>
  <c r="I69" i="3"/>
  <c r="E70" i="3"/>
  <c r="F70" i="3"/>
  <c r="G70" i="3"/>
  <c r="I70" i="3"/>
  <c r="E71" i="3"/>
  <c r="G71" i="3"/>
  <c r="I71" i="3"/>
  <c r="E72" i="3"/>
  <c r="G72" i="3"/>
  <c r="I72" i="3"/>
  <c r="E73" i="3"/>
  <c r="G73" i="3"/>
  <c r="I73" i="3"/>
  <c r="E74" i="3"/>
  <c r="G74" i="3"/>
  <c r="I7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4" i="3"/>
  <c r="B65" i="3"/>
  <c r="B66" i="3"/>
  <c r="B67" i="3"/>
  <c r="B68" i="3"/>
  <c r="B69" i="3"/>
  <c r="B70" i="3"/>
  <c r="B71" i="3"/>
  <c r="B72" i="3"/>
  <c r="B73" i="3"/>
  <c r="B74" i="3"/>
  <c r="Q27" i="2"/>
  <c r="H27" i="3" s="1"/>
  <c r="G27" i="2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Q22" i="2"/>
  <c r="H22" i="3" s="1"/>
  <c r="G22" i="2"/>
  <c r="O5" i="2"/>
  <c r="Q5" i="2" s="1"/>
  <c r="H5" i="3" s="1"/>
  <c r="I3" i="3"/>
  <c r="I4" i="3"/>
  <c r="I2" i="3"/>
  <c r="E2" i="4"/>
  <c r="F2" i="4"/>
  <c r="G2" i="4"/>
  <c r="E7" i="4"/>
  <c r="F7" i="4" s="1"/>
  <c r="G7" i="4" s="1"/>
  <c r="E12" i="4"/>
  <c r="F12" i="4"/>
  <c r="G12" i="4" s="1"/>
  <c r="E16" i="4"/>
  <c r="F16" i="4"/>
  <c r="G16" i="4"/>
  <c r="E21" i="4"/>
  <c r="F21" i="4"/>
  <c r="G21" i="4"/>
  <c r="E25" i="4"/>
  <c r="F25" i="4" s="1"/>
  <c r="G25" i="4" s="1"/>
  <c r="E28" i="4"/>
  <c r="F28" i="4"/>
  <c r="G28" i="4" s="1"/>
  <c r="E32" i="4"/>
  <c r="F32" i="4"/>
  <c r="G32" i="4"/>
  <c r="B2" i="3"/>
  <c r="E2" i="3"/>
  <c r="F2" i="3"/>
  <c r="G2" i="3"/>
  <c r="B3" i="3"/>
  <c r="E3" i="3"/>
  <c r="F3" i="3"/>
  <c r="G3" i="3"/>
  <c r="B4" i="3"/>
  <c r="E4" i="3"/>
  <c r="F4" i="3"/>
  <c r="G4" i="3"/>
  <c r="Q74" i="2"/>
  <c r="H74" i="3" s="1"/>
  <c r="G74" i="2"/>
  <c r="D74" i="2"/>
  <c r="F74" i="3" s="1"/>
  <c r="Q73" i="2"/>
  <c r="H73" i="3" s="1"/>
  <c r="G73" i="2"/>
  <c r="D73" i="2"/>
  <c r="F73" i="3" s="1"/>
  <c r="Q72" i="2"/>
  <c r="H72" i="3" s="1"/>
  <c r="G72" i="2"/>
  <c r="D72" i="2"/>
  <c r="F72" i="3" s="1"/>
  <c r="Q71" i="2"/>
  <c r="H71" i="3" s="1"/>
  <c r="G71" i="2"/>
  <c r="D71" i="2"/>
  <c r="F71" i="3" s="1"/>
  <c r="I70" i="2"/>
  <c r="F70" i="2"/>
  <c r="I69" i="2"/>
  <c r="F69" i="2"/>
  <c r="I68" i="2"/>
  <c r="F68" i="2"/>
  <c r="I67" i="2"/>
  <c r="F67" i="2"/>
  <c r="G67" i="2" s="1"/>
  <c r="I66" i="2"/>
  <c r="F66" i="2"/>
  <c r="G66" i="2" s="1"/>
  <c r="I65" i="2"/>
  <c r="F65" i="2"/>
  <c r="G65" i="2" s="1"/>
  <c r="Q64" i="2"/>
  <c r="H64" i="3" s="1"/>
  <c r="G64" i="2"/>
  <c r="D64" i="2"/>
  <c r="F64" i="3" s="1"/>
  <c r="Q62" i="2"/>
  <c r="H62" i="3" s="1"/>
  <c r="G62" i="2"/>
  <c r="Q61" i="2"/>
  <c r="H61" i="3" s="1"/>
  <c r="G61" i="2"/>
  <c r="Q60" i="2"/>
  <c r="H60" i="3" s="1"/>
  <c r="G60" i="2"/>
  <c r="D60" i="2"/>
  <c r="F60" i="3" s="1"/>
  <c r="Q59" i="2"/>
  <c r="H59" i="3" s="1"/>
  <c r="G59" i="2"/>
  <c r="D59" i="2"/>
  <c r="F59" i="3" s="1"/>
  <c r="I58" i="2"/>
  <c r="F58" i="2"/>
  <c r="G58" i="2" s="1"/>
  <c r="O57" i="2"/>
  <c r="F57" i="2"/>
  <c r="G57" i="2" s="1"/>
  <c r="O56" i="2"/>
  <c r="I56" i="2"/>
  <c r="F56" i="2"/>
  <c r="I55" i="2"/>
  <c r="Q55" i="2" s="1"/>
  <c r="H55" i="3" s="1"/>
  <c r="G55" i="2"/>
  <c r="D55" i="2"/>
  <c r="F55" i="3" s="1"/>
  <c r="Q54" i="2"/>
  <c r="H54" i="3" s="1"/>
  <c r="G54" i="2"/>
  <c r="D54" i="2"/>
  <c r="F54" i="3" s="1"/>
  <c r="I53" i="2"/>
  <c r="Q53" i="2" s="1"/>
  <c r="H53" i="3" s="1"/>
  <c r="G53" i="2"/>
  <c r="D53" i="2"/>
  <c r="F53" i="3" s="1"/>
  <c r="Q52" i="2"/>
  <c r="H52" i="3" s="1"/>
  <c r="G52" i="2"/>
  <c r="D52" i="2"/>
  <c r="F52" i="3" s="1"/>
  <c r="Q51" i="2"/>
  <c r="H51" i="3" s="1"/>
  <c r="G51" i="2"/>
  <c r="D51" i="2"/>
  <c r="F51" i="3" s="1"/>
  <c r="Q50" i="2"/>
  <c r="H50" i="3" s="1"/>
  <c r="G50" i="2"/>
  <c r="D50" i="2"/>
  <c r="F50" i="3" s="1"/>
  <c r="I49" i="2"/>
  <c r="Q49" i="2" s="1"/>
  <c r="H49" i="3" s="1"/>
  <c r="G49" i="2"/>
  <c r="I44" i="2"/>
  <c r="Q44" i="2" s="1"/>
  <c r="H44" i="3" s="1"/>
  <c r="G44" i="2"/>
  <c r="Q43" i="2"/>
  <c r="H43" i="3" s="1"/>
  <c r="G43" i="2"/>
  <c r="I42" i="2"/>
  <c r="Q42" i="2" s="1"/>
  <c r="H42" i="3" s="1"/>
  <c r="G42" i="2"/>
  <c r="I41" i="2"/>
  <c r="Q41" i="2" s="1"/>
  <c r="H41" i="3" s="1"/>
  <c r="G41" i="2"/>
  <c r="I40" i="2"/>
  <c r="Q40" i="2" s="1"/>
  <c r="H40" i="3" s="1"/>
  <c r="G40" i="2"/>
  <c r="I39" i="2"/>
  <c r="Q39" i="2" s="1"/>
  <c r="H39" i="3" s="1"/>
  <c r="G39" i="2"/>
  <c r="I38" i="2"/>
  <c r="Q38" i="2" s="1"/>
  <c r="H38" i="3" s="1"/>
  <c r="G38" i="2"/>
  <c r="I37" i="2"/>
  <c r="Q37" i="2" s="1"/>
  <c r="H37" i="3" s="1"/>
  <c r="G37" i="2"/>
  <c r="I36" i="2"/>
  <c r="Q36" i="2" s="1"/>
  <c r="H36" i="3" s="1"/>
  <c r="G36" i="2"/>
  <c r="I35" i="2"/>
  <c r="Q35" i="2" s="1"/>
  <c r="H35" i="3" s="1"/>
  <c r="G35" i="2"/>
  <c r="Q34" i="2"/>
  <c r="H34" i="3" s="1"/>
  <c r="G34" i="2"/>
  <c r="I33" i="2"/>
  <c r="Q33" i="2" s="1"/>
  <c r="H33" i="3" s="1"/>
  <c r="G33" i="2"/>
  <c r="I32" i="2"/>
  <c r="Q32" i="2" s="1"/>
  <c r="H32" i="3" s="1"/>
  <c r="G32" i="2"/>
  <c r="Q31" i="2"/>
  <c r="H31" i="3" s="1"/>
  <c r="G31" i="2"/>
  <c r="Q30" i="2"/>
  <c r="G30" i="2"/>
  <c r="I29" i="2"/>
  <c r="Q29" i="2" s="1"/>
  <c r="H29" i="3" s="1"/>
  <c r="G29" i="2"/>
  <c r="I28" i="2"/>
  <c r="Q28" i="2" s="1"/>
  <c r="H28" i="3" s="1"/>
  <c r="G28" i="2"/>
  <c r="Q26" i="2"/>
  <c r="H26" i="3" s="1"/>
  <c r="G26" i="2"/>
  <c r="Q25" i="2"/>
  <c r="H25" i="3" s="1"/>
  <c r="G25" i="2"/>
  <c r="Q24" i="2"/>
  <c r="H24" i="3" s="1"/>
  <c r="G24" i="2"/>
  <c r="Q23" i="2"/>
  <c r="H23" i="3" s="1"/>
  <c r="G23" i="2"/>
  <c r="O21" i="2"/>
  <c r="I21" i="2"/>
  <c r="G21" i="2"/>
  <c r="O20" i="2"/>
  <c r="I20" i="2"/>
  <c r="G20" i="2"/>
  <c r="O19" i="2"/>
  <c r="I19" i="2"/>
  <c r="G19" i="2"/>
  <c r="Q18" i="2"/>
  <c r="H18" i="3" s="1"/>
  <c r="G18" i="2"/>
  <c r="I17" i="2"/>
  <c r="Q17" i="2" s="1"/>
  <c r="H17" i="3" s="1"/>
  <c r="G17" i="2"/>
  <c r="I16" i="2"/>
  <c r="Q16" i="2" s="1"/>
  <c r="H16" i="3" s="1"/>
  <c r="G16" i="2"/>
  <c r="O15" i="2"/>
  <c r="I15" i="2"/>
  <c r="G15" i="2"/>
  <c r="O14" i="2"/>
  <c r="I14" i="2"/>
  <c r="G14" i="2"/>
  <c r="Q13" i="2"/>
  <c r="H13" i="3" s="1"/>
  <c r="G13" i="2"/>
  <c r="O12" i="2"/>
  <c r="I12" i="2"/>
  <c r="G12" i="2"/>
  <c r="O11" i="2"/>
  <c r="I11" i="2"/>
  <c r="G11" i="2"/>
  <c r="O10" i="2"/>
  <c r="I10" i="2"/>
  <c r="G10" i="2"/>
  <c r="O9" i="2"/>
  <c r="I9" i="2"/>
  <c r="G9" i="2"/>
  <c r="Q8" i="2"/>
  <c r="H8" i="3" s="1"/>
  <c r="G8" i="2"/>
  <c r="Q7" i="2"/>
  <c r="H7" i="3" s="1"/>
  <c r="G7" i="2"/>
  <c r="Q6" i="2"/>
  <c r="H6" i="3" s="1"/>
  <c r="G6" i="2"/>
  <c r="G5" i="2"/>
  <c r="Q4" i="2"/>
  <c r="H4" i="3" s="1"/>
  <c r="G4" i="2"/>
  <c r="Q3" i="2"/>
  <c r="H3" i="3" s="1"/>
  <c r="G3" i="2"/>
  <c r="Q2" i="2"/>
  <c r="H2" i="3" s="1"/>
  <c r="G2" i="2"/>
  <c r="M63" i="3" l="1"/>
  <c r="K63" i="3" s="1"/>
  <c r="L63" i="3" s="1"/>
  <c r="M45" i="3"/>
  <c r="K45" i="3" s="1"/>
  <c r="L45" i="3" s="1"/>
  <c r="M46" i="3"/>
  <c r="K46" i="3" s="1"/>
  <c r="L46" i="3" s="1"/>
  <c r="M48" i="3"/>
  <c r="K48" i="3" s="1"/>
  <c r="L48" i="3" s="1"/>
  <c r="M47" i="3"/>
  <c r="K47" i="3" s="1"/>
  <c r="L47" i="3" s="1"/>
  <c r="M49" i="3"/>
  <c r="K49" i="3" s="1"/>
  <c r="L49" i="3" s="1"/>
  <c r="M73" i="3"/>
  <c r="K73" i="3" s="1"/>
  <c r="L73" i="3" s="1"/>
  <c r="M74" i="3"/>
  <c r="K74" i="3" s="1"/>
  <c r="L74" i="3" s="1"/>
  <c r="H30" i="3"/>
  <c r="M30" i="3" s="1"/>
  <c r="K30" i="3" s="1"/>
  <c r="L30" i="3" s="1"/>
  <c r="M34" i="3"/>
  <c r="K34" i="3" s="1"/>
  <c r="L34" i="3" s="1"/>
  <c r="M72" i="3"/>
  <c r="K72" i="3" s="1"/>
  <c r="L72" i="3" s="1"/>
  <c r="M53" i="3"/>
  <c r="K53" i="3" s="1"/>
  <c r="L53" i="3" s="1"/>
  <c r="M43" i="3"/>
  <c r="K43" i="3" s="1"/>
  <c r="L43" i="3" s="1"/>
  <c r="M44" i="3"/>
  <c r="K44" i="3" s="1"/>
  <c r="L44" i="3" s="1"/>
  <c r="M35" i="3"/>
  <c r="K35" i="3" s="1"/>
  <c r="L35" i="3" s="1"/>
  <c r="M7" i="3"/>
  <c r="K7" i="3" s="1"/>
  <c r="L7" i="3" s="1"/>
  <c r="Q69" i="2"/>
  <c r="H69" i="3" s="1"/>
  <c r="M51" i="3"/>
  <c r="K51" i="3" s="1"/>
  <c r="L51" i="3" s="1"/>
  <c r="M39" i="3"/>
  <c r="K39" i="3" s="1"/>
  <c r="L39" i="3" s="1"/>
  <c r="M25" i="3"/>
  <c r="K25" i="3" s="1"/>
  <c r="L25" i="3" s="1"/>
  <c r="M29" i="3"/>
  <c r="K29" i="3" s="1"/>
  <c r="L29" i="3" s="1"/>
  <c r="M37" i="3"/>
  <c r="K37" i="3" s="1"/>
  <c r="L37" i="3" s="1"/>
  <c r="M41" i="3"/>
  <c r="K41" i="3" s="1"/>
  <c r="L41" i="3" s="1"/>
  <c r="M23" i="3"/>
  <c r="K23" i="3" s="1"/>
  <c r="L23" i="3" s="1"/>
  <c r="M27" i="3"/>
  <c r="K27" i="3" s="1"/>
  <c r="L27" i="3" s="1"/>
  <c r="M31" i="3"/>
  <c r="K31" i="3" s="1"/>
  <c r="L31" i="3" s="1"/>
  <c r="M33" i="3"/>
  <c r="K33" i="3" s="1"/>
  <c r="L33" i="3" s="1"/>
  <c r="M4" i="3"/>
  <c r="K4" i="3" s="1"/>
  <c r="L4" i="3" s="1"/>
  <c r="M8" i="3"/>
  <c r="K8" i="3" s="1"/>
  <c r="L8" i="3" s="1"/>
  <c r="M17" i="3"/>
  <c r="K17" i="3" s="1"/>
  <c r="L17" i="3" s="1"/>
  <c r="M26" i="3"/>
  <c r="K26" i="3" s="1"/>
  <c r="L26" i="3" s="1"/>
  <c r="Q9" i="2"/>
  <c r="Q56" i="2"/>
  <c r="H56" i="3" s="1"/>
  <c r="M6" i="3"/>
  <c r="K6" i="3" s="1"/>
  <c r="L6" i="3" s="1"/>
  <c r="Q11" i="2"/>
  <c r="Q19" i="2"/>
  <c r="M52" i="3"/>
  <c r="K52" i="3" s="1"/>
  <c r="L52" i="3" s="1"/>
  <c r="M54" i="3"/>
  <c r="K54" i="3" s="1"/>
  <c r="L54" i="3" s="1"/>
  <c r="M61" i="3"/>
  <c r="K61" i="3" s="1"/>
  <c r="L61" i="3" s="1"/>
  <c r="M5" i="3"/>
  <c r="K5" i="3" s="1"/>
  <c r="L5" i="3" s="1"/>
  <c r="M13" i="3"/>
  <c r="K13" i="3" s="1"/>
  <c r="L13" i="3" s="1"/>
  <c r="M22" i="3"/>
  <c r="K22" i="3" s="1"/>
  <c r="L22" i="3" s="1"/>
  <c r="M24" i="3"/>
  <c r="K24" i="3" s="1"/>
  <c r="L24" i="3" s="1"/>
  <c r="M28" i="3"/>
  <c r="K28" i="3" s="1"/>
  <c r="L28" i="3" s="1"/>
  <c r="M36" i="3"/>
  <c r="K36" i="3" s="1"/>
  <c r="L36" i="3" s="1"/>
  <c r="M38" i="3"/>
  <c r="K38" i="3" s="1"/>
  <c r="L38" i="3" s="1"/>
  <c r="M40" i="3"/>
  <c r="K40" i="3" s="1"/>
  <c r="L40" i="3" s="1"/>
  <c r="M42" i="3"/>
  <c r="K42" i="3" s="1"/>
  <c r="L42" i="3" s="1"/>
  <c r="M60" i="3"/>
  <c r="K60" i="3" s="1"/>
  <c r="L60" i="3" s="1"/>
  <c r="M62" i="3"/>
  <c r="K62" i="3" s="1"/>
  <c r="L62" i="3" s="1"/>
  <c r="M32" i="3"/>
  <c r="K32" i="3" s="1"/>
  <c r="L32" i="3" s="1"/>
  <c r="M18" i="3"/>
  <c r="K18" i="3" s="1"/>
  <c r="L18" i="3" s="1"/>
  <c r="M16" i="3"/>
  <c r="K16" i="3" s="1"/>
  <c r="L16" i="3" s="1"/>
  <c r="Q14" i="2"/>
  <c r="Q15" i="2"/>
  <c r="Q58" i="2"/>
  <c r="H58" i="3" s="1"/>
  <c r="M58" i="3" s="1"/>
  <c r="K58" i="3" s="1"/>
  <c r="L58" i="3" s="1"/>
  <c r="Q66" i="2"/>
  <c r="H66" i="3" s="1"/>
  <c r="M71" i="3"/>
  <c r="K71" i="3" s="1"/>
  <c r="L71" i="3" s="1"/>
  <c r="M59" i="3"/>
  <c r="K59" i="3" s="1"/>
  <c r="L59" i="3" s="1"/>
  <c r="M50" i="3"/>
  <c r="K50" i="3" s="1"/>
  <c r="L50" i="3" s="1"/>
  <c r="Q10" i="2"/>
  <c r="Q70" i="2"/>
  <c r="H70" i="3" s="1"/>
  <c r="M70" i="3" s="1"/>
  <c r="K70" i="3" s="1"/>
  <c r="L70" i="3" s="1"/>
  <c r="M3" i="3"/>
  <c r="K3" i="3" s="1"/>
  <c r="L3" i="3" s="1"/>
  <c r="M2" i="3"/>
  <c r="K2" i="3" s="1"/>
  <c r="L2" i="3" s="1"/>
  <c r="G70" i="2"/>
  <c r="Q21" i="2"/>
  <c r="Q68" i="2"/>
  <c r="H68" i="3" s="1"/>
  <c r="G69" i="2"/>
  <c r="Q12" i="2"/>
  <c r="Q20" i="2"/>
  <c r="G68" i="2"/>
  <c r="Q67" i="2"/>
  <c r="H67" i="3" s="1"/>
  <c r="G56" i="2"/>
  <c r="Q57" i="2"/>
  <c r="Q65" i="2"/>
  <c r="H65" i="3" s="1"/>
  <c r="H9" i="3" l="1"/>
  <c r="M9" i="3" s="1"/>
  <c r="K9" i="3" s="1"/>
  <c r="L9" i="3" s="1"/>
  <c r="H21" i="3"/>
  <c r="M21" i="3" s="1"/>
  <c r="K21" i="3" s="1"/>
  <c r="L21" i="3" s="1"/>
  <c r="H11" i="3"/>
  <c r="M11" i="3" s="1"/>
  <c r="K11" i="3" s="1"/>
  <c r="L11" i="3" s="1"/>
  <c r="M55" i="3"/>
  <c r="K55" i="3" s="1"/>
  <c r="L55" i="3" s="1"/>
  <c r="H57" i="3"/>
  <c r="M57" i="3" s="1"/>
  <c r="K57" i="3" s="1"/>
  <c r="L57" i="3" s="1"/>
  <c r="H15" i="3"/>
  <c r="M15" i="3" s="1"/>
  <c r="K15" i="3" s="1"/>
  <c r="L15" i="3" s="1"/>
  <c r="H20" i="3"/>
  <c r="M20" i="3" s="1"/>
  <c r="K20" i="3" s="1"/>
  <c r="L20" i="3" s="1"/>
  <c r="H12" i="3"/>
  <c r="M12" i="3" s="1"/>
  <c r="K12" i="3" s="1"/>
  <c r="L12" i="3" s="1"/>
  <c r="H14" i="3"/>
  <c r="M14" i="3" s="1"/>
  <c r="K14" i="3" s="1"/>
  <c r="L14" i="3" s="1"/>
  <c r="H19" i="3"/>
  <c r="M19" i="3" s="1"/>
  <c r="K19" i="3" s="1"/>
  <c r="L19" i="3" s="1"/>
  <c r="H10" i="3"/>
  <c r="M10" i="3" s="1"/>
  <c r="K10" i="3" s="1"/>
  <c r="L10" i="3" s="1"/>
  <c r="M56" i="3"/>
  <c r="K56" i="3" s="1"/>
  <c r="L56" i="3" s="1"/>
  <c r="M67" i="3"/>
  <c r="K67" i="3" s="1"/>
  <c r="L67" i="3" s="1"/>
  <c r="M65" i="3"/>
  <c r="K65" i="3" s="1"/>
  <c r="L65" i="3" s="1"/>
  <c r="M66" i="3"/>
  <c r="K66" i="3" s="1"/>
  <c r="L66" i="3" s="1"/>
  <c r="M68" i="3"/>
  <c r="K68" i="3" s="1"/>
  <c r="L68" i="3" s="1"/>
  <c r="M69" i="3"/>
  <c r="K69" i="3" s="1"/>
  <c r="L69" i="3" s="1"/>
  <c r="M64" i="3"/>
  <c r="K64" i="3" s="1"/>
  <c r="L6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LKMarck</author>
  </authors>
  <commentList>
    <comment ref="A65" authorId="0" shapeId="0" xr:uid="{C63DB760-FB80-401A-81B5-993262BCBA1D}">
      <text>
        <r>
          <rPr>
            <b/>
            <sz val="9"/>
            <color indexed="81"/>
            <rFont val="Tahoma"/>
            <family val="2"/>
          </rPr>
          <t>LKMarck:</t>
        </r>
        <r>
          <rPr>
            <sz val="9"/>
            <color indexed="81"/>
            <rFont val="Tahoma"/>
            <family val="2"/>
          </rPr>
          <t xml:space="preserve">
no llego el producto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LKMarck</author>
  </authors>
  <commentList>
    <comment ref="B21" authorId="0" shapeId="0" xr:uid="{C82BE3F2-F709-CA42-BAF4-6D0F4BA8BF63}">
      <text>
        <r>
          <rPr>
            <b/>
            <sz val="9"/>
            <color rgb="FF000000"/>
            <rFont val="Tahoma"/>
            <family val="2"/>
          </rPr>
          <t>LKMarck: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llego el producto</t>
        </r>
      </text>
    </comment>
  </commentList>
</comments>
</file>

<file path=xl/sharedStrings.xml><?xml version="1.0" encoding="utf-8"?>
<sst xmlns="http://schemas.openxmlformats.org/spreadsheetml/2006/main" count="427" uniqueCount="217">
  <si>
    <t>Descripción</t>
  </si>
  <si>
    <t>Cant</t>
  </si>
  <si>
    <t>Precio</t>
  </si>
  <si>
    <t>% Desc</t>
  </si>
  <si>
    <t>C. Unit US</t>
  </si>
  <si>
    <t>C. Unit</t>
  </si>
  <si>
    <t>Total Cmpr</t>
  </si>
  <si>
    <t>Env US</t>
  </si>
  <si>
    <t>Envio</t>
  </si>
  <si>
    <t>Fch Cmpr</t>
  </si>
  <si>
    <t>Fch Entrga</t>
  </si>
  <si>
    <t>Euro</t>
  </si>
  <si>
    <t>Dólar</t>
  </si>
  <si>
    <t>Dsc US</t>
  </si>
  <si>
    <t>Desct</t>
  </si>
  <si>
    <t>Pzs</t>
  </si>
  <si>
    <t>Costo Final</t>
  </si>
  <si>
    <t>Liga</t>
  </si>
  <si>
    <t>TOTAL DESC</t>
  </si>
  <si>
    <t>TOTAL CMPRS</t>
  </si>
  <si>
    <t>No</t>
  </si>
  <si>
    <t>Marca</t>
  </si>
  <si>
    <t>Categoria</t>
  </si>
  <si>
    <t>P. Tienda</t>
  </si>
  <si>
    <t>% Desc Cmpr</t>
  </si>
  <si>
    <t>P. Venta</t>
  </si>
  <si>
    <t>P. Oferta</t>
  </si>
  <si>
    <t>Calc</t>
  </si>
  <si>
    <t>Kawaii</t>
  </si>
  <si>
    <t>Peluche</t>
  </si>
  <si>
    <t>Hello Kitty</t>
  </si>
  <si>
    <t>MARVEL</t>
  </si>
  <si>
    <t>One Piece</t>
  </si>
  <si>
    <t>Figura</t>
  </si>
  <si>
    <t>Mario Bros</t>
  </si>
  <si>
    <t>Kirby</t>
  </si>
  <si>
    <t>Sailor Moon</t>
  </si>
  <si>
    <t>Bolígrafo de Gel de arena Kawaii (Sailor Moon)</t>
  </si>
  <si>
    <t>https://es.aliexpress.com/item/1005003413103502.html?spm=a2g0o.order_detail.order_detail_item.3.670139d3nceoVr&amp;gatewayAdapt=glo2esp</t>
  </si>
  <si>
    <t>Bolígrafo de Gel SM Tsukino Usagi</t>
  </si>
  <si>
    <t>https://es.aliexpress.com/item/1005004649968478.html?spm=a2g0o.order_detail.order_detail_item.3.5a4039d3FSllNw&amp;gatewayAdapt=glo2esp</t>
  </si>
  <si>
    <t>https://es.aliexpress.com/item/1005005657319655.html?spm=a2g0o.order_detail.order_detail_item.3.171739d3A4rOLw&amp;gatewayAdapt=glo2esp</t>
  </si>
  <si>
    <t>Post.it Kawaii, 50 hojas/paquete, calcomanía de Anime</t>
  </si>
  <si>
    <t>https://es.aliexpress.com/item/1005003735767409.html?spm=a2g0o.order_detail.order_detail_item.3.404539d3pDmEn6&amp;gatewayAdapt=glo2esp</t>
  </si>
  <si>
    <t>Post-it Kawaii Kirby, pegatinas de planificación</t>
  </si>
  <si>
    <t>https://es.aliexpress.com/item/1005004569461612.html?spm=a2g0o.order_detail.order_detail_item.3.4dc639d366ypq9&amp;gatewayAdapt=glo2esp</t>
  </si>
  <si>
    <t>Post-it Sanrio - Calcomanías adhesivas kawaii</t>
  </si>
  <si>
    <t>https://es.aliexpress.com/item/1005004804769402.html?spm=a2g0o.order_detail.order_detail_item.3.3ac239d3lI8t8a&amp;gatewayAdapt=glo2esp</t>
  </si>
  <si>
    <t>Post-it Kawaii Bloc de notas decorativas de Anime, notas de mensaje, 50 hojas</t>
  </si>
  <si>
    <t>https://es.aliexpress.com/item/1005004121982258.html?spm=a2g0o.order_detail.order_detail_item.3.796339d3zrRAav&amp;gatewayAdapt=glo2esp</t>
  </si>
  <si>
    <t>Post-it Anime Sanrio, calcomanías de Kuromi, Hello Kitty, Cinnamoroll</t>
  </si>
  <si>
    <t>https://es.aliexpress.com/item/1005004799983437.html?spm=a2g0o.order_detail.order_detail_item.3.237039d3dNFmzP&amp;gatewayAdapt=glo2esp</t>
  </si>
  <si>
    <t>Kirby-Regla de dibujos animados, transportador triangular</t>
  </si>
  <si>
    <t>https://es.aliexpress.com/item/1005005231152881.html?spm=a2g0o.order_detail.order_detail_item.3.477a39d3bPEH0L&amp;gatewayAdapt=glo2esp</t>
  </si>
  <si>
    <t>Boligrafo luna de Sailor Moon, bolígrafos de prensa de Metal</t>
  </si>
  <si>
    <t>https://es.aliexpress.com/item/4000207023610.html?spm=a2g0o.order_detail.order_detail_item.3.3a4539d3uS5A18&amp;gatewayAdapt=glo2esp</t>
  </si>
  <si>
    <t>Bolígrafo diosa Sailor Moon, Mace Diamond MPen</t>
  </si>
  <si>
    <t>https://es.aliexpress.com/item/4000465579401.html?spm=a2g0o.order_detail.order_detail_item.6.3a4539d3uS5A18&amp;gatewayAdapt=glo2esp</t>
  </si>
  <si>
    <t>Mini monedero de felpa Kirby de estrella de dibujos animados de Anime Kawaii</t>
  </si>
  <si>
    <t>https://es.aliexpress.com/item/1005005252382863.html?spm=a2g0o.order_detail.order_detail_item.3.440e39d310sZGa&amp;gatewayAdapt=glo2esp</t>
  </si>
  <si>
    <t>https://es.aliexpress.com/item/1005004701426525.html?spm=a2g0o.order_detail.order_detail_item.3.aaa939d3I2iQQk&amp;gatewayAdapt=glo2esp</t>
  </si>
  <si>
    <t>Pastel de Kirby Kawaii, juguete creativo de dibujos animados</t>
  </si>
  <si>
    <t>https://es.aliexpress.com/item/1005004388192975.html?spm=a2g0o.order_detail.order_detail_item.3.301039d3hkOte7&amp;gatewayAdapt=glo2esp</t>
  </si>
  <si>
    <t>Bolso de mano Kawaii de felpa, estrella de dibujos animados</t>
  </si>
  <si>
    <t>https://es.aliexpress.com/item/1005002566983328.html?spm=a2g0o.order_detail.order_detail_item.3.644739d3x6nVGu&amp;gatewayAdapt=glo2esp</t>
  </si>
  <si>
    <t>Monedero Sakura Card Captor Cosplay The Clow monedero largo con cremallera</t>
  </si>
  <si>
    <t>Post-it de felpa Kawaii Kirby, pegatinas de planificación</t>
  </si>
  <si>
    <t>Post-it Kawaii, Bloc de notas decorativas de Anime, notas de mensaje, 50 hojas</t>
  </si>
  <si>
    <t>Sanriod-Bolso de hombro impermeable para teléfono móvil, Kawaii, Anime Melody Kuromi Cinnamoroll</t>
  </si>
  <si>
    <t>https://es.aliexpress.com/item/1005004399861552.html?spm=a2g0o.order_detail.order_detail_item.3.430639d3TJQPYx&amp;gatewayAdapt=glo2esp</t>
  </si>
  <si>
    <t>Peluche Om-Nom, Muñeco de peluche de 20 cm</t>
  </si>
  <si>
    <t>https://es.aliexpress.com/item/32889076205.html?spm=a2g0o.order_detail.order_detail_item.3.cd6739d3GMT1Zn&amp;gatewayAdapt=glo2esp</t>
  </si>
  <si>
    <t>Peluche Om-Nom, Muñeco de peluche de 25 cm</t>
  </si>
  <si>
    <t>Set 6 llaveros CLAMP,  Sakura Kero Spinel Sun with Wings, 5" y 12 cm</t>
  </si>
  <si>
    <t>https://es.aliexpress.com/item/32892086253.html?spm=a2g0o.order_detail.order_detail_item.2.751d39d31pfmcs&amp;gatewayAdapt=glo2esp</t>
  </si>
  <si>
    <t>Sakura Cardcaptor Rosa banda elástica para el cabello diadema de Yoga</t>
  </si>
  <si>
    <t>https://es.aliexpress.com/item/1005005378891783.html?spm=a2g0o.order_detail.order_detail_item.3.413239d3fR6PDg&amp;gatewayAdapt=glo2esp&amp;hvtargid=pla-1264739335334&amp;psc=1</t>
  </si>
  <si>
    <t>Cinta, diadema deportiva antideslizante para Yoga gatos bonitos, Luna púrpura</t>
  </si>
  <si>
    <t>Moon Girl-Bandas Kawaii, cinta elástica para el sudor para entrenamiento</t>
  </si>
  <si>
    <t>Kero y DreamStaff s Card Captor Sakura Anime lavados cálidos capó</t>
  </si>
  <si>
    <t>https://es.aliexpress.com/item/1005003838047793.html?spm=a2g0o.order_detail.order_detail_item.3.467d39d3d5dCbv&amp;gatewayAdapt=glo2esp</t>
  </si>
  <si>
    <t>Gorro de punto Sakura con tarjeta de flores, gorros negros</t>
  </si>
  <si>
    <t>https://es.aliexpress.com/item/1005003723334603.html?spm=a2g0o.order_detail.order_detail_item.3.2b5639d3ua4ZLT&amp;gatewayAdapt=glo2esp</t>
  </si>
  <si>
    <t>Card Captor Sakura-gorro de punto para hombre y mujer, gorro Unisex con estampado de Sakura</t>
  </si>
  <si>
    <t>https://es.aliexpress.com/item/1005003723438173.html?spm=a2g0o.order_detail.order_detail_item.6.2b5639d3ua4ZLT&amp;gatewayAdapt=glo2esp</t>
  </si>
  <si>
    <t>Moody Rabbits-gorros de punto para niña y adulto, gorro cálido con estampado de Luna y Luna</t>
  </si>
  <si>
    <t>Lapicera - Anime cardcaptor card captor SAKURA KINOMOTO sakura clear cards</t>
  </si>
  <si>
    <t>https://es.aliexpress.com/item/32982717739.html?spm=a2g0o.order_detail.order_detail_item.3.521a39d3A69MHi&amp;gatewayAdapt=glo2esp</t>
  </si>
  <si>
    <t>Bolsa de maquillaje - Anime Card Captor Sakura Cosplay PU billetera monedero dinero bolsa</t>
  </si>
  <si>
    <t>https://es.aliexpress.com/item/4000385725321.html?spm=a2g0o.order_detail.order_detail_item.4.bfee39d3FK2E5g&amp;gatewayAdapt=glo2esp</t>
  </si>
  <si>
    <t>Aretes Sailor Moon. Anillo de Cosplay de cristal de varita amorosa de luna de Anime</t>
  </si>
  <si>
    <t>https://es.aliexpress.com/item/32981803133.html?spm=a2g0o.order_detail.order_detail_item.6.646039d3EjoPxs&amp;gatewayAdapt=glo2esp</t>
  </si>
  <si>
    <t>Anillos Sailor Moon. Anillo de Cosplay de cristal de varita amorosa de luna de Anime</t>
  </si>
  <si>
    <t>Collar Anime Sailor Loving varita colgante de cristal para cosplay, collar</t>
  </si>
  <si>
    <t>Pinzas para el pelo Sailor Moon, accesorios para el cabello de Anime Sailor Moon, pasadores a presión Kawaii</t>
  </si>
  <si>
    <t>https://es.aliexpress.com/item/1005005364368365.html?spm=a2g0o.order_detail.order_detail_item.3.1f4b39d306SXAp&amp;gatewayAdapt=glo2esp</t>
  </si>
  <si>
    <t>Kirby Clip de pico de pato Kirby, horquillas creativas, pinzas para el cabello Kawaii</t>
  </si>
  <si>
    <t>https://es.aliexpress.com/item/1005004355723312.html?spm=a2g0o.order_detail.order_detail_item.2.649339d3d2xYro&amp;gatewayAdapt=glo2esp</t>
  </si>
  <si>
    <t>Set 5 Yoshi´s Verde, Azul, Blanco, Amarillo y Negro Mini Figura de 2.5"</t>
  </si>
  <si>
    <t>https://www.amazon.com.mx/dp/B07KXS2MKD?psc=1&amp;ref=ppx_yo2ov_dt_b_product_details</t>
  </si>
  <si>
    <t>Peluche de Sonic, erizo 12"</t>
  </si>
  <si>
    <t>https://www.amazon.com.mx/gp/product/B0B5G2VWZZ/ref=ppx_od_dt_b_asin_image_s01?ie=UTF8&amp;th=1</t>
  </si>
  <si>
    <t>https://www.amazon.com.mx/gp/product/B0B5G1LK37/ref=ppx_od_dt_b_asin_image_s00?ie=UTF8&amp;psc=1</t>
  </si>
  <si>
    <t>Dragon Ball Super – Dragon Stars Super Saiyan Blue Goku V2</t>
  </si>
  <si>
    <t>https://www.amazon.com.mx/gp/product/B085SP3SVP/ref=ppx_od_dt_b_asin_title_s00?ie=UTF8&amp;psc=1</t>
  </si>
  <si>
    <t>Marvel Spidey and His Amazing Friends - Equipo Spidey: Set 3 vehículos</t>
  </si>
  <si>
    <t>https://www.amazon.com.mx/gp/product/B09H1JP7XJ/ref=ppx_yo_dt_b_asin_title_o00_s01?ie=UTF8&amp;psc=1</t>
  </si>
  <si>
    <t>One Piece Zoro - Figura Articulada de Acción de 6.5"</t>
  </si>
  <si>
    <t>https://www.amazon.com.mx/gp/product/B08LK8G17V/ref=ppx_od_dt_b_asin_image_s00?ie=UTF8&amp;psc=1</t>
  </si>
  <si>
    <t>Marvel Legends Series - Wolverine de X-Men 15cm</t>
  </si>
  <si>
    <t>https://www.amazon.com.mx/gp/product/B09VCGR5MN/ref=ppx_od_dt_b_asin_image_s00?ie=UTF8&amp;psc=1</t>
  </si>
  <si>
    <t>Mini billetera portatil Sailor Moon guiño corazon</t>
  </si>
  <si>
    <t>Lapicera Sailor Moon</t>
  </si>
  <si>
    <t>Estuche de lentes de contacto SM</t>
  </si>
  <si>
    <t>Luigi´s Mansion: Figura Coleccionable de PVC</t>
  </si>
  <si>
    <t>https://www.amazon.com.mx/gp/your-account/order-details/ref=ppx_yo_dt_b_order_details_o08?ie=UTF8&amp;orderID=701-7254825-5802606</t>
  </si>
  <si>
    <t>Peluche Sonic, erizo 12"</t>
  </si>
  <si>
    <t>https://www.amazon.com.mx/gp/product/B0B5G2VWZZ/ref=ppx_od_dt_b_asin_image_s00?ie=UTF8&amp;psc=1</t>
  </si>
  <si>
    <t>https://es.aliexpress.com/item/1005004084013706.html?spm=a2g0o.order_detail.order_detail_item.2.403a39d3RdxZnf&amp;gatewayAdapt=glo2esp</t>
  </si>
  <si>
    <t>Estuche SM - Sanrios-Bolsa de almacenamiento portátil para cables de datos, Hello Kitty, Kuromi</t>
  </si>
  <si>
    <t>https://es.aliexpress.com/item/1005005699497275.html?spm=a2g0o.order_detail.order_detail_item.2.631639d3shFThb&amp;gatewayAdapt=glo2esp</t>
  </si>
  <si>
    <t>SONIC 1:64 Pack Die-Cast Vehicles</t>
  </si>
  <si>
    <t>https://www.amazon.com.mx/gp/product/B07KWRXXNQ/ref=ppx_od_dt_b_asin_image_s00?ie=UTF8&amp;th=1</t>
  </si>
  <si>
    <t>Sonic - NKOK 1:64 SCALE SONIC THE HEDGEHOG</t>
  </si>
  <si>
    <t>https://www.ebay.com/itm/234810045153</t>
  </si>
  <si>
    <t>HOT WHEELS DISNEY HOT WHEELS RACER VERSE MIKE WAZOWSKI NEW</t>
  </si>
  <si>
    <t>https://www.ebay.com/itm/354958225657</t>
  </si>
  <si>
    <t>Sonic The Hedgehog Loty of 3 Diecast Real Metal Racing Car Tails Knuckles Sonic</t>
  </si>
  <si>
    <t>https://www.ebay.com/itm/175690751201</t>
  </si>
  <si>
    <t>Disney Racer Verse Hot Wheels Captain Hook</t>
  </si>
  <si>
    <t>https://www.ebay.com/itm/285430730542</t>
  </si>
  <si>
    <t>Sonic The Hedgehog Vector Beat Monster Team Sonic Racing Die-Cast Car</t>
  </si>
  <si>
    <t>https://www.ebay.com/itm/385877944883</t>
  </si>
  <si>
    <t>Hot Wheels 2023 Buzz Lightyear Racer Verse Pixar HKB86</t>
  </si>
  <si>
    <t>https://www.ebay.com/itm/204431258824</t>
  </si>
  <si>
    <t>Baby Peach, Pipe Frame, Escala 1:64</t>
  </si>
  <si>
    <t>https://www.amazon.com.mx/dp/B0B2VND76M?psc=1&amp;ref=ppx_yo2ov_dt_b_product_details</t>
  </si>
  <si>
    <t>Lakitu Standard Kart con Cloud Glider Escala 1:64</t>
  </si>
  <si>
    <t>https://www.amazon.com.mx/gp/product/B0BHM2QLFJ/ref=ppx_od_dt_b_asin_title_s00?ie=UTF8&amp;psc=1</t>
  </si>
  <si>
    <t>Hot Wheels Star Wars The Mandalorian Character Car 5-Pack</t>
  </si>
  <si>
    <t>https://www.amazon.com.mx/gp/product/B09NB19SZS/ref=ppx_od_dt_b_asin_image_s00?ie=UTF8&amp;psc=1</t>
  </si>
  <si>
    <t>Hot Wheels Disney Princess - Paquete de 5 Coches</t>
  </si>
  <si>
    <t>https://www.amazon.com.mx/gp/product/B09NRWSBBR/ref=ppx_od_dt_b_asin_image_s00?ie=UTF8&amp;th=1</t>
  </si>
  <si>
    <t>Kart</t>
  </si>
  <si>
    <t>Hot Wheels</t>
  </si>
  <si>
    <t>Mario Kart</t>
  </si>
  <si>
    <t>Race Verse</t>
  </si>
  <si>
    <t>Sonic</t>
  </si>
  <si>
    <t>Bolsa Maquillaje</t>
  </si>
  <si>
    <t>Estuche</t>
  </si>
  <si>
    <t>Lapicera</t>
  </si>
  <si>
    <t>Cartera</t>
  </si>
  <si>
    <t>DBZ</t>
  </si>
  <si>
    <t>Set Figuras</t>
  </si>
  <si>
    <t>Pinzas Cabello</t>
  </si>
  <si>
    <t>Joyeria</t>
  </si>
  <si>
    <t>CLAMP</t>
  </si>
  <si>
    <t>Gorro</t>
  </si>
  <si>
    <t>Banda Elastica</t>
  </si>
  <si>
    <t>Om Nom</t>
  </si>
  <si>
    <t>Impermeable</t>
  </si>
  <si>
    <t>Post-it</t>
  </si>
  <si>
    <t>Boligrafo</t>
  </si>
  <si>
    <t>Monedero</t>
  </si>
  <si>
    <t>Bolso de Mano</t>
  </si>
  <si>
    <t>Juego de Geometria</t>
  </si>
  <si>
    <t>Planta piraña</t>
  </si>
  <si>
    <t>Peluche ShiGi MB</t>
  </si>
  <si>
    <t>King Boo</t>
  </si>
  <si>
    <t>Set King Boo Team</t>
  </si>
  <si>
    <t>Peluche Tortuga MB</t>
  </si>
  <si>
    <t>Peluche Kamek MB</t>
  </si>
  <si>
    <t>Peluche Bowser 25 cm</t>
  </si>
  <si>
    <t>Set Bowser Team</t>
  </si>
  <si>
    <t>Toadette honguita rosa</t>
  </si>
  <si>
    <t>Princesa Peach</t>
  </si>
  <si>
    <t>Set Peach+Toadette</t>
  </si>
  <si>
    <t>Princesa Daisy</t>
  </si>
  <si>
    <t>Princesa Rosalina</t>
  </si>
  <si>
    <t>Set Princesas Marios</t>
  </si>
  <si>
    <t>Peluche Sailor Moon 25cm</t>
  </si>
  <si>
    <t>Total en duces</t>
  </si>
  <si>
    <t>Caja Sorpres 21x21</t>
  </si>
  <si>
    <t>Caja sorpresa Grande + Peluche</t>
  </si>
  <si>
    <t>Peluche Sailor Moon 18cm</t>
  </si>
  <si>
    <t>Caja Sorpres 16x16</t>
  </si>
  <si>
    <t>Caja sorpresa Chica + Peluche</t>
  </si>
  <si>
    <t>Figura Kirby</t>
  </si>
  <si>
    <t>Kirby Ninja</t>
  </si>
  <si>
    <t>Taza</t>
  </si>
  <si>
    <t>Cofre</t>
  </si>
  <si>
    <t>Cofre + Taza + Kirbys Set Two</t>
  </si>
  <si>
    <t>Kirby Echicero</t>
  </si>
  <si>
    <t>Cofre + Taza + Kirbys Set One</t>
  </si>
  <si>
    <t>ML Libre</t>
  </si>
  <si>
    <t>ML Comicion</t>
  </si>
  <si>
    <t>P. Paquete</t>
  </si>
  <si>
    <t>Paquete</t>
  </si>
  <si>
    <t>Preview</t>
  </si>
  <si>
    <t>Regla 12 cm, Anime Sanrio, calcomanías de Kuromi, Hello Kitty, Cinnamoroll</t>
  </si>
  <si>
    <t>Peluche de Kirby dormilon estrella Kawaii para niños</t>
  </si>
  <si>
    <t>Bolso de maquillaje Kawaii de felpa, estrella de dibujos animados</t>
  </si>
  <si>
    <t>Bolso de mano Kawaii de felpa, cinta de hombro, estrella de dibujos animados</t>
  </si>
  <si>
    <t>Boligrafo Anime Cardcaptor KINOMOTO SAKURA Cosplay 0,5mm Metal Magic</t>
  </si>
  <si>
    <t>Estuche mini, Kirby kawaii, monedero, paquete de almacenamiento de línea de datos</t>
  </si>
  <si>
    <t>https://es.aliexpress.com/item/1005005480554626.html?spm=a2g0o.order_detail.order_detail_item.4.bc7539d3RpV4sv&amp;gatewayAdapt=glo2esp</t>
  </si>
  <si>
    <t>Regla Sanrio Kawali Hellokitty Kuromi My Melody Cinnamoroll Pochacco pomppurin Kirby…</t>
  </si>
  <si>
    <t>NO PASO MI RECLAMO!!!</t>
  </si>
  <si>
    <t>MERMAS</t>
  </si>
  <si>
    <t>Monedero de rana de Naruto, monedero de franela de Manga de dibujos animados</t>
  </si>
  <si>
    <t>Gorro de punto Sakura con tarjeta de flores, gorros negros, gorros cálidos de doble uso</t>
  </si>
  <si>
    <t>Moody Rabbits-gorros de punto para niña y adulto, gorro cálido con estampado de conejos y luna</t>
  </si>
  <si>
    <t>Estuche SM- Bolsa de almacenamiento a la moda para Airpods 2, 3 Pro</t>
  </si>
  <si>
    <t>Estuche SM - Mini bolsa de almacenamiento de dibujos animados para Airpods 2 3 Pro</t>
  </si>
  <si>
    <t>Cmpr Final</t>
  </si>
  <si>
    <t>Naruto</t>
  </si>
  <si>
    <t>Llvro Peluche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</si>
</sst>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;[Red]\-&quot;$&quot;#,##0.0"/>
    <numFmt numFmtId="165" formatCode="dd\-mm\-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2" fillId="0" borderId="0" xfId="2" applyAlignment="1">
      <alignment horizontal="left" vertical="center"/>
    </xf>
    <xf numFmtId="44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center" vertical="center"/>
    </xf>
    <xf numFmtId="6" fontId="8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left" vertical="center"/>
    </xf>
    <xf numFmtId="0" fontId="3" fillId="0" borderId="0" xfId="1" applyNumberFormat="1" applyFont="1" applyAlignment="1">
      <alignment horizontal="center" vertical="center"/>
    </xf>
    <xf numFmtId="44" fontId="8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6" fontId="8" fillId="0" borderId="0" xfId="0" applyNumberFormat="1" applyFont="1" applyAlignment="1">
      <alignment horizontal="right" vertical="center"/>
    </xf>
    <xf numFmtId="44" fontId="0" fillId="0" borderId="0" xfId="0" applyNumberFormat="1" applyAlignment="1">
      <alignment horizontal="right" vertical="center"/>
    </xf>
    <xf numFmtId="6" fontId="0" fillId="0" borderId="0" xfId="0" applyNumberFormat="1" applyAlignment="1">
      <alignment horizontal="right" vertical="center"/>
    </xf>
    <xf numFmtId="44" fontId="3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6" fontId="11" fillId="0" borderId="0" xfId="0" applyNumberFormat="1" applyFont="1" applyAlignment="1">
      <alignment horizontal="left" vertical="center"/>
    </xf>
    <xf numFmtId="6" fontId="12" fillId="0" borderId="0" xfId="0" applyNumberFormat="1" applyFont="1" applyAlignment="1">
      <alignment horizontal="right" vertical="center"/>
    </xf>
    <xf numFmtId="0" fontId="13" fillId="0" borderId="0" xfId="0" applyFont="1"/>
    <xf numFmtId="165" fontId="0" fillId="0" borderId="0" xfId="1" applyNumberFormat="1" applyFont="1" applyAlignment="1">
      <alignment horizontal="center" vertical="center"/>
    </xf>
    <xf numFmtId="6" fontId="2" fillId="0" borderId="0" xfId="2" applyNumberFormat="1" applyAlignment="1">
      <alignment horizontal="center" vertical="center"/>
    </xf>
    <xf numFmtId="6" fontId="2" fillId="2" borderId="0" xfId="2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4" fontId="15" fillId="0" borderId="0" xfId="1" applyFont="1" applyAlignment="1">
      <alignment horizontal="center" vertical="center"/>
    </xf>
    <xf numFmtId="6" fontId="16" fillId="2" borderId="0" xfId="2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0" fontId="18" fillId="0" borderId="0" xfId="2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0" xfId="0" applyFont="1"/>
    <xf numFmtId="44" fontId="8" fillId="0" borderId="0" xfId="0" applyNumberFormat="1" applyFont="1" applyAlignment="1">
      <alignment horizontal="left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aliexpress.com/item/1005002566983328.html?spm=a2g0o.order_detail.order_detail_item.3.644739d3x6nVGu&amp;gatewayAdapt=glo2esp" TargetMode="External"/><Relationship Id="rId18" Type="http://schemas.openxmlformats.org/officeDocument/2006/relationships/hyperlink" Target="https://es.aliexpress.com/item/1005005378891783.html?spm=a2g0o.order_detail.order_detail_item.3.413239d3fR6PDg&amp;gatewayAdapt=glo2esp&amp;hvtargid=pla-1264739335334&amp;psc=1" TargetMode="External"/><Relationship Id="rId26" Type="http://schemas.openxmlformats.org/officeDocument/2006/relationships/hyperlink" Target="https://www.amazon.com.mx/gp/product/B0B5G1LK37/ref=ppx_od_dt_b_asin_image_s00?ie=UTF8&amp;psc=1" TargetMode="External"/><Relationship Id="rId39" Type="http://schemas.openxmlformats.org/officeDocument/2006/relationships/hyperlink" Target="https://es.aliexpress.com/item/32982717739.html?spm=a2g0o.order_detail.order_detail_item.3.521a39d3A69MHi&amp;gatewayAdapt=glo2esp" TargetMode="External"/><Relationship Id="rId21" Type="http://schemas.openxmlformats.org/officeDocument/2006/relationships/hyperlink" Target="https://es.aliexpress.com/item/1005003723438173.html?spm=a2g0o.order_detail.order_detail_item.6.2b5639d3ua4ZLT&amp;gatewayAdapt=glo2esp" TargetMode="External"/><Relationship Id="rId34" Type="http://schemas.openxmlformats.org/officeDocument/2006/relationships/hyperlink" Target="https://es.aliexpress.com/item/4000207023610.html?spm=a2g0o.order_detail.order_detail_item.3.3a4539d3uS5A18&amp;gatewayAdapt=glo2esp" TargetMode="External"/><Relationship Id="rId42" Type="http://schemas.openxmlformats.org/officeDocument/2006/relationships/hyperlink" Target="https://es.aliexpress.com/item/1005004084013706.html?spm=a2g0o.order_detail.order_detail_item.2.403a39d3RdxZnf&amp;gatewayAdapt=glo2esp" TargetMode="External"/><Relationship Id="rId47" Type="http://schemas.openxmlformats.org/officeDocument/2006/relationships/hyperlink" Target="https://www.amazon.com.mx/gp/product/B09NRWSBBR/ref=ppx_od_dt_b_asin_image_s00?ie=UTF8&amp;th=1" TargetMode="External"/><Relationship Id="rId50" Type="http://schemas.openxmlformats.org/officeDocument/2006/relationships/hyperlink" Target="https://www.amazon.com.mx/gp/your-account/order-details/ref=ppx_yo_dt_b_order_details_o08?ie=UTF8&amp;orderID=701-7254825-5802606" TargetMode="External"/><Relationship Id="rId55" Type="http://schemas.openxmlformats.org/officeDocument/2006/relationships/hyperlink" Target="https://www.ebay.com/itm/175690751201" TargetMode="External"/><Relationship Id="rId7" Type="http://schemas.openxmlformats.org/officeDocument/2006/relationships/hyperlink" Target="https://es.aliexpress.com/item/1005004804769402.html?spm=a2g0o.order_detail.order_detail_item.3.3ac239d3lI8t8a&amp;gatewayAdapt=glo2esp" TargetMode="External"/><Relationship Id="rId2" Type="http://schemas.openxmlformats.org/officeDocument/2006/relationships/hyperlink" Target="https://es.aliexpress.com/item/1005004649968478.html?spm=a2g0o.order_detail.order_detail_item.3.5a4039d3FSllNw&amp;gatewayAdapt=glo2esp" TargetMode="External"/><Relationship Id="rId16" Type="http://schemas.openxmlformats.org/officeDocument/2006/relationships/hyperlink" Target="https://es.aliexpress.com/item/32889076205.html?spm=a2g0o.order_detail.order_detail_item.3.cd6739d3GMT1Zn&amp;gatewayAdapt=glo2esp" TargetMode="External"/><Relationship Id="rId29" Type="http://schemas.openxmlformats.org/officeDocument/2006/relationships/hyperlink" Target="https://es.aliexpress.com/item/1005003735767409.html?spm=a2g0o.order_detail.order_detail_item.3.404539d3pDmEn6&amp;gatewayAdapt=glo2esp" TargetMode="External"/><Relationship Id="rId11" Type="http://schemas.openxmlformats.org/officeDocument/2006/relationships/hyperlink" Target="https://es.aliexpress.com/item/1005004701426525.html?spm=a2g0o.order_detail.order_detail_item.3.aaa939d3I2iQQk&amp;gatewayAdapt=glo2esp" TargetMode="External"/><Relationship Id="rId24" Type="http://schemas.openxmlformats.org/officeDocument/2006/relationships/hyperlink" Target="https://www.amazon.com.mx/dp/B07KXS2MKD?psc=1&amp;ref=ppx_yo2ov_dt_b_product_details" TargetMode="External"/><Relationship Id="rId32" Type="http://schemas.openxmlformats.org/officeDocument/2006/relationships/hyperlink" Target="https://es.aliexpress.com/item/1005004799983437.html?spm=a2g0o.order_detail.order_detail_item.3.237039d3dNFmzP&amp;gatewayAdapt=glo2esp" TargetMode="External"/><Relationship Id="rId37" Type="http://schemas.openxmlformats.org/officeDocument/2006/relationships/hyperlink" Target="https://es.aliexpress.com/item/32981803133.html?spm=a2g0o.order_detail.order_detail_item.6.646039d3EjoPxs&amp;gatewayAdapt=glo2esp" TargetMode="External"/><Relationship Id="rId40" Type="http://schemas.openxmlformats.org/officeDocument/2006/relationships/hyperlink" Target="https://es.aliexpress.com/item/4000385725321.html?spm=a2g0o.order_detail.order_detail_item.4.bfee39d3FK2E5g&amp;gatewayAdapt=glo2esp" TargetMode="External"/><Relationship Id="rId45" Type="http://schemas.openxmlformats.org/officeDocument/2006/relationships/hyperlink" Target="https://www.amazon.com.mx/gp/product/B0BHM2QLFJ/ref=ppx_od_dt_b_asin_title_s00?ie=UTF8&amp;psc=1" TargetMode="External"/><Relationship Id="rId53" Type="http://schemas.openxmlformats.org/officeDocument/2006/relationships/hyperlink" Target="https://es.aliexpress.com/item/1005005480554626.html?spm=a2g0o.order_detail.order_detail_item.4.bc7539d3RpV4sv&amp;gatewayAdapt=glo2esp" TargetMode="External"/><Relationship Id="rId58" Type="http://schemas.openxmlformats.org/officeDocument/2006/relationships/image" Target="../media/image1.png"/><Relationship Id="rId5" Type="http://schemas.openxmlformats.org/officeDocument/2006/relationships/hyperlink" Target="https://es.aliexpress.com/item/1005004799983437.html?spm=a2g0o.order_detail.order_detail_item.3.237039d3dNFmzP&amp;gatewayAdapt=glo2esp" TargetMode="External"/><Relationship Id="rId19" Type="http://schemas.openxmlformats.org/officeDocument/2006/relationships/hyperlink" Target="https://es.aliexpress.com/item/1005003838047793.html?spm=a2g0o.order_detail.order_detail_item.3.467d39d3d5dCbv&amp;gatewayAdapt=glo2esp" TargetMode="External"/><Relationship Id="rId4" Type="http://schemas.openxmlformats.org/officeDocument/2006/relationships/hyperlink" Target="https://es.aliexpress.com/item/1005005657319655.html?spm=a2g0o.order_detail.order_detail_item.3.171739d3A4rOLw&amp;gatewayAdapt=glo2esp" TargetMode="External"/><Relationship Id="rId9" Type="http://schemas.openxmlformats.org/officeDocument/2006/relationships/hyperlink" Target="https://es.aliexpress.com/item/1005005252382863.html?spm=a2g0o.order_detail.order_detail_item.3.440e39d310sZGa&amp;gatewayAdapt=glo2esp" TargetMode="External"/><Relationship Id="rId14" Type="http://schemas.openxmlformats.org/officeDocument/2006/relationships/hyperlink" Target="https://es.aliexpress.com/item/1005004399861552.html?spm=a2g0o.order_detail.order_detail_item.3.430639d3TJQPYx&amp;gatewayAdapt=glo2esp" TargetMode="External"/><Relationship Id="rId22" Type="http://schemas.openxmlformats.org/officeDocument/2006/relationships/hyperlink" Target="https://es.aliexpress.com/item/32981803133.html?spm=a2g0o.order_detail.order_detail_item.6.646039d3EjoPxs&amp;gatewayAdapt=glo2esp" TargetMode="External"/><Relationship Id="rId27" Type="http://schemas.openxmlformats.org/officeDocument/2006/relationships/hyperlink" Target="https://www.amazon.com.mx/gp/product/B085SP3SVP/ref=ppx_od_dt_b_asin_title_s00?ie=UTF8&amp;psc=1" TargetMode="External"/><Relationship Id="rId30" Type="http://schemas.openxmlformats.org/officeDocument/2006/relationships/hyperlink" Target="https://es.aliexpress.com/item/1005004121982258.html?spm=a2g0o.order_detail.order_detail_item.3.796339d3zrRAav&amp;gatewayAdapt=glo2esp" TargetMode="External"/><Relationship Id="rId35" Type="http://schemas.openxmlformats.org/officeDocument/2006/relationships/hyperlink" Target="https://es.aliexpress.com/item/1005002566983328.html?spm=a2g0o.order_detail.order_detail_item.3.644739d3x6nVGu&amp;gatewayAdapt=glo2esp" TargetMode="External"/><Relationship Id="rId43" Type="http://schemas.openxmlformats.org/officeDocument/2006/relationships/hyperlink" Target="https://es.aliexpress.com/item/1005005699497275.html?spm=a2g0o.order_detail.order_detail_item.2.631639d3shFThb&amp;gatewayAdapt=glo2esp" TargetMode="External"/><Relationship Id="rId48" Type="http://schemas.openxmlformats.org/officeDocument/2006/relationships/hyperlink" Target="https://www.ebay.com/itm/17569075120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s.aliexpress.com/item/1005005231152881.html?spm=a2g0o.order_detail.order_detail_item.3.477a39d3bPEH0L&amp;gatewayAdapt=glo2esp" TargetMode="External"/><Relationship Id="rId51" Type="http://schemas.openxmlformats.org/officeDocument/2006/relationships/hyperlink" Target="https://www.amazon.com.mx/gp/product/B0B5G2VWZZ/ref=ppx_od_dt_b_asin_image_s00?ie=UTF8&amp;psc=1" TargetMode="External"/><Relationship Id="rId3" Type="http://schemas.openxmlformats.org/officeDocument/2006/relationships/hyperlink" Target="https://es.aliexpress.com/item/32981803133.html?spm=a2g0o.order_detail.order_detail_item.6.646039d3EjoPxs&amp;gatewayAdapt=glo2esp" TargetMode="External"/><Relationship Id="rId12" Type="http://schemas.openxmlformats.org/officeDocument/2006/relationships/hyperlink" Target="https://es.aliexpress.com/item/1005004388192975.html?spm=a2g0o.order_detail.order_detail_item.3.301039d3hkOte7&amp;gatewayAdapt=glo2esp" TargetMode="External"/><Relationship Id="rId17" Type="http://schemas.openxmlformats.org/officeDocument/2006/relationships/hyperlink" Target="https://es.aliexpress.com/item/32892086253.html?spm=a2g0o.order_detail.order_detail_item.2.751d39d31pfmcs&amp;gatewayAdapt=glo2esp" TargetMode="External"/><Relationship Id="rId25" Type="http://schemas.openxmlformats.org/officeDocument/2006/relationships/hyperlink" Target="https://www.amazon.com.mx/gp/product/B0B5G2VWZZ/ref=ppx_od_dt_b_asin_image_s01?ie=UTF8&amp;th=1" TargetMode="External"/><Relationship Id="rId33" Type="http://schemas.openxmlformats.org/officeDocument/2006/relationships/hyperlink" Target="https://es.aliexpress.com/item/1005004799983437.html?spm=a2g0o.order_detail.order_detail_item.3.237039d3dNFmzP&amp;gatewayAdapt=glo2esp" TargetMode="External"/><Relationship Id="rId38" Type="http://schemas.openxmlformats.org/officeDocument/2006/relationships/hyperlink" Target="https://es.aliexpress.com/item/1005005364368365.html?spm=a2g0o.order_detail.order_detail_item.3.1f4b39d306SXAp&amp;gatewayAdapt=glo2esp" TargetMode="External"/><Relationship Id="rId46" Type="http://schemas.openxmlformats.org/officeDocument/2006/relationships/hyperlink" Target="https://www.amazon.com.mx/gp/product/B09NB19SZS/ref=ppx_od_dt_b_asin_image_s00?ie=UTF8&amp;psc=1" TargetMode="External"/><Relationship Id="rId59" Type="http://schemas.openxmlformats.org/officeDocument/2006/relationships/comments" Target="../comments1.xml"/><Relationship Id="rId20" Type="http://schemas.openxmlformats.org/officeDocument/2006/relationships/hyperlink" Target="https://es.aliexpress.com/item/1005003723334603.html?spm=a2g0o.order_detail.order_detail_item.3.2b5639d3ua4ZLT&amp;gatewayAdapt=glo2esp" TargetMode="External"/><Relationship Id="rId41" Type="http://schemas.openxmlformats.org/officeDocument/2006/relationships/hyperlink" Target="https://www.amazon.com.mx/gp/product/B09VCGR5MN/ref=ppx_od_dt_b_asin_image_s00?ie=UTF8&amp;psc=1" TargetMode="External"/><Relationship Id="rId54" Type="http://schemas.openxmlformats.org/officeDocument/2006/relationships/hyperlink" Target="https://www.ebay.com/itm/354958225657" TargetMode="External"/><Relationship Id="rId1" Type="http://schemas.openxmlformats.org/officeDocument/2006/relationships/hyperlink" Target="https://es.aliexpress.com/item/1005003413103502.html?spm=a2g0o.order_detail.order_detail_item.3.670139d3nceoVr&amp;gatewayAdapt=glo2esp" TargetMode="External"/><Relationship Id="rId6" Type="http://schemas.openxmlformats.org/officeDocument/2006/relationships/hyperlink" Target="https://es.aliexpress.com/item/1005004569461612.html?spm=a2g0o.order_detail.order_detail_item.3.4dc639d366ypq9&amp;gatewayAdapt=glo2esp" TargetMode="External"/><Relationship Id="rId15" Type="http://schemas.openxmlformats.org/officeDocument/2006/relationships/hyperlink" Target="https://es.aliexpress.com/item/32889076205.html?spm=a2g0o.order_detail.order_detail_item.3.cd6739d3GMT1Zn&amp;gatewayAdapt=glo2esp" TargetMode="External"/><Relationship Id="rId23" Type="http://schemas.openxmlformats.org/officeDocument/2006/relationships/hyperlink" Target="https://es.aliexpress.com/item/1005004355723312.html?spm=a2g0o.order_detail.order_detail_item.2.649339d3d2xYro&amp;gatewayAdapt=glo2esp" TargetMode="External"/><Relationship Id="rId28" Type="http://schemas.openxmlformats.org/officeDocument/2006/relationships/hyperlink" Target="https://www.amazon.com.mx/gp/product/B09H1JP7XJ/ref=ppx_yo_dt_b_asin_title_o00_s01?ie=UTF8&amp;psc=1" TargetMode="External"/><Relationship Id="rId36" Type="http://schemas.openxmlformats.org/officeDocument/2006/relationships/hyperlink" Target="https://es.aliexpress.com/item/1005002566983328.html?spm=a2g0o.order_detail.order_detail_item.3.644739d3x6nVGu&amp;gatewayAdapt=glo2esp" TargetMode="External"/><Relationship Id="rId49" Type="http://schemas.openxmlformats.org/officeDocument/2006/relationships/hyperlink" Target="https://www.amazon.com.mx/gp/product/B07KWRXXNQ/ref=ppx_od_dt_b_asin_image_s00?ie=UTF8&amp;th=1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es.aliexpress.com/item/4000465579401.html?spm=a2g0o.order_detail.order_detail_item.6.3a4539d3uS5A18&amp;gatewayAdapt=glo2esp" TargetMode="External"/><Relationship Id="rId31" Type="http://schemas.openxmlformats.org/officeDocument/2006/relationships/hyperlink" Target="https://es.aliexpress.com/item/1005004799983437.html?spm=a2g0o.order_detail.order_detail_item.3.237039d3dNFmzP&amp;gatewayAdapt=glo2esp" TargetMode="External"/><Relationship Id="rId44" Type="http://schemas.openxmlformats.org/officeDocument/2006/relationships/hyperlink" Target="https://www.amazon.com.mx/dp/B0B2VND76M?psc=1&amp;ref=ppx_yo2ov_dt_b_product_details" TargetMode="External"/><Relationship Id="rId52" Type="http://schemas.openxmlformats.org/officeDocument/2006/relationships/hyperlink" Target="https://www.amazon.com.mx/gp/product/B08LK8G17V/ref=ppx_od_dt_b_asin_image_s00?ie=UTF8&amp;psc=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GGFxZdacKhH7dkOZHGuzfcwDdAig-NEd/view?usp=drive_link" TargetMode="External"/><Relationship Id="rId18" Type="http://schemas.openxmlformats.org/officeDocument/2006/relationships/hyperlink" Target="https://drive.google.com/file/d/1-PCvOQPJqbniGWQMNe3cnFK1FyMBiOM-/view?usp=drive_link" TargetMode="External"/><Relationship Id="rId26" Type="http://schemas.openxmlformats.org/officeDocument/2006/relationships/hyperlink" Target="https://drive.google.com/file/d/1vQg4mjEHWONxpXWUCKWWJWSxjVIBJc7h/view?usp=drive_link" TargetMode="External"/><Relationship Id="rId39" Type="http://schemas.openxmlformats.org/officeDocument/2006/relationships/hyperlink" Target="https://drive.google.com/file/d/1H2t5x24BqKcKZH6E1nUqbZRZfGKg2NUc/view?usp=drive_link" TargetMode="External"/><Relationship Id="rId21" Type="http://schemas.openxmlformats.org/officeDocument/2006/relationships/hyperlink" Target="https://drive.google.com/file/d/1vj7mKfTStMx0KpDLmo0RjuFg9z1YS6-y/view?usp=drive_link" TargetMode="External"/><Relationship Id="rId34" Type="http://schemas.openxmlformats.org/officeDocument/2006/relationships/hyperlink" Target="https://drive.google.com/file/d/1uXHV0ZERVAIHpvw9V57XlOHLUpyzIt3v/view?usp=drive_link" TargetMode="External"/><Relationship Id="rId42" Type="http://schemas.openxmlformats.org/officeDocument/2006/relationships/hyperlink" Target="https://drive.google.com/file/d/1drMkecuuoQh8275DEAThApsdsxxEQpJV/view?usp=drive_link" TargetMode="External"/><Relationship Id="rId47" Type="http://schemas.openxmlformats.org/officeDocument/2006/relationships/hyperlink" Target="https://drive.google.com/file/d/1N4XAAjS9jiHRHQpxysv4CQIpU_D197SX/view?usp=drive_link" TargetMode="External"/><Relationship Id="rId50" Type="http://schemas.openxmlformats.org/officeDocument/2006/relationships/hyperlink" Target="https://drive.google.com/file/d/12qh-8ptH9WSanI5G4frSJc33rhDEHlpE/view?usp=drive_link" TargetMode="External"/><Relationship Id="rId55" Type="http://schemas.openxmlformats.org/officeDocument/2006/relationships/hyperlink" Target="https://drive.google.com/file/d/1-wtcKYxK17b6Kpk8qMbdvmdGkc7qeoDf/view?usp=drive_link" TargetMode="External"/><Relationship Id="rId7" Type="http://schemas.openxmlformats.org/officeDocument/2006/relationships/hyperlink" Target="https://drive.google.com/file/d/1C0ucXBKjfH5omjvXBIahA4Fd_K9tqbSX/view?usp=drive_link" TargetMode="External"/><Relationship Id="rId2" Type="http://schemas.openxmlformats.org/officeDocument/2006/relationships/hyperlink" Target="https://drive.google.com/file/d/1jv9Vby4M6CC80s4URVmiBnZU8z2-wKfU/view?usp=drive_link" TargetMode="External"/><Relationship Id="rId16" Type="http://schemas.openxmlformats.org/officeDocument/2006/relationships/hyperlink" Target="https://drive.google.com/file/d/1VDEa1BirDxjIVJzM9n7vM0a0wARwjUzJ/view?usp=drive_link" TargetMode="External"/><Relationship Id="rId29" Type="http://schemas.openxmlformats.org/officeDocument/2006/relationships/hyperlink" Target="https://drive.google.com/file/d/1mgUxUHQh-2V-e_ZnJ6Rw9z3G5V8m9DjY/view?usp=drive_link" TargetMode="External"/><Relationship Id="rId11" Type="http://schemas.openxmlformats.org/officeDocument/2006/relationships/hyperlink" Target="https://drive.google.com/file/d/1Cmq9Ue8sFNDixZTYyLPktH0rLBn__8MJ/view?usp=drive_link" TargetMode="External"/><Relationship Id="rId24" Type="http://schemas.openxmlformats.org/officeDocument/2006/relationships/hyperlink" Target="https://drive.google.com/file/d/1s25FT3A-Y0kA-nAQ5vow-13UxmJg5Ncu/view?usp=drive_link" TargetMode="External"/><Relationship Id="rId32" Type="http://schemas.openxmlformats.org/officeDocument/2006/relationships/hyperlink" Target="https://drive.google.com/file/d/1NThHNmq7Df-7qbUub2lyR_DA_DxwkSay/view?usp=drive_link" TargetMode="External"/><Relationship Id="rId37" Type="http://schemas.openxmlformats.org/officeDocument/2006/relationships/hyperlink" Target="https://drive.google.com/file/d/1LziA36gb7pjmERlhLwqPg0LrcrWnvmum/view?usp=drive_link" TargetMode="External"/><Relationship Id="rId40" Type="http://schemas.openxmlformats.org/officeDocument/2006/relationships/hyperlink" Target="https://drive.google.com/file/d/1ASfRwQY7OL7FYWLmIU15Q6ZmIw222nRT/view?usp=drive_link" TargetMode="External"/><Relationship Id="rId45" Type="http://schemas.openxmlformats.org/officeDocument/2006/relationships/hyperlink" Target="https://drive.google.com/file/d/1KU0lmW67cFTGIk4x6OjQK8TZMAXMzu8w/view?usp=drive_link" TargetMode="External"/><Relationship Id="rId53" Type="http://schemas.openxmlformats.org/officeDocument/2006/relationships/hyperlink" Target="https://drive.google.com/file/d/1qLoDNOm1bTfH-xUes0pbXrh4s4T2hFr-/view?usp=drive_link" TargetMode="External"/><Relationship Id="rId58" Type="http://schemas.openxmlformats.org/officeDocument/2006/relationships/hyperlink" Target="https://drive.google.com/file/d/1v7At2OiemaPVbN3bESyboF9yHXh6UtTA/view?usp=drive_link" TargetMode="External"/><Relationship Id="rId5" Type="http://schemas.openxmlformats.org/officeDocument/2006/relationships/hyperlink" Target="https://drive.google.com/file/d/1C0ucXBKjfH5omjvXBIahA4Fd_K9tqbSX/view?usp=drive_link" TargetMode="External"/><Relationship Id="rId61" Type="http://schemas.openxmlformats.org/officeDocument/2006/relationships/image" Target="../media/image1.png"/><Relationship Id="rId19" Type="http://schemas.openxmlformats.org/officeDocument/2006/relationships/hyperlink" Target="https://drive.google.com/file/d/1-8BFEAtoHyvosBDTwIkyo_OjCkYTc__L/view?usp=drive_link" TargetMode="External"/><Relationship Id="rId14" Type="http://schemas.openxmlformats.org/officeDocument/2006/relationships/hyperlink" Target="https://drive.google.com/file/d/1hfkcklFpWzszsudZX7Qy_Mcn-M6_83go/view?usp=drive_link" TargetMode="External"/><Relationship Id="rId22" Type="http://schemas.openxmlformats.org/officeDocument/2006/relationships/hyperlink" Target="https://drive.google.com/file/d/1bl2znzOfoApzZDdgBd71QYjO7DAIRyNJ/view?usp=drive_link" TargetMode="External"/><Relationship Id="rId27" Type="http://schemas.openxmlformats.org/officeDocument/2006/relationships/hyperlink" Target="https://drive.google.com/file/d/17f4GcN8tUu4m6L4hnLMjL31stV6nf3bq/view?usp=drive_link" TargetMode="External"/><Relationship Id="rId30" Type="http://schemas.openxmlformats.org/officeDocument/2006/relationships/hyperlink" Target="https://drive.google.com/file/d/1bZAPIMuVGffYhbG0ro_GYzFLycrCyO-r/view?usp=drive_link" TargetMode="External"/><Relationship Id="rId35" Type="http://schemas.openxmlformats.org/officeDocument/2006/relationships/hyperlink" Target="https://drive.google.com/file/d/1B-bleqXcOpU7sQgYn6nJsATINLpmOUMH/view?usp=drive_link" TargetMode="External"/><Relationship Id="rId43" Type="http://schemas.openxmlformats.org/officeDocument/2006/relationships/hyperlink" Target="https://drive.google.com/file/d/1Zjo8k9Z3tn_U3eWdTvFumRE3ZqG2uI5N/view?usp=drive_link" TargetMode="External"/><Relationship Id="rId48" Type="http://schemas.openxmlformats.org/officeDocument/2006/relationships/hyperlink" Target="https://drive.google.com/file/d/1YsLm-T5sicVgdbjl7ljxchU3C2x2R75O/view?usp=drive_link" TargetMode="External"/><Relationship Id="rId56" Type="http://schemas.openxmlformats.org/officeDocument/2006/relationships/hyperlink" Target="https://drive.google.com/file/d/11YkfKCZ97ZWnpfY7b_YUKxwyWcdaKBfV/view?usp=drive_link" TargetMode="External"/><Relationship Id="rId8" Type="http://schemas.openxmlformats.org/officeDocument/2006/relationships/hyperlink" Target="https://drive.google.com/file/d/17ZUwSiIIMhPKrJ7ojyI0ZWmCzt8OCEXB/view?usp=drive_link" TargetMode="External"/><Relationship Id="rId51" Type="http://schemas.openxmlformats.org/officeDocument/2006/relationships/hyperlink" Target="https://drive.google.com/file/d/1iR_DPIDPt8w6w_Tg3Trz5Yz0ZOfUUB8M/view?usp=drive_link" TargetMode="External"/><Relationship Id="rId3" Type="http://schemas.openxmlformats.org/officeDocument/2006/relationships/hyperlink" Target="https://drive.google.com/file/d/1j_lYsAkePt4i-0jsWvtp25ibbVwhoc96/view?usp=drive_link" TargetMode="External"/><Relationship Id="rId12" Type="http://schemas.openxmlformats.org/officeDocument/2006/relationships/hyperlink" Target="https://drive.google.com/file/d/1Opd7vhpjPDzh279niK55QhFWZ_KB3rqR/view?usp=drive_link" TargetMode="External"/><Relationship Id="rId17" Type="http://schemas.openxmlformats.org/officeDocument/2006/relationships/hyperlink" Target="https://drive.google.com/file/d/1Og-tEg3vc33JyXHyGzTL7k-5xV0YWukG/view?usp=drive_link" TargetMode="External"/><Relationship Id="rId25" Type="http://schemas.openxmlformats.org/officeDocument/2006/relationships/hyperlink" Target="https://drive.google.com/file/d/1bZAPIMuVGffYhbG0ro_GYzFLycrCyO-r/view?usp=drive_link" TargetMode="External"/><Relationship Id="rId33" Type="http://schemas.openxmlformats.org/officeDocument/2006/relationships/hyperlink" Target="https://drive.google.com/file/d/1yrywmwUQ-dS5nU8WiYH11eVVaCdOJR2p/view?usp=drive_link" TargetMode="External"/><Relationship Id="rId38" Type="http://schemas.openxmlformats.org/officeDocument/2006/relationships/hyperlink" Target="https://drive.google.com/file/d/1X13S0B5nHTVhzE-r_Lk9YlyjAacfoQ2e/view?usp=drive_link" TargetMode="External"/><Relationship Id="rId46" Type="http://schemas.openxmlformats.org/officeDocument/2006/relationships/hyperlink" Target="https://drive.google.com/file/d/10QNvdNFSHkS4FnH3VgZ-ZA0xv8mF6Uay/view?usp=drive_link" TargetMode="External"/><Relationship Id="rId59" Type="http://schemas.openxmlformats.org/officeDocument/2006/relationships/hyperlink" Target="https://drive.google.com/file/d/1kBe8FVEaXcB0ly9F96cGx0QofE3SID-z/view?usp=drive_link" TargetMode="External"/><Relationship Id="rId20" Type="http://schemas.openxmlformats.org/officeDocument/2006/relationships/hyperlink" Target="https://drive.google.com/file/d/1dRfSEtNKrQ_VEzXCxrQVxDvV3HFjhjZB/view?usp=drive_link" TargetMode="External"/><Relationship Id="rId41" Type="http://schemas.openxmlformats.org/officeDocument/2006/relationships/hyperlink" Target="https://drive.google.com/file/d/1DgmleH4bSj-rTLvnneP947y_J1PG3Oss/view?usp=drive_link" TargetMode="External"/><Relationship Id="rId54" Type="http://schemas.openxmlformats.org/officeDocument/2006/relationships/hyperlink" Target="https://drive.google.com/file/d/1fT6-jRGTfWlneW4lLB7Bjj0Xzowxu4Tx/view?usp=drive_link" TargetMode="External"/><Relationship Id="rId1" Type="http://schemas.openxmlformats.org/officeDocument/2006/relationships/hyperlink" Target="https://drive.google.com/file/d/15BMH9c6rafOuMEnP1ZgSdfZQM87j--pO/view?usp=drive_link" TargetMode="External"/><Relationship Id="rId6" Type="http://schemas.openxmlformats.org/officeDocument/2006/relationships/hyperlink" Target="https://drive.google.com/file/d/1C0ucXBKjfH5omjvXBIahA4Fd_K9tqbSX/view?usp=drive_link" TargetMode="External"/><Relationship Id="rId15" Type="http://schemas.openxmlformats.org/officeDocument/2006/relationships/hyperlink" Target="https://drive.google.com/file/d/11U4mhm4bsW7MiJqBfT5DNCDf73-XzBd6/view?usp=drive_link" TargetMode="External"/><Relationship Id="rId23" Type="http://schemas.openxmlformats.org/officeDocument/2006/relationships/hyperlink" Target="https://drive.google.com/file/d/1mhoee9mLNdpnMhYeQ27Z2Q8hMfq3sLRQ/view?usp=drive_link" TargetMode="External"/><Relationship Id="rId28" Type="http://schemas.openxmlformats.org/officeDocument/2006/relationships/hyperlink" Target="https://drive.google.com/file/d/1Bl7hzMN1-4TFIbe6Nq72HzKhuNz1rbdu/view?usp=drive_link" TargetMode="External"/><Relationship Id="rId36" Type="http://schemas.openxmlformats.org/officeDocument/2006/relationships/hyperlink" Target="https://drive.google.com/file/d/1s8X94BVKNUc50XnifWtVMQI76W6IpzQC/view?usp=drive_link" TargetMode="External"/><Relationship Id="rId49" Type="http://schemas.openxmlformats.org/officeDocument/2006/relationships/hyperlink" Target="https://drive.google.com/file/d/1pNcYs6UfN0jlYw5Y7SjwxU4BEYG_WqFG/view?usp=drive_link" TargetMode="External"/><Relationship Id="rId57" Type="http://schemas.openxmlformats.org/officeDocument/2006/relationships/hyperlink" Target="https://drive.google.com/file/d/1-1LbVmMsBGp5BL3gw4YM15fRiwZZnkSc/view?usp=drive_link" TargetMode="External"/><Relationship Id="rId10" Type="http://schemas.openxmlformats.org/officeDocument/2006/relationships/hyperlink" Target="https://drive.google.com/file/d/1XzMQUeWPyFY3Q4OhqPdNEiXSo3GNK39z/view?usp=drive_link" TargetMode="External"/><Relationship Id="rId31" Type="http://schemas.openxmlformats.org/officeDocument/2006/relationships/hyperlink" Target="https://drive.google.com/file/d/1bUhHgIaML470Vxh5JDiaj6omJYLLblDk/view?usp=drive_link" TargetMode="External"/><Relationship Id="rId44" Type="http://schemas.openxmlformats.org/officeDocument/2006/relationships/hyperlink" Target="https://drive.google.com/file/d/1Z4QqwmPJk9o75j_ZrPtGtjlZgzfwDPHK/view?usp=drive_link" TargetMode="External"/><Relationship Id="rId52" Type="http://schemas.openxmlformats.org/officeDocument/2006/relationships/hyperlink" Target="https://drive.google.com/file/d/1iR_DPIDPt8w6w_Tg3Trz5Yz0ZOfUUB8M/view?usp=drive_link" TargetMode="External"/><Relationship Id="rId60" Type="http://schemas.openxmlformats.org/officeDocument/2006/relationships/hyperlink" Target="https://drive.google.com/file/d/1ZPYXXLOP92k16rBNs1Uhmb-6MCTOCjk8/view?usp=drive_link" TargetMode="External"/><Relationship Id="rId4" Type="http://schemas.openxmlformats.org/officeDocument/2006/relationships/hyperlink" Target="https://drive.google.com/file/d/1Az4KQzuDINkdsCgN3KOtY5600iqhC3zw/view?usp=drive_link" TargetMode="External"/><Relationship Id="rId9" Type="http://schemas.openxmlformats.org/officeDocument/2006/relationships/hyperlink" Target="https://drive.google.com/file/d/1GgRVlXlwTEtivxrB1fJ0t7vLQbHo0uov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image" Target="../media/image1.png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topLeftCell="B1" zoomScaleNormal="100" workbookViewId="0">
      <pane ySplit="1" topLeftCell="A2" activePane="bottomLeft" state="frozen"/>
      <selection pane="bottomLeft" activeCell="U2" sqref="U2"/>
    </sheetView>
  </sheetViews>
  <sheetFormatPr baseColWidth="10" defaultColWidth="10.69921875" defaultRowHeight="15.6" x14ac:dyDescent="0.3"/>
  <cols>
    <col min="1" max="1" width="33.69921875" style="29" customWidth="1"/>
    <col min="2" max="2" width="4.3984375" style="29" bestFit="1" customWidth="1"/>
    <col min="3" max="3" width="10" style="29" bestFit="1" customWidth="1"/>
    <col min="4" max="4" width="6.19921875" style="29" bestFit="1" customWidth="1"/>
    <col min="5" max="5" width="8.3984375" style="29" bestFit="1" customWidth="1"/>
    <col min="6" max="6" width="10" style="29" bestFit="1" customWidth="1"/>
    <col min="7" max="7" width="9.3984375" style="29" bestFit="1" customWidth="1"/>
    <col min="8" max="8" width="7.69921875" style="29" bestFit="1" customWidth="1"/>
    <col min="9" max="9" width="8.5" style="29" bestFit="1" customWidth="1"/>
    <col min="10" max="10" width="8.09765625" style="29" bestFit="1" customWidth="1"/>
    <col min="11" max="11" width="8.796875" style="29" bestFit="1" customWidth="1"/>
    <col min="12" max="12" width="4.296875" style="29" bestFit="1" customWidth="1"/>
    <col min="13" max="13" width="7.5" style="29" bestFit="1" customWidth="1"/>
    <col min="14" max="14" width="6.3984375" style="29" bestFit="1" customWidth="1"/>
    <col min="15" max="15" width="7" style="29" bestFit="1" customWidth="1"/>
    <col min="16" max="16" width="4.5" style="29" bestFit="1" customWidth="1"/>
    <col min="17" max="17" width="9.3984375" style="29" bestFit="1" customWidth="1"/>
    <col min="18" max="18" width="10.69921875" style="29"/>
    <col min="19" max="19" width="10.19921875" style="29" bestFit="1" customWidth="1"/>
    <col min="20" max="20" width="10.19921875" style="29" customWidth="1"/>
    <col min="21" max="21" width="11.796875" style="29" bestFit="1" customWidth="1"/>
    <col min="22" max="22" width="0" style="29" hidden="1" customWidth="1"/>
    <col min="23" max="16384" width="10.69921875" style="29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214</v>
      </c>
      <c r="U1" s="1" t="s">
        <v>19</v>
      </c>
      <c r="V1" s="43" t="s">
        <v>208</v>
      </c>
      <c r="W1" s="38" t="s">
        <v>208</v>
      </c>
    </row>
    <row r="2" spans="1:23" ht="31.2" x14ac:dyDescent="0.3">
      <c r="A2" s="3" t="s">
        <v>37</v>
      </c>
      <c r="B2" s="4">
        <v>4</v>
      </c>
      <c r="C2" s="7">
        <v>30.91</v>
      </c>
      <c r="D2" s="6">
        <v>0.3</v>
      </c>
      <c r="E2" s="7">
        <v>0</v>
      </c>
      <c r="F2" s="7">
        <v>21.92</v>
      </c>
      <c r="G2" s="8">
        <f>B2*F2</f>
        <v>87.68</v>
      </c>
      <c r="H2" s="7">
        <v>0</v>
      </c>
      <c r="I2" s="7">
        <v>0</v>
      </c>
      <c r="J2" s="30">
        <v>45112</v>
      </c>
      <c r="K2" s="30">
        <v>45132</v>
      </c>
      <c r="L2" s="8"/>
      <c r="M2" s="7">
        <v>17.010000000000002</v>
      </c>
      <c r="N2" s="7"/>
      <c r="O2" s="9">
        <v>0.87</v>
      </c>
      <c r="P2" s="4">
        <v>1</v>
      </c>
      <c r="Q2" s="8">
        <f t="shared" ref="Q2:Q32" si="0">F2+(I2/B2)-(O2/B2)</f>
        <v>21.702500000000001</v>
      </c>
      <c r="R2" s="10" t="s">
        <v>38</v>
      </c>
      <c r="S2" s="15">
        <f>SUM(O2:O180)</f>
        <v>65.624400000000009</v>
      </c>
      <c r="T2" s="8">
        <f>B2*Q2</f>
        <v>86.81</v>
      </c>
      <c r="U2" s="11">
        <f>SUM(T2:T180)</f>
        <v>15009.244200000003</v>
      </c>
      <c r="W2" s="44">
        <f>Q30</f>
        <v>785.11999999999989</v>
      </c>
    </row>
    <row r="3" spans="1:23" x14ac:dyDescent="0.3">
      <c r="A3" s="3" t="s">
        <v>39</v>
      </c>
      <c r="B3" s="4">
        <v>2</v>
      </c>
      <c r="C3" s="7">
        <v>27.65</v>
      </c>
      <c r="D3" s="6">
        <v>0.1</v>
      </c>
      <c r="E3" s="7">
        <v>0</v>
      </c>
      <c r="F3" s="7">
        <v>34.79</v>
      </c>
      <c r="G3" s="8">
        <f>B3*F3</f>
        <v>69.58</v>
      </c>
      <c r="H3" s="7">
        <v>0</v>
      </c>
      <c r="I3" s="7">
        <v>0</v>
      </c>
      <c r="J3" s="30">
        <v>45112</v>
      </c>
      <c r="K3" s="30">
        <v>45142</v>
      </c>
      <c r="L3" s="8"/>
      <c r="M3" s="7">
        <v>17.010000000000002</v>
      </c>
      <c r="N3" s="7"/>
      <c r="O3" s="9">
        <v>4.17</v>
      </c>
      <c r="P3" s="4">
        <v>3</v>
      </c>
      <c r="Q3" s="8">
        <f t="shared" si="0"/>
        <v>32.704999999999998</v>
      </c>
      <c r="R3" s="10" t="s">
        <v>40</v>
      </c>
      <c r="S3" s="12"/>
      <c r="T3" s="8">
        <f t="shared" ref="T3:T66" si="1">B3*Q3</f>
        <v>65.41</v>
      </c>
      <c r="U3" s="4"/>
    </row>
    <row r="4" spans="1:23" ht="46.8" x14ac:dyDescent="0.3">
      <c r="A4" s="3" t="s">
        <v>206</v>
      </c>
      <c r="B4" s="4">
        <v>2</v>
      </c>
      <c r="C4" s="7">
        <v>9.44</v>
      </c>
      <c r="D4" s="6">
        <v>0.28000000000000003</v>
      </c>
      <c r="E4" s="7">
        <v>0</v>
      </c>
      <c r="F4" s="7">
        <v>6.96</v>
      </c>
      <c r="G4" s="8">
        <f>B4*F4</f>
        <v>13.92</v>
      </c>
      <c r="H4" s="7">
        <v>0</v>
      </c>
      <c r="I4" s="7">
        <v>37.22</v>
      </c>
      <c r="J4" s="30">
        <v>45112</v>
      </c>
      <c r="K4" s="30">
        <v>45136</v>
      </c>
      <c r="L4" s="8"/>
      <c r="M4" s="7">
        <v>17.010000000000002</v>
      </c>
      <c r="N4" s="7"/>
      <c r="O4" s="9">
        <v>0.7</v>
      </c>
      <c r="P4" s="4">
        <v>1</v>
      </c>
      <c r="Q4" s="8">
        <f t="shared" si="0"/>
        <v>25.22</v>
      </c>
      <c r="R4" s="10" t="s">
        <v>41</v>
      </c>
      <c r="S4" s="12"/>
      <c r="T4" s="8">
        <f t="shared" si="1"/>
        <v>50.44</v>
      </c>
      <c r="U4"/>
    </row>
    <row r="5" spans="1:23" ht="31.2" x14ac:dyDescent="0.3">
      <c r="A5" s="3" t="s">
        <v>42</v>
      </c>
      <c r="B5" s="4">
        <v>2</v>
      </c>
      <c r="C5" s="7">
        <v>42.07</v>
      </c>
      <c r="D5" s="6">
        <v>0.49</v>
      </c>
      <c r="E5" s="7">
        <v>0</v>
      </c>
      <c r="F5" s="7">
        <v>21.74</v>
      </c>
      <c r="G5" s="8">
        <f t="shared" ref="G5" si="2">B5*F5</f>
        <v>43.48</v>
      </c>
      <c r="H5" s="7">
        <v>0</v>
      </c>
      <c r="I5" s="7">
        <v>15.48</v>
      </c>
      <c r="J5" s="30">
        <v>45112</v>
      </c>
      <c r="K5" s="30">
        <v>45142</v>
      </c>
      <c r="L5" s="8"/>
      <c r="M5" s="7">
        <v>17.010000000000002</v>
      </c>
      <c r="N5" s="7"/>
      <c r="O5" s="9">
        <f>0.87+0.87</f>
        <v>1.74</v>
      </c>
      <c r="P5" s="4">
        <v>1</v>
      </c>
      <c r="Q5" s="8">
        <f t="shared" si="0"/>
        <v>28.609999999999996</v>
      </c>
      <c r="R5" s="10" t="s">
        <v>43</v>
      </c>
      <c r="S5" s="12"/>
      <c r="T5" s="8">
        <f t="shared" si="1"/>
        <v>57.219999999999992</v>
      </c>
      <c r="U5"/>
    </row>
    <row r="6" spans="1:23" ht="31.2" x14ac:dyDescent="0.3">
      <c r="A6" s="34" t="s">
        <v>44</v>
      </c>
      <c r="B6" s="4">
        <v>1</v>
      </c>
      <c r="C6" s="7">
        <v>27.3</v>
      </c>
      <c r="D6" s="6">
        <v>0.3</v>
      </c>
      <c r="E6" s="7">
        <v>0</v>
      </c>
      <c r="F6" s="7">
        <v>27.66</v>
      </c>
      <c r="G6" s="8">
        <f>B6*F6</f>
        <v>27.66</v>
      </c>
      <c r="H6" s="7">
        <v>0</v>
      </c>
      <c r="I6" s="7">
        <v>25.74</v>
      </c>
      <c r="J6" s="30">
        <v>45112</v>
      </c>
      <c r="K6" s="30">
        <v>45142</v>
      </c>
      <c r="L6" s="8"/>
      <c r="M6" s="7">
        <v>17.010000000000002</v>
      </c>
      <c r="N6" s="7"/>
      <c r="O6" s="9">
        <v>0.35</v>
      </c>
      <c r="P6" s="4">
        <v>1</v>
      </c>
      <c r="Q6" s="8">
        <f t="shared" si="0"/>
        <v>53.05</v>
      </c>
      <c r="R6" s="10" t="s">
        <v>45</v>
      </c>
      <c r="S6" s="12"/>
      <c r="T6" s="8">
        <f t="shared" si="1"/>
        <v>53.05</v>
      </c>
      <c r="U6"/>
    </row>
    <row r="7" spans="1:23" ht="31.2" x14ac:dyDescent="0.3">
      <c r="A7" s="34" t="s">
        <v>46</v>
      </c>
      <c r="B7" s="4">
        <v>1</v>
      </c>
      <c r="C7" s="7">
        <v>24.64</v>
      </c>
      <c r="D7" s="6">
        <v>0</v>
      </c>
      <c r="E7" s="7">
        <v>0</v>
      </c>
      <c r="F7" s="7">
        <v>24.65</v>
      </c>
      <c r="G7" s="8">
        <f t="shared" ref="G7:G18" si="3">B7*F7</f>
        <v>24.65</v>
      </c>
      <c r="H7" s="7">
        <v>0</v>
      </c>
      <c r="I7" s="7">
        <v>28.36</v>
      </c>
      <c r="J7" s="30">
        <v>45112</v>
      </c>
      <c r="K7" s="30">
        <v>45136</v>
      </c>
      <c r="L7" s="8"/>
      <c r="M7" s="7">
        <v>17.010000000000002</v>
      </c>
      <c r="N7" s="7"/>
      <c r="O7" s="9">
        <v>0.35</v>
      </c>
      <c r="P7" s="4">
        <v>3</v>
      </c>
      <c r="Q7" s="8">
        <f t="shared" si="0"/>
        <v>52.66</v>
      </c>
      <c r="R7" s="10" t="s">
        <v>47</v>
      </c>
      <c r="S7" s="12"/>
      <c r="T7" s="8">
        <f t="shared" si="1"/>
        <v>52.66</v>
      </c>
      <c r="U7"/>
    </row>
    <row r="8" spans="1:23" ht="46.8" x14ac:dyDescent="0.3">
      <c r="A8" s="34" t="s">
        <v>48</v>
      </c>
      <c r="B8" s="4">
        <v>1</v>
      </c>
      <c r="C8" s="7">
        <v>69.709999999999994</v>
      </c>
      <c r="D8" s="6">
        <v>0.5</v>
      </c>
      <c r="E8" s="7">
        <v>0</v>
      </c>
      <c r="F8" s="7">
        <v>35.31</v>
      </c>
      <c r="G8" s="8">
        <f t="shared" si="3"/>
        <v>35.31</v>
      </c>
      <c r="H8" s="7">
        <v>0</v>
      </c>
      <c r="I8" s="7">
        <v>31.14</v>
      </c>
      <c r="J8" s="30">
        <v>45112</v>
      </c>
      <c r="K8" s="30">
        <v>45136</v>
      </c>
      <c r="L8" s="8"/>
      <c r="M8" s="7">
        <v>17.5</v>
      </c>
      <c r="N8" s="7"/>
      <c r="O8" s="9">
        <v>0.35</v>
      </c>
      <c r="P8" s="4">
        <v>1</v>
      </c>
      <c r="Q8" s="8">
        <f t="shared" si="0"/>
        <v>66.100000000000009</v>
      </c>
      <c r="R8" s="10" t="s">
        <v>49</v>
      </c>
      <c r="S8" s="12"/>
      <c r="T8" s="8">
        <f t="shared" si="1"/>
        <v>66.100000000000009</v>
      </c>
      <c r="U8"/>
    </row>
    <row r="9" spans="1:23" ht="31.2" x14ac:dyDescent="0.3">
      <c r="A9" s="3" t="s">
        <v>50</v>
      </c>
      <c r="B9" s="4">
        <v>1</v>
      </c>
      <c r="C9" s="7">
        <v>116.94</v>
      </c>
      <c r="D9" s="6">
        <v>0.46</v>
      </c>
      <c r="E9" s="7">
        <v>0</v>
      </c>
      <c r="F9" s="7">
        <v>64.010000000000005</v>
      </c>
      <c r="G9" s="8">
        <f t="shared" si="3"/>
        <v>64.010000000000005</v>
      </c>
      <c r="H9" s="7">
        <v>0</v>
      </c>
      <c r="I9" s="7">
        <f>62.62/4</f>
        <v>15.654999999999999</v>
      </c>
      <c r="J9" s="30">
        <v>45112</v>
      </c>
      <c r="K9" s="30">
        <v>45136</v>
      </c>
      <c r="L9" s="8"/>
      <c r="M9" s="7">
        <v>17.5</v>
      </c>
      <c r="N9" s="7"/>
      <c r="O9" s="9">
        <f>17.93/7</f>
        <v>2.5614285714285714</v>
      </c>
      <c r="P9" s="4">
        <v>1</v>
      </c>
      <c r="Q9" s="8">
        <f t="shared" si="0"/>
        <v>77.103571428571428</v>
      </c>
      <c r="R9" s="10" t="s">
        <v>51</v>
      </c>
      <c r="S9" s="12"/>
      <c r="T9" s="8">
        <f t="shared" si="1"/>
        <v>77.103571428571428</v>
      </c>
      <c r="U9"/>
    </row>
    <row r="10" spans="1:23" ht="31.2" x14ac:dyDescent="0.3">
      <c r="A10" s="3" t="s">
        <v>50</v>
      </c>
      <c r="B10" s="4">
        <v>2</v>
      </c>
      <c r="C10" s="7">
        <v>116.94</v>
      </c>
      <c r="D10" s="6">
        <v>0.46</v>
      </c>
      <c r="E10" s="7">
        <v>0</v>
      </c>
      <c r="F10" s="7">
        <v>62.79</v>
      </c>
      <c r="G10" s="8">
        <f t="shared" si="3"/>
        <v>125.58</v>
      </c>
      <c r="H10" s="7">
        <v>0</v>
      </c>
      <c r="I10" s="7">
        <f>62.62/4</f>
        <v>15.654999999999999</v>
      </c>
      <c r="J10" s="30">
        <v>45112</v>
      </c>
      <c r="K10" s="30">
        <v>45136</v>
      </c>
      <c r="L10" s="8"/>
      <c r="M10" s="7">
        <v>17.5</v>
      </c>
      <c r="N10" s="7"/>
      <c r="O10" s="9">
        <f>(17.93/7)*2</f>
        <v>5.1228571428571428</v>
      </c>
      <c r="P10" s="4">
        <v>4</v>
      </c>
      <c r="Q10" s="8">
        <f t="shared" si="0"/>
        <v>68.056071428571414</v>
      </c>
      <c r="R10" s="10" t="s">
        <v>51</v>
      </c>
      <c r="S10" s="12"/>
      <c r="T10" s="8">
        <f t="shared" si="1"/>
        <v>136.11214285714283</v>
      </c>
      <c r="U10"/>
    </row>
    <row r="11" spans="1:23" ht="31.2" x14ac:dyDescent="0.3">
      <c r="A11" s="3" t="s">
        <v>50</v>
      </c>
      <c r="B11" s="4">
        <v>2</v>
      </c>
      <c r="C11" s="7">
        <v>116.94</v>
      </c>
      <c r="D11" s="6">
        <v>0.49</v>
      </c>
      <c r="E11" s="7">
        <v>0</v>
      </c>
      <c r="F11" s="7">
        <v>62.79</v>
      </c>
      <c r="G11" s="8">
        <f t="shared" si="3"/>
        <v>125.58</v>
      </c>
      <c r="H11" s="7">
        <v>0</v>
      </c>
      <c r="I11" s="7">
        <f>62.62/4</f>
        <v>15.654999999999999</v>
      </c>
      <c r="J11" s="30">
        <v>45112</v>
      </c>
      <c r="K11" s="30">
        <v>45136</v>
      </c>
      <c r="L11" s="8"/>
      <c r="M11" s="7">
        <v>17.760000000000002</v>
      </c>
      <c r="N11" s="7"/>
      <c r="O11" s="9">
        <f>(17.93/7)*2</f>
        <v>5.1228571428571428</v>
      </c>
      <c r="P11" s="4">
        <v>4</v>
      </c>
      <c r="Q11" s="8">
        <f t="shared" si="0"/>
        <v>68.056071428571414</v>
      </c>
      <c r="R11" s="10" t="s">
        <v>51</v>
      </c>
      <c r="S11" s="12"/>
      <c r="T11" s="8">
        <f t="shared" si="1"/>
        <v>136.11214285714283</v>
      </c>
      <c r="U11"/>
    </row>
    <row r="12" spans="1:23" ht="46.8" x14ac:dyDescent="0.3">
      <c r="A12" s="3" t="s">
        <v>199</v>
      </c>
      <c r="B12" s="4">
        <v>2</v>
      </c>
      <c r="C12" s="7">
        <v>44.13</v>
      </c>
      <c r="D12" s="6">
        <v>0.49</v>
      </c>
      <c r="E12" s="7">
        <v>0</v>
      </c>
      <c r="F12" s="7">
        <v>23.66</v>
      </c>
      <c r="G12" s="8">
        <f t="shared" si="3"/>
        <v>47.32</v>
      </c>
      <c r="H12" s="7">
        <v>0</v>
      </c>
      <c r="I12" s="7">
        <f>62.62/4</f>
        <v>15.654999999999999</v>
      </c>
      <c r="J12" s="30">
        <v>45112</v>
      </c>
      <c r="K12" s="30">
        <v>45126</v>
      </c>
      <c r="L12" s="8"/>
      <c r="M12" s="7">
        <v>17.760000000000002</v>
      </c>
      <c r="N12" s="7"/>
      <c r="O12" s="9">
        <f>(17.93/7)*2</f>
        <v>5.1228571428571428</v>
      </c>
      <c r="P12" s="4">
        <v>4</v>
      </c>
      <c r="Q12" s="8">
        <f t="shared" si="0"/>
        <v>28.926071428571429</v>
      </c>
      <c r="R12" s="10" t="s">
        <v>51</v>
      </c>
      <c r="S12" s="12"/>
      <c r="T12" s="8">
        <f t="shared" si="1"/>
        <v>57.852142857142859</v>
      </c>
      <c r="U12"/>
    </row>
    <row r="13" spans="1:23" ht="31.2" x14ac:dyDescent="0.3">
      <c r="A13" s="3" t="s">
        <v>52</v>
      </c>
      <c r="B13" s="4">
        <v>1</v>
      </c>
      <c r="C13" s="7">
        <v>35.03</v>
      </c>
      <c r="D13" s="6">
        <v>0.32</v>
      </c>
      <c r="E13" s="7">
        <v>0</v>
      </c>
      <c r="F13" s="7">
        <v>24.35</v>
      </c>
      <c r="G13" s="8">
        <f t="shared" si="3"/>
        <v>24.35</v>
      </c>
      <c r="H13" s="7">
        <v>0</v>
      </c>
      <c r="I13" s="7">
        <v>33.92</v>
      </c>
      <c r="J13" s="30">
        <v>45112</v>
      </c>
      <c r="K13" s="30">
        <v>45126</v>
      </c>
      <c r="L13" s="8"/>
      <c r="M13" s="7">
        <v>17.89</v>
      </c>
      <c r="N13" s="7"/>
      <c r="O13" s="9"/>
      <c r="P13" s="4">
        <v>1</v>
      </c>
      <c r="Q13" s="8">
        <f t="shared" si="0"/>
        <v>58.27</v>
      </c>
      <c r="R13" s="10" t="s">
        <v>53</v>
      </c>
      <c r="S13" s="12"/>
      <c r="T13" s="8">
        <f t="shared" si="1"/>
        <v>58.27</v>
      </c>
      <c r="U13"/>
    </row>
    <row r="14" spans="1:23" ht="31.2" x14ac:dyDescent="0.3">
      <c r="A14" s="3" t="s">
        <v>54</v>
      </c>
      <c r="B14" s="4">
        <v>1</v>
      </c>
      <c r="C14" s="7">
        <v>68.17</v>
      </c>
      <c r="D14" s="6">
        <v>0.2</v>
      </c>
      <c r="E14" s="7">
        <v>0</v>
      </c>
      <c r="F14" s="7">
        <v>55.31</v>
      </c>
      <c r="G14" s="8">
        <f t="shared" si="3"/>
        <v>55.31</v>
      </c>
      <c r="H14" s="7">
        <v>0</v>
      </c>
      <c r="I14" s="7">
        <f>96.71/2</f>
        <v>48.354999999999997</v>
      </c>
      <c r="J14" s="30">
        <v>45112</v>
      </c>
      <c r="K14" s="30">
        <v>45126</v>
      </c>
      <c r="L14" s="8"/>
      <c r="M14" s="7">
        <v>17.89</v>
      </c>
      <c r="N14" s="7"/>
      <c r="O14" s="9">
        <f>1.74/2</f>
        <v>0.87</v>
      </c>
      <c r="P14" s="4">
        <v>1</v>
      </c>
      <c r="Q14" s="8">
        <f t="shared" si="0"/>
        <v>102.79499999999999</v>
      </c>
      <c r="R14" s="10" t="s">
        <v>55</v>
      </c>
      <c r="S14" s="12"/>
      <c r="T14" s="8">
        <f t="shared" si="1"/>
        <v>102.79499999999999</v>
      </c>
      <c r="U14"/>
    </row>
    <row r="15" spans="1:23" ht="31.2" x14ac:dyDescent="0.3">
      <c r="A15" s="3" t="s">
        <v>56</v>
      </c>
      <c r="B15" s="4">
        <v>1</v>
      </c>
      <c r="C15" s="7">
        <v>38.119999999999997</v>
      </c>
      <c r="D15" s="6">
        <v>0.2</v>
      </c>
      <c r="E15" s="7">
        <v>0</v>
      </c>
      <c r="F15" s="7">
        <v>30.96</v>
      </c>
      <c r="G15" s="8">
        <f t="shared" si="3"/>
        <v>30.96</v>
      </c>
      <c r="H15" s="7">
        <v>0</v>
      </c>
      <c r="I15" s="7">
        <f>96.71/2</f>
        <v>48.354999999999997</v>
      </c>
      <c r="J15" s="30">
        <v>45112</v>
      </c>
      <c r="K15" s="30">
        <v>45126</v>
      </c>
      <c r="L15" s="8"/>
      <c r="M15" s="7">
        <v>17.89</v>
      </c>
      <c r="N15" s="7"/>
      <c r="O15" s="9">
        <f>1.74/2</f>
        <v>0.87</v>
      </c>
      <c r="P15" s="4">
        <v>1</v>
      </c>
      <c r="Q15" s="8">
        <f t="shared" si="0"/>
        <v>78.444999999999993</v>
      </c>
      <c r="R15" s="10" t="s">
        <v>57</v>
      </c>
      <c r="S15" s="12"/>
      <c r="T15" s="8">
        <f t="shared" si="1"/>
        <v>78.444999999999993</v>
      </c>
      <c r="U15"/>
    </row>
    <row r="16" spans="1:23" ht="46.8" x14ac:dyDescent="0.3">
      <c r="A16" s="3" t="s">
        <v>58</v>
      </c>
      <c r="B16" s="4">
        <v>2</v>
      </c>
      <c r="C16" s="7">
        <v>76.58</v>
      </c>
      <c r="D16" s="6">
        <v>0.35</v>
      </c>
      <c r="E16" s="7">
        <v>0</v>
      </c>
      <c r="F16" s="7">
        <v>50.44</v>
      </c>
      <c r="G16" s="8">
        <f t="shared" si="3"/>
        <v>100.88</v>
      </c>
      <c r="H16" s="7">
        <v>0</v>
      </c>
      <c r="I16" s="7">
        <f>H16*M16</f>
        <v>0</v>
      </c>
      <c r="J16" s="30">
        <v>45112</v>
      </c>
      <c r="K16" s="30">
        <v>45126</v>
      </c>
      <c r="L16" s="8"/>
      <c r="M16" s="7">
        <v>17.89</v>
      </c>
      <c r="N16" s="7"/>
      <c r="O16" s="9">
        <v>2.08</v>
      </c>
      <c r="P16" s="4">
        <v>1</v>
      </c>
      <c r="Q16" s="8">
        <f t="shared" si="0"/>
        <v>49.4</v>
      </c>
      <c r="R16" s="10" t="s">
        <v>59</v>
      </c>
      <c r="S16" s="12"/>
      <c r="T16" s="8">
        <f t="shared" si="1"/>
        <v>98.8</v>
      </c>
      <c r="U16"/>
    </row>
    <row r="17" spans="1:21" ht="31.2" x14ac:dyDescent="0.3">
      <c r="A17" s="3" t="s">
        <v>200</v>
      </c>
      <c r="B17" s="4">
        <v>1</v>
      </c>
      <c r="C17" s="7">
        <v>85.51</v>
      </c>
      <c r="D17" s="6">
        <v>0.31</v>
      </c>
      <c r="E17" s="7">
        <v>0</v>
      </c>
      <c r="F17" s="7">
        <v>59.84</v>
      </c>
      <c r="G17" s="8">
        <f t="shared" si="3"/>
        <v>59.84</v>
      </c>
      <c r="H17" s="7">
        <v>0</v>
      </c>
      <c r="I17" s="7">
        <f>H17*M17</f>
        <v>0</v>
      </c>
      <c r="J17" s="30">
        <v>45112</v>
      </c>
      <c r="K17" s="30">
        <v>45126</v>
      </c>
      <c r="L17" s="8"/>
      <c r="M17" s="7">
        <v>17.89</v>
      </c>
      <c r="N17" s="7"/>
      <c r="O17" s="9">
        <v>1.04</v>
      </c>
      <c r="P17" s="4">
        <v>1</v>
      </c>
      <c r="Q17" s="8">
        <f t="shared" si="0"/>
        <v>58.800000000000004</v>
      </c>
      <c r="R17" s="10" t="s">
        <v>60</v>
      </c>
      <c r="S17" s="12"/>
      <c r="T17" s="8">
        <f t="shared" si="1"/>
        <v>58.800000000000004</v>
      </c>
      <c r="U17"/>
    </row>
    <row r="18" spans="1:21" ht="31.2" x14ac:dyDescent="0.3">
      <c r="A18" s="3" t="s">
        <v>61</v>
      </c>
      <c r="B18" s="4">
        <v>2</v>
      </c>
      <c r="C18" s="7">
        <v>306.68</v>
      </c>
      <c r="D18" s="6">
        <v>0.5</v>
      </c>
      <c r="E18" s="7">
        <v>0</v>
      </c>
      <c r="F18" s="7">
        <v>150.63999999999999</v>
      </c>
      <c r="G18" s="8">
        <f t="shared" si="3"/>
        <v>301.27999999999997</v>
      </c>
      <c r="H18" s="7"/>
      <c r="I18" s="7">
        <v>34.96</v>
      </c>
      <c r="J18" s="30">
        <v>45112</v>
      </c>
      <c r="K18" s="30">
        <v>45126</v>
      </c>
      <c r="L18" s="8"/>
      <c r="M18" s="7">
        <v>17.670000000000002</v>
      </c>
      <c r="N18" s="7"/>
      <c r="O18" s="9">
        <v>17.39</v>
      </c>
      <c r="P18" s="4">
        <v>1</v>
      </c>
      <c r="Q18" s="8">
        <f t="shared" si="0"/>
        <v>159.42499999999998</v>
      </c>
      <c r="R18" s="10" t="s">
        <v>62</v>
      </c>
      <c r="S18" s="12"/>
      <c r="T18" s="8">
        <f t="shared" si="1"/>
        <v>318.84999999999997</v>
      </c>
      <c r="U18"/>
    </row>
    <row r="19" spans="1:21" ht="46.8" x14ac:dyDescent="0.3">
      <c r="A19" s="3" t="s">
        <v>202</v>
      </c>
      <c r="B19" s="4">
        <v>1</v>
      </c>
      <c r="C19" s="7">
        <v>48.08</v>
      </c>
      <c r="D19" s="6">
        <v>0.2</v>
      </c>
      <c r="E19" s="7">
        <v>0</v>
      </c>
      <c r="F19" s="7">
        <v>38.96</v>
      </c>
      <c r="G19" s="16">
        <f>B19*F19</f>
        <v>38.96</v>
      </c>
      <c r="H19" s="7">
        <v>0</v>
      </c>
      <c r="I19" s="7">
        <f>95.84/3</f>
        <v>31.946666666666669</v>
      </c>
      <c r="J19" s="30">
        <v>45112</v>
      </c>
      <c r="K19" s="30">
        <v>45126</v>
      </c>
      <c r="L19" s="8"/>
      <c r="M19" s="7">
        <v>17.670000000000002</v>
      </c>
      <c r="N19" s="7"/>
      <c r="O19" s="9">
        <f>3.65/3</f>
        <v>1.2166666666666666</v>
      </c>
      <c r="P19" s="4">
        <v>1</v>
      </c>
      <c r="Q19" s="8">
        <f t="shared" si="0"/>
        <v>69.69</v>
      </c>
      <c r="R19" s="10" t="s">
        <v>64</v>
      </c>
      <c r="S19" s="12"/>
      <c r="T19" s="8">
        <f t="shared" si="1"/>
        <v>69.69</v>
      </c>
      <c r="U19"/>
    </row>
    <row r="20" spans="1:21" ht="31.2" x14ac:dyDescent="0.3">
      <c r="A20" s="3" t="s">
        <v>201</v>
      </c>
      <c r="B20" s="4">
        <v>1</v>
      </c>
      <c r="C20" s="7">
        <v>24.21</v>
      </c>
      <c r="D20" s="6">
        <v>0.2</v>
      </c>
      <c r="E20" s="7">
        <v>0</v>
      </c>
      <c r="F20" s="7">
        <v>19.66</v>
      </c>
      <c r="G20" s="16">
        <f>B20*F20</f>
        <v>19.66</v>
      </c>
      <c r="H20" s="7">
        <v>0</v>
      </c>
      <c r="I20" s="7">
        <f>95.84/3</f>
        <v>31.946666666666669</v>
      </c>
      <c r="J20" s="30">
        <v>45112</v>
      </c>
      <c r="K20" s="30">
        <v>45126</v>
      </c>
      <c r="L20" s="8"/>
      <c r="M20" s="7">
        <v>17.670000000000002</v>
      </c>
      <c r="N20" s="7"/>
      <c r="O20" s="9">
        <f>3.65/3</f>
        <v>1.2166666666666666</v>
      </c>
      <c r="P20" s="4">
        <v>1</v>
      </c>
      <c r="Q20" s="8">
        <f t="shared" si="0"/>
        <v>50.39</v>
      </c>
      <c r="R20" s="10" t="s">
        <v>64</v>
      </c>
      <c r="S20" s="12"/>
      <c r="T20" s="8">
        <f t="shared" si="1"/>
        <v>50.39</v>
      </c>
      <c r="U20"/>
    </row>
    <row r="21" spans="1:21" ht="31.2" x14ac:dyDescent="0.3">
      <c r="A21" s="3" t="s">
        <v>63</v>
      </c>
      <c r="B21" s="4">
        <v>1</v>
      </c>
      <c r="C21" s="7">
        <v>17.170000000000002</v>
      </c>
      <c r="D21" s="6">
        <v>0.2</v>
      </c>
      <c r="E21" s="7">
        <v>0</v>
      </c>
      <c r="F21" s="7">
        <v>13.92</v>
      </c>
      <c r="G21" s="16">
        <f>B21*F21</f>
        <v>13.92</v>
      </c>
      <c r="H21" s="7">
        <v>0</v>
      </c>
      <c r="I21" s="7">
        <f>95.84/3</f>
        <v>31.946666666666669</v>
      </c>
      <c r="J21" s="30">
        <v>45112</v>
      </c>
      <c r="K21" s="30">
        <v>45142</v>
      </c>
      <c r="L21" s="8"/>
      <c r="M21" s="7">
        <v>17.670000000000002</v>
      </c>
      <c r="N21" s="7"/>
      <c r="O21" s="9">
        <f>3.65/3</f>
        <v>1.2166666666666666</v>
      </c>
      <c r="P21" s="4">
        <v>1</v>
      </c>
      <c r="Q21" s="8">
        <f t="shared" si="0"/>
        <v>44.65</v>
      </c>
      <c r="R21" s="10" t="s">
        <v>64</v>
      </c>
      <c r="S21" s="12"/>
      <c r="T21" s="8">
        <f t="shared" si="1"/>
        <v>44.65</v>
      </c>
      <c r="U21"/>
    </row>
    <row r="22" spans="1:21" ht="46.8" x14ac:dyDescent="0.3">
      <c r="A22" s="3" t="s">
        <v>203</v>
      </c>
      <c r="B22" s="4">
        <v>1</v>
      </c>
      <c r="C22" s="36">
        <v>58.45</v>
      </c>
      <c r="D22" s="6">
        <v>0.2</v>
      </c>
      <c r="E22" s="7">
        <v>0</v>
      </c>
      <c r="F22" s="7">
        <v>58.45</v>
      </c>
      <c r="G22" s="16">
        <f>B22*F22</f>
        <v>58.45</v>
      </c>
      <c r="H22" s="7">
        <v>0</v>
      </c>
      <c r="I22" s="7">
        <v>27.31</v>
      </c>
      <c r="J22" s="30">
        <v>45112</v>
      </c>
      <c r="K22" s="30">
        <v>45142</v>
      </c>
      <c r="L22" s="8"/>
      <c r="M22" s="7">
        <v>17.670000000000002</v>
      </c>
      <c r="N22" s="7"/>
      <c r="O22" s="9"/>
      <c r="P22" s="4">
        <v>1</v>
      </c>
      <c r="Q22" s="8">
        <f t="shared" ref="Q22" si="4">F22+(I22/B22)-(O22/B22)</f>
        <v>85.76</v>
      </c>
      <c r="R22" s="10"/>
      <c r="S22" s="12"/>
      <c r="T22" s="8">
        <f t="shared" si="1"/>
        <v>85.76</v>
      </c>
      <c r="U22"/>
    </row>
    <row r="23" spans="1:21" ht="46.8" x14ac:dyDescent="0.3">
      <c r="A23" s="3" t="s">
        <v>65</v>
      </c>
      <c r="B23" s="4">
        <v>2</v>
      </c>
      <c r="C23" s="7">
        <v>148.87</v>
      </c>
      <c r="D23" s="6">
        <v>0.35</v>
      </c>
      <c r="E23" s="7">
        <v>0</v>
      </c>
      <c r="F23" s="7">
        <v>96.84</v>
      </c>
      <c r="G23" s="8">
        <f t="shared" ref="G23:G26" si="5">B23*F23</f>
        <v>193.68</v>
      </c>
      <c r="H23" s="7">
        <v>24.73</v>
      </c>
      <c r="I23" s="7">
        <v>24.73</v>
      </c>
      <c r="J23" s="30">
        <v>45112</v>
      </c>
      <c r="K23" s="30">
        <v>45142</v>
      </c>
      <c r="L23" s="8"/>
      <c r="M23" s="7">
        <v>17.670000000000002</v>
      </c>
      <c r="N23" s="7"/>
      <c r="O23" s="9"/>
      <c r="P23" s="4">
        <v>1</v>
      </c>
      <c r="Q23" s="8">
        <f t="shared" si="0"/>
        <v>109.205</v>
      </c>
      <c r="R23" s="10"/>
      <c r="S23" s="12"/>
      <c r="T23" s="8">
        <f t="shared" si="1"/>
        <v>218.41</v>
      </c>
      <c r="U23"/>
    </row>
    <row r="24" spans="1:21" ht="31.2" x14ac:dyDescent="0.3">
      <c r="A24" s="3" t="s">
        <v>66</v>
      </c>
      <c r="B24" s="4">
        <v>1</v>
      </c>
      <c r="C24" s="7">
        <v>27.17</v>
      </c>
      <c r="D24" s="6">
        <v>0.3</v>
      </c>
      <c r="E24" s="7">
        <v>0</v>
      </c>
      <c r="F24" s="7">
        <v>27.66</v>
      </c>
      <c r="G24" s="8">
        <f t="shared" si="5"/>
        <v>27.66</v>
      </c>
      <c r="H24" s="7">
        <v>0</v>
      </c>
      <c r="I24" s="7">
        <v>25.74</v>
      </c>
      <c r="J24" s="30">
        <v>45112</v>
      </c>
      <c r="K24" s="30">
        <v>45142</v>
      </c>
      <c r="L24" s="8"/>
      <c r="M24" s="7">
        <v>17.670000000000002</v>
      </c>
      <c r="N24" s="7"/>
      <c r="O24" s="9">
        <v>0.35</v>
      </c>
      <c r="P24" s="4">
        <v>1</v>
      </c>
      <c r="Q24" s="8">
        <f t="shared" si="0"/>
        <v>53.05</v>
      </c>
      <c r="R24" s="10"/>
      <c r="S24" s="12"/>
      <c r="T24" s="8">
        <f t="shared" si="1"/>
        <v>53.05</v>
      </c>
      <c r="U24"/>
    </row>
    <row r="25" spans="1:21" ht="46.8" x14ac:dyDescent="0.3">
      <c r="A25" s="3" t="s">
        <v>67</v>
      </c>
      <c r="B25" s="4">
        <v>1</v>
      </c>
      <c r="C25" s="7">
        <v>69.37</v>
      </c>
      <c r="D25" s="6">
        <v>0.5</v>
      </c>
      <c r="E25" s="7">
        <v>0</v>
      </c>
      <c r="F25" s="7">
        <v>35.31</v>
      </c>
      <c r="G25" s="8">
        <f t="shared" si="5"/>
        <v>35.31</v>
      </c>
      <c r="H25" s="7">
        <v>0</v>
      </c>
      <c r="I25" s="7">
        <v>31.14</v>
      </c>
      <c r="J25" s="30">
        <v>45112</v>
      </c>
      <c r="K25" s="30">
        <v>45142</v>
      </c>
      <c r="L25" s="8"/>
      <c r="M25" s="7">
        <v>17.559999999999999</v>
      </c>
      <c r="N25" s="7"/>
      <c r="O25" s="9">
        <v>0.35</v>
      </c>
      <c r="P25" s="4">
        <v>1</v>
      </c>
      <c r="Q25" s="8">
        <f t="shared" si="0"/>
        <v>66.100000000000009</v>
      </c>
      <c r="R25" s="10"/>
      <c r="S25" s="12"/>
      <c r="T25" s="8">
        <f t="shared" si="1"/>
        <v>66.100000000000009</v>
      </c>
      <c r="U25"/>
    </row>
    <row r="26" spans="1:21" ht="62.4" x14ac:dyDescent="0.3">
      <c r="A26" s="3" t="s">
        <v>68</v>
      </c>
      <c r="B26" s="4">
        <v>1</v>
      </c>
      <c r="C26" s="7">
        <v>90.73</v>
      </c>
      <c r="D26" s="6">
        <v>0.5</v>
      </c>
      <c r="E26" s="7">
        <v>0</v>
      </c>
      <c r="F26" s="7">
        <v>46.1</v>
      </c>
      <c r="G26" s="8">
        <f t="shared" si="5"/>
        <v>46.1</v>
      </c>
      <c r="H26" s="7">
        <v>0</v>
      </c>
      <c r="I26" s="7">
        <v>37.22</v>
      </c>
      <c r="J26" s="30">
        <v>45112</v>
      </c>
      <c r="K26" s="30">
        <v>45126</v>
      </c>
      <c r="L26" s="8"/>
      <c r="M26" s="7">
        <v>17.559999999999999</v>
      </c>
      <c r="N26" s="7"/>
      <c r="O26" s="9">
        <v>1.39</v>
      </c>
      <c r="P26" s="4">
        <v>1</v>
      </c>
      <c r="Q26" s="8">
        <f t="shared" si="0"/>
        <v>81.929999999999993</v>
      </c>
      <c r="R26" s="10" t="s">
        <v>69</v>
      </c>
      <c r="S26" s="12"/>
      <c r="T26" s="8">
        <f t="shared" si="1"/>
        <v>81.929999999999993</v>
      </c>
      <c r="U26"/>
    </row>
    <row r="27" spans="1:21" ht="46.8" x14ac:dyDescent="0.3">
      <c r="A27" s="3" t="s">
        <v>204</v>
      </c>
      <c r="B27" s="4">
        <v>2</v>
      </c>
      <c r="C27" s="36">
        <v>66.45</v>
      </c>
      <c r="D27" s="6">
        <v>0.5</v>
      </c>
      <c r="E27" s="7">
        <v>0</v>
      </c>
      <c r="F27" s="7">
        <v>66.45</v>
      </c>
      <c r="G27" s="8">
        <f t="shared" ref="G27" si="6">B27*F27</f>
        <v>132.9</v>
      </c>
      <c r="H27" s="7">
        <v>0</v>
      </c>
      <c r="I27" s="7"/>
      <c r="J27" s="30">
        <v>45112</v>
      </c>
      <c r="K27" s="30">
        <v>45126</v>
      </c>
      <c r="L27" s="8"/>
      <c r="M27" s="7">
        <v>17.559999999999999</v>
      </c>
      <c r="N27" s="7"/>
      <c r="O27" s="9"/>
      <c r="P27" s="4">
        <v>1</v>
      </c>
      <c r="Q27" s="8">
        <f t="shared" ref="Q27" si="7">F27+(I27/B27)-(O27/B27)</f>
        <v>66.45</v>
      </c>
      <c r="R27" s="10" t="s">
        <v>205</v>
      </c>
      <c r="S27" s="12"/>
      <c r="T27" s="8">
        <f t="shared" si="1"/>
        <v>132.9</v>
      </c>
      <c r="U27"/>
    </row>
    <row r="28" spans="1:21" ht="31.2" x14ac:dyDescent="0.3">
      <c r="A28" s="34" t="s">
        <v>70</v>
      </c>
      <c r="B28" s="4">
        <v>2</v>
      </c>
      <c r="C28" s="7">
        <v>170.52</v>
      </c>
      <c r="D28" s="6">
        <v>0</v>
      </c>
      <c r="E28" s="7">
        <v>0</v>
      </c>
      <c r="F28" s="7">
        <v>154.65</v>
      </c>
      <c r="G28" s="8">
        <f>B28*F28</f>
        <v>309.3</v>
      </c>
      <c r="H28" s="7">
        <v>0</v>
      </c>
      <c r="I28" s="7">
        <f>H28*M28</f>
        <v>0</v>
      </c>
      <c r="J28" s="30">
        <v>45120</v>
      </c>
      <c r="K28" s="30">
        <v>45146</v>
      </c>
      <c r="L28" s="8"/>
      <c r="M28" s="7">
        <v>17.559999999999999</v>
      </c>
      <c r="N28" s="7"/>
      <c r="O28" s="9"/>
      <c r="P28" s="4">
        <v>1</v>
      </c>
      <c r="Q28" s="8">
        <f t="shared" si="0"/>
        <v>154.65</v>
      </c>
      <c r="R28" s="10" t="s">
        <v>71</v>
      </c>
      <c r="S28" s="12"/>
      <c r="T28" s="8">
        <f t="shared" si="1"/>
        <v>309.3</v>
      </c>
      <c r="U28"/>
    </row>
    <row r="29" spans="1:21" ht="31.2" x14ac:dyDescent="0.3">
      <c r="A29" s="34" t="s">
        <v>72</v>
      </c>
      <c r="B29" s="4">
        <v>2</v>
      </c>
      <c r="C29" s="7">
        <v>170.52</v>
      </c>
      <c r="D29" s="6">
        <v>0</v>
      </c>
      <c r="E29" s="7">
        <v>0</v>
      </c>
      <c r="F29" s="7">
        <v>154.65</v>
      </c>
      <c r="G29" s="8">
        <f t="shared" ref="G29:G55" si="8">B29*F29</f>
        <v>309.3</v>
      </c>
      <c r="H29" s="7">
        <v>0</v>
      </c>
      <c r="I29" s="7">
        <f>H29*M29</f>
        <v>0</v>
      </c>
      <c r="J29" s="30">
        <v>45120</v>
      </c>
      <c r="K29" s="30">
        <v>45146</v>
      </c>
      <c r="L29" s="8"/>
      <c r="M29" s="7">
        <v>17.559999999999999</v>
      </c>
      <c r="N29" s="7"/>
      <c r="O29" s="9"/>
      <c r="P29" s="4">
        <v>1</v>
      </c>
      <c r="Q29" s="8">
        <f t="shared" si="0"/>
        <v>154.65</v>
      </c>
      <c r="R29" s="10" t="s">
        <v>71</v>
      </c>
      <c r="S29" s="12"/>
      <c r="T29" s="8">
        <f t="shared" si="1"/>
        <v>309.3</v>
      </c>
      <c r="U29"/>
    </row>
    <row r="30" spans="1:21" ht="28.8" x14ac:dyDescent="0.3">
      <c r="A30" s="35" t="s">
        <v>73</v>
      </c>
      <c r="B30" s="38">
        <v>1</v>
      </c>
      <c r="C30" s="17">
        <v>737.76</v>
      </c>
      <c r="D30" s="39">
        <v>0.08</v>
      </c>
      <c r="E30" s="17">
        <v>0</v>
      </c>
      <c r="F30" s="17">
        <v>665.43</v>
      </c>
      <c r="G30" s="17">
        <f t="shared" si="8"/>
        <v>665.43</v>
      </c>
      <c r="H30" s="17">
        <v>0</v>
      </c>
      <c r="I30" s="17">
        <v>119.69</v>
      </c>
      <c r="J30" s="40">
        <v>45120</v>
      </c>
      <c r="K30" s="40">
        <v>45155</v>
      </c>
      <c r="L30" s="17"/>
      <c r="M30" s="17">
        <v>17.559999999999999</v>
      </c>
      <c r="N30" s="17"/>
      <c r="O30" s="17"/>
      <c r="P30" s="38">
        <v>10</v>
      </c>
      <c r="Q30" s="17">
        <f t="shared" si="0"/>
        <v>785.11999999999989</v>
      </c>
      <c r="R30" s="41" t="s">
        <v>74</v>
      </c>
      <c r="T30" s="17">
        <f t="shared" si="1"/>
        <v>785.11999999999989</v>
      </c>
      <c r="U30" s="42" t="s">
        <v>207</v>
      </c>
    </row>
    <row r="31" spans="1:21" ht="46.8" x14ac:dyDescent="0.3">
      <c r="A31" s="3" t="s">
        <v>75</v>
      </c>
      <c r="B31" s="4">
        <v>1</v>
      </c>
      <c r="C31" s="7">
        <v>104.14</v>
      </c>
      <c r="D31" s="6">
        <v>0.51</v>
      </c>
      <c r="E31" s="7">
        <v>0</v>
      </c>
      <c r="F31" s="7">
        <v>49.94</v>
      </c>
      <c r="G31" s="8">
        <f t="shared" si="8"/>
        <v>49.94</v>
      </c>
      <c r="H31" s="7">
        <v>0</v>
      </c>
      <c r="I31" s="7">
        <v>20.52</v>
      </c>
      <c r="J31" s="30">
        <v>45120</v>
      </c>
      <c r="K31" s="30">
        <v>45133</v>
      </c>
      <c r="L31" s="8"/>
      <c r="M31" s="7">
        <v>17.46</v>
      </c>
      <c r="N31" s="7"/>
      <c r="O31" s="9"/>
      <c r="P31" s="4">
        <v>1</v>
      </c>
      <c r="Q31" s="8">
        <f t="shared" si="0"/>
        <v>70.459999999999994</v>
      </c>
      <c r="R31" s="10" t="s">
        <v>76</v>
      </c>
      <c r="S31" s="12"/>
      <c r="T31" s="8">
        <f t="shared" si="1"/>
        <v>70.459999999999994</v>
      </c>
      <c r="U31"/>
    </row>
    <row r="32" spans="1:21" ht="46.8" x14ac:dyDescent="0.3">
      <c r="A32" s="3" t="s">
        <v>77</v>
      </c>
      <c r="B32" s="4">
        <v>1</v>
      </c>
      <c r="C32" s="7">
        <v>86.23</v>
      </c>
      <c r="D32" s="6">
        <v>0.4</v>
      </c>
      <c r="E32" s="7">
        <v>0</v>
      </c>
      <c r="F32" s="7">
        <v>49.82</v>
      </c>
      <c r="G32" s="8">
        <f>B32*F32</f>
        <v>49.82</v>
      </c>
      <c r="H32" s="7">
        <v>0</v>
      </c>
      <c r="I32" s="7">
        <f>27.54/2</f>
        <v>13.77</v>
      </c>
      <c r="J32" s="30">
        <v>45120</v>
      </c>
      <c r="K32" s="30">
        <v>45134</v>
      </c>
      <c r="L32" s="8"/>
      <c r="M32" s="7">
        <v>17.38</v>
      </c>
      <c r="N32" s="7"/>
      <c r="O32" s="9"/>
      <c r="P32" s="4">
        <v>1</v>
      </c>
      <c r="Q32" s="8">
        <f t="shared" si="0"/>
        <v>63.59</v>
      </c>
      <c r="R32" s="10"/>
      <c r="S32" s="12"/>
      <c r="T32" s="8">
        <f t="shared" si="1"/>
        <v>63.59</v>
      </c>
      <c r="U32"/>
    </row>
    <row r="33" spans="1:21" ht="46.8" x14ac:dyDescent="0.3">
      <c r="A33" s="3" t="s">
        <v>78</v>
      </c>
      <c r="B33" s="4">
        <v>1</v>
      </c>
      <c r="C33" s="7">
        <v>86.23</v>
      </c>
      <c r="D33" s="6">
        <v>0.4</v>
      </c>
      <c r="E33" s="7">
        <v>0</v>
      </c>
      <c r="F33" s="7">
        <v>49.82</v>
      </c>
      <c r="G33" s="8">
        <f>B33*F33</f>
        <v>49.82</v>
      </c>
      <c r="H33" s="7">
        <v>0</v>
      </c>
      <c r="I33" s="7">
        <f>27.54/2</f>
        <v>13.77</v>
      </c>
      <c r="J33" s="30">
        <v>45120</v>
      </c>
      <c r="K33" s="30">
        <v>45134</v>
      </c>
      <c r="L33" s="8"/>
      <c r="M33" s="7">
        <v>17.670000000000002</v>
      </c>
      <c r="N33" s="7"/>
      <c r="O33" s="9"/>
      <c r="P33" s="4">
        <v>1</v>
      </c>
      <c r="Q33" s="8">
        <f t="shared" ref="Q33:Q66" si="9">F33+(I33/B33)-(O33/B33)</f>
        <v>63.59</v>
      </c>
      <c r="R33" s="10"/>
      <c r="S33" s="12"/>
      <c r="T33" s="8">
        <f t="shared" si="1"/>
        <v>63.59</v>
      </c>
      <c r="U33"/>
    </row>
    <row r="34" spans="1:21" ht="31.2" x14ac:dyDescent="0.3">
      <c r="A34" s="34" t="s">
        <v>79</v>
      </c>
      <c r="B34" s="4">
        <v>1</v>
      </c>
      <c r="C34" s="7">
        <v>191.22</v>
      </c>
      <c r="D34" s="6">
        <v>0.57999999999999996</v>
      </c>
      <c r="E34" s="7">
        <v>0</v>
      </c>
      <c r="F34" s="7">
        <v>78.8</v>
      </c>
      <c r="G34" s="8">
        <f>B34*F34</f>
        <v>78.8</v>
      </c>
      <c r="H34" s="7">
        <v>0</v>
      </c>
      <c r="I34" s="7">
        <v>0</v>
      </c>
      <c r="J34" s="30">
        <v>45120</v>
      </c>
      <c r="K34" s="30">
        <v>45134</v>
      </c>
      <c r="L34" s="8"/>
      <c r="M34" s="7">
        <v>17.55</v>
      </c>
      <c r="N34" s="7"/>
      <c r="O34" s="9"/>
      <c r="P34" s="4">
        <v>1</v>
      </c>
      <c r="Q34" s="8">
        <f t="shared" si="9"/>
        <v>78.8</v>
      </c>
      <c r="R34" s="10" t="s">
        <v>80</v>
      </c>
      <c r="S34" s="12"/>
      <c r="T34" s="8">
        <f t="shared" si="1"/>
        <v>78.8</v>
      </c>
      <c r="U34"/>
    </row>
    <row r="35" spans="1:21" ht="31.2" x14ac:dyDescent="0.3">
      <c r="A35" s="3" t="s">
        <v>81</v>
      </c>
      <c r="B35" s="4">
        <v>1</v>
      </c>
      <c r="C35" s="7">
        <v>142.77000000000001</v>
      </c>
      <c r="D35" s="6">
        <v>0.65</v>
      </c>
      <c r="E35" s="7">
        <v>0</v>
      </c>
      <c r="F35" s="7">
        <v>47.63</v>
      </c>
      <c r="G35" s="8">
        <f t="shared" si="8"/>
        <v>47.63</v>
      </c>
      <c r="H35" s="7">
        <v>0</v>
      </c>
      <c r="I35" s="7">
        <f>59.7/3</f>
        <v>19.900000000000002</v>
      </c>
      <c r="J35" s="30">
        <v>45120</v>
      </c>
      <c r="K35" s="30">
        <v>45134</v>
      </c>
      <c r="L35" s="8"/>
      <c r="M35" s="7">
        <v>17.55</v>
      </c>
      <c r="N35" s="7"/>
      <c r="O35" s="9"/>
      <c r="P35" s="4">
        <v>1</v>
      </c>
      <c r="Q35" s="8">
        <f t="shared" si="9"/>
        <v>67.53</v>
      </c>
      <c r="R35" s="10" t="s">
        <v>82</v>
      </c>
      <c r="S35" s="12"/>
      <c r="T35" s="8">
        <f t="shared" si="1"/>
        <v>67.53</v>
      </c>
      <c r="U35"/>
    </row>
    <row r="36" spans="1:21" ht="46.8" x14ac:dyDescent="0.3">
      <c r="A36" s="3" t="s">
        <v>83</v>
      </c>
      <c r="B36" s="4">
        <v>1</v>
      </c>
      <c r="C36" s="7">
        <v>142.77000000000001</v>
      </c>
      <c r="D36" s="6">
        <v>0.65</v>
      </c>
      <c r="E36" s="7">
        <v>0</v>
      </c>
      <c r="F36" s="7">
        <v>48.9</v>
      </c>
      <c r="G36" s="8">
        <f t="shared" si="8"/>
        <v>48.9</v>
      </c>
      <c r="H36" s="7">
        <v>0</v>
      </c>
      <c r="I36" s="7">
        <f>59.7/3</f>
        <v>19.900000000000002</v>
      </c>
      <c r="J36" s="30">
        <v>45120</v>
      </c>
      <c r="K36" s="30">
        <v>45134</v>
      </c>
      <c r="L36" s="8"/>
      <c r="M36" s="7">
        <v>17.55</v>
      </c>
      <c r="N36" s="7"/>
      <c r="O36" s="9"/>
      <c r="P36" s="4">
        <v>1</v>
      </c>
      <c r="Q36" s="8">
        <f t="shared" si="9"/>
        <v>68.8</v>
      </c>
      <c r="R36" s="10" t="s">
        <v>84</v>
      </c>
      <c r="S36" s="12"/>
      <c r="T36" s="8">
        <f t="shared" si="1"/>
        <v>68.8</v>
      </c>
      <c r="U36"/>
    </row>
    <row r="37" spans="1:21" ht="46.8" x14ac:dyDescent="0.3">
      <c r="A37" s="3" t="s">
        <v>85</v>
      </c>
      <c r="B37" s="4">
        <v>1</v>
      </c>
      <c r="C37" s="7">
        <v>142.77000000000001</v>
      </c>
      <c r="D37" s="6">
        <v>0.65</v>
      </c>
      <c r="E37" s="7">
        <v>0</v>
      </c>
      <c r="F37" s="7">
        <v>47.63</v>
      </c>
      <c r="G37" s="8">
        <f t="shared" si="8"/>
        <v>47.63</v>
      </c>
      <c r="H37" s="7">
        <v>0</v>
      </c>
      <c r="I37" s="7">
        <f>59.7/3</f>
        <v>19.900000000000002</v>
      </c>
      <c r="J37" s="30">
        <v>45120</v>
      </c>
      <c r="K37" s="30">
        <v>45134</v>
      </c>
      <c r="L37" s="8"/>
      <c r="M37" s="7">
        <v>17.55</v>
      </c>
      <c r="N37" s="7"/>
      <c r="O37" s="9"/>
      <c r="P37" s="4">
        <v>1</v>
      </c>
      <c r="Q37" s="8">
        <f t="shared" si="9"/>
        <v>67.53</v>
      </c>
      <c r="R37" s="10"/>
      <c r="S37" s="12"/>
      <c r="T37" s="8">
        <f t="shared" si="1"/>
        <v>67.53</v>
      </c>
      <c r="U37"/>
    </row>
    <row r="38" spans="1:21" ht="46.8" x14ac:dyDescent="0.3">
      <c r="A38" s="3" t="s">
        <v>86</v>
      </c>
      <c r="B38" s="4">
        <v>1</v>
      </c>
      <c r="C38" s="7">
        <v>182.13</v>
      </c>
      <c r="D38" s="6">
        <v>0.25</v>
      </c>
      <c r="E38" s="7">
        <v>0</v>
      </c>
      <c r="F38" s="7">
        <v>137.6</v>
      </c>
      <c r="G38" s="8">
        <f t="shared" si="8"/>
        <v>137.6</v>
      </c>
      <c r="H38" s="7">
        <v>0</v>
      </c>
      <c r="I38" s="7">
        <f>20.67/2</f>
        <v>10.335000000000001</v>
      </c>
      <c r="J38" s="30">
        <v>45120</v>
      </c>
      <c r="K38" s="30">
        <v>45133</v>
      </c>
      <c r="L38" s="8"/>
      <c r="M38" s="7">
        <v>17.55</v>
      </c>
      <c r="N38" s="7"/>
      <c r="O38" s="9"/>
      <c r="P38" s="4">
        <v>1</v>
      </c>
      <c r="Q38" s="8">
        <f t="shared" si="9"/>
        <v>147.935</v>
      </c>
      <c r="R38" s="10" t="s">
        <v>87</v>
      </c>
      <c r="S38" s="12"/>
      <c r="T38" s="8">
        <f t="shared" si="1"/>
        <v>147.935</v>
      </c>
      <c r="U38"/>
    </row>
    <row r="39" spans="1:21" ht="46.8" x14ac:dyDescent="0.3">
      <c r="A39" s="3" t="s">
        <v>88</v>
      </c>
      <c r="B39" s="4">
        <v>1</v>
      </c>
      <c r="C39" s="7">
        <v>286.36</v>
      </c>
      <c r="D39" s="6">
        <v>0.25</v>
      </c>
      <c r="E39" s="7">
        <v>0</v>
      </c>
      <c r="F39" s="7">
        <v>216.47</v>
      </c>
      <c r="G39" s="8">
        <f t="shared" si="8"/>
        <v>216.47</v>
      </c>
      <c r="H39" s="7">
        <v>0</v>
      </c>
      <c r="I39" s="7">
        <f>20.67/2</f>
        <v>10.335000000000001</v>
      </c>
      <c r="J39" s="30">
        <v>45120</v>
      </c>
      <c r="K39" s="30">
        <v>45133</v>
      </c>
      <c r="L39" s="8"/>
      <c r="M39" s="7">
        <v>17.55</v>
      </c>
      <c r="N39" s="7"/>
      <c r="O39" s="9"/>
      <c r="P39" s="4">
        <v>1</v>
      </c>
      <c r="Q39" s="8">
        <f t="shared" si="9"/>
        <v>226.80500000000001</v>
      </c>
      <c r="R39" s="10" t="s">
        <v>89</v>
      </c>
      <c r="S39" s="12"/>
      <c r="T39" s="8">
        <f t="shared" si="1"/>
        <v>226.80500000000001</v>
      </c>
      <c r="U39"/>
    </row>
    <row r="40" spans="1:21" ht="46.8" x14ac:dyDescent="0.3">
      <c r="A40" s="3" t="s">
        <v>90</v>
      </c>
      <c r="B40" s="4">
        <v>4</v>
      </c>
      <c r="C40" s="7">
        <v>34.68</v>
      </c>
      <c r="D40" s="6">
        <v>0.1</v>
      </c>
      <c r="E40" s="7">
        <v>0</v>
      </c>
      <c r="F40" s="7">
        <v>29.96</v>
      </c>
      <c r="G40" s="8">
        <f t="shared" si="8"/>
        <v>119.84</v>
      </c>
      <c r="H40" s="7">
        <v>0</v>
      </c>
      <c r="I40" s="7">
        <f>(41.16/10)*4</f>
        <v>16.463999999999999</v>
      </c>
      <c r="J40" s="30">
        <v>45120</v>
      </c>
      <c r="K40" s="30">
        <v>45131</v>
      </c>
      <c r="L40" s="8"/>
      <c r="M40" s="7">
        <v>17.55</v>
      </c>
      <c r="N40" s="7"/>
      <c r="O40" s="9"/>
      <c r="P40" s="4">
        <v>1</v>
      </c>
      <c r="Q40" s="8">
        <f t="shared" si="9"/>
        <v>34.076000000000001</v>
      </c>
      <c r="R40" s="10" t="s">
        <v>91</v>
      </c>
      <c r="S40" s="12"/>
      <c r="T40" s="8">
        <f t="shared" si="1"/>
        <v>136.304</v>
      </c>
      <c r="U40"/>
    </row>
    <row r="41" spans="1:21" ht="46.8" x14ac:dyDescent="0.3">
      <c r="A41" s="3" t="s">
        <v>92</v>
      </c>
      <c r="B41" s="4">
        <v>4</v>
      </c>
      <c r="C41" s="7">
        <v>17.09</v>
      </c>
      <c r="D41" s="6">
        <v>0.1</v>
      </c>
      <c r="E41" s="7">
        <v>0</v>
      </c>
      <c r="F41" s="7">
        <v>14.62</v>
      </c>
      <c r="G41" s="8">
        <f t="shared" si="8"/>
        <v>58.48</v>
      </c>
      <c r="H41" s="7">
        <v>0</v>
      </c>
      <c r="I41" s="7">
        <f>(41.16/10)*4</f>
        <v>16.463999999999999</v>
      </c>
      <c r="J41" s="30">
        <v>45120</v>
      </c>
      <c r="K41" s="30">
        <v>45131</v>
      </c>
      <c r="L41" s="8"/>
      <c r="M41" s="7">
        <v>17.55</v>
      </c>
      <c r="N41" s="7"/>
      <c r="O41" s="9"/>
      <c r="P41" s="4">
        <v>1</v>
      </c>
      <c r="Q41" s="8">
        <f t="shared" si="9"/>
        <v>18.735999999999997</v>
      </c>
      <c r="R41" s="10" t="s">
        <v>91</v>
      </c>
      <c r="S41" s="12"/>
      <c r="T41" s="8">
        <f t="shared" si="1"/>
        <v>74.943999999999988</v>
      </c>
      <c r="U41"/>
    </row>
    <row r="42" spans="1:21" ht="31.2" x14ac:dyDescent="0.3">
      <c r="A42" s="3" t="s">
        <v>93</v>
      </c>
      <c r="B42" s="4">
        <v>2</v>
      </c>
      <c r="C42" s="7">
        <v>20.67</v>
      </c>
      <c r="D42" s="6">
        <v>0.2</v>
      </c>
      <c r="E42" s="7">
        <v>0</v>
      </c>
      <c r="F42" s="7">
        <v>41.48</v>
      </c>
      <c r="G42" s="8">
        <f t="shared" si="8"/>
        <v>82.96</v>
      </c>
      <c r="H42" s="7">
        <v>0</v>
      </c>
      <c r="I42" s="7">
        <f>(41.16/10)*2</f>
        <v>8.2319999999999993</v>
      </c>
      <c r="J42" s="30">
        <v>45120</v>
      </c>
      <c r="K42" s="30">
        <v>45131</v>
      </c>
      <c r="L42" s="8"/>
      <c r="M42" s="7">
        <v>17.55</v>
      </c>
      <c r="N42" s="7"/>
      <c r="O42" s="9"/>
      <c r="P42" s="4">
        <v>1</v>
      </c>
      <c r="Q42" s="8">
        <f t="shared" si="9"/>
        <v>45.595999999999997</v>
      </c>
      <c r="R42" s="10" t="s">
        <v>91</v>
      </c>
      <c r="S42" s="12"/>
      <c r="T42" s="8">
        <f t="shared" si="1"/>
        <v>91.191999999999993</v>
      </c>
      <c r="U42"/>
    </row>
    <row r="43" spans="1:21" ht="62.4" x14ac:dyDescent="0.3">
      <c r="A43" s="3" t="s">
        <v>94</v>
      </c>
      <c r="B43" s="4">
        <v>1</v>
      </c>
      <c r="C43" s="7">
        <v>60.03</v>
      </c>
      <c r="D43" s="6">
        <v>0.33</v>
      </c>
      <c r="E43" s="7">
        <v>0</v>
      </c>
      <c r="F43" s="7">
        <v>39.299999999999997</v>
      </c>
      <c r="G43" s="8">
        <f t="shared" si="8"/>
        <v>39.299999999999997</v>
      </c>
      <c r="H43" s="7">
        <v>0</v>
      </c>
      <c r="I43" s="7">
        <v>32.26</v>
      </c>
      <c r="J43" s="30">
        <v>45120</v>
      </c>
      <c r="K43" s="30">
        <v>45131</v>
      </c>
      <c r="L43" s="8"/>
      <c r="M43" s="7">
        <v>17.55</v>
      </c>
      <c r="N43" s="7"/>
      <c r="O43" s="9"/>
      <c r="P43" s="4">
        <v>1</v>
      </c>
      <c r="Q43" s="8">
        <f t="shared" si="9"/>
        <v>71.56</v>
      </c>
      <c r="R43" s="10" t="s">
        <v>95</v>
      </c>
      <c r="S43" s="12"/>
      <c r="T43" s="8">
        <f t="shared" si="1"/>
        <v>71.56</v>
      </c>
      <c r="U43"/>
    </row>
    <row r="44" spans="1:21" ht="46.8" x14ac:dyDescent="0.3">
      <c r="A44" s="3" t="s">
        <v>96</v>
      </c>
      <c r="B44" s="4">
        <v>2</v>
      </c>
      <c r="C44" s="7">
        <v>37.590000000000003</v>
      </c>
      <c r="D44" s="6">
        <v>0.2</v>
      </c>
      <c r="E44" s="7">
        <v>0</v>
      </c>
      <c r="F44" s="7">
        <v>30.31</v>
      </c>
      <c r="G44" s="8">
        <f t="shared" si="8"/>
        <v>60.62</v>
      </c>
      <c r="H44" s="7">
        <v>0</v>
      </c>
      <c r="I44" s="7">
        <f>H44*M44</f>
        <v>0</v>
      </c>
      <c r="J44" s="30">
        <v>45120</v>
      </c>
      <c r="K44" s="30">
        <v>45146</v>
      </c>
      <c r="L44" s="8"/>
      <c r="M44" s="7">
        <v>17.55</v>
      </c>
      <c r="N44" s="7"/>
      <c r="O44" s="9"/>
      <c r="P44" s="4">
        <v>1</v>
      </c>
      <c r="Q44" s="8">
        <f t="shared" si="9"/>
        <v>30.31</v>
      </c>
      <c r="R44" s="10" t="s">
        <v>97</v>
      </c>
      <c r="S44" s="12"/>
      <c r="T44" s="8">
        <f t="shared" si="1"/>
        <v>60.62</v>
      </c>
      <c r="U44"/>
    </row>
    <row r="45" spans="1:21" ht="46.8" x14ac:dyDescent="0.3">
      <c r="A45" s="3" t="s">
        <v>210</v>
      </c>
      <c r="B45" s="4">
        <v>1</v>
      </c>
      <c r="C45" s="7">
        <v>47.63</v>
      </c>
      <c r="D45" s="6">
        <v>0.33</v>
      </c>
      <c r="E45" s="7">
        <v>0</v>
      </c>
      <c r="F45" s="7">
        <v>47.63</v>
      </c>
      <c r="G45" s="8">
        <f t="shared" ref="G45:G47" si="10">B45*F45</f>
        <v>47.63</v>
      </c>
      <c r="H45" s="7">
        <v>0</v>
      </c>
      <c r="I45" s="7">
        <f>59.73/3</f>
        <v>19.91</v>
      </c>
      <c r="J45" s="30">
        <v>45120</v>
      </c>
      <c r="K45" s="30">
        <v>45131</v>
      </c>
      <c r="L45" s="8"/>
      <c r="M45" s="7">
        <v>17.55</v>
      </c>
      <c r="N45" s="7"/>
      <c r="O45" s="9"/>
      <c r="P45" s="4">
        <v>1</v>
      </c>
      <c r="Q45" s="8">
        <f t="shared" ref="Q45:Q47" si="11">F45+(I45/B45)-(O45/B45)</f>
        <v>67.540000000000006</v>
      </c>
      <c r="R45" s="10"/>
      <c r="S45" s="12"/>
      <c r="T45" s="8">
        <f t="shared" si="1"/>
        <v>67.540000000000006</v>
      </c>
      <c r="U45"/>
    </row>
    <row r="46" spans="1:21" ht="46.8" x14ac:dyDescent="0.3">
      <c r="A46" s="3" t="s">
        <v>83</v>
      </c>
      <c r="B46" s="4">
        <v>1</v>
      </c>
      <c r="C46" s="7">
        <v>48.9</v>
      </c>
      <c r="D46" s="6">
        <v>0.33</v>
      </c>
      <c r="E46" s="7">
        <v>0</v>
      </c>
      <c r="F46" s="7">
        <v>48.9</v>
      </c>
      <c r="G46" s="8">
        <f t="shared" si="10"/>
        <v>48.9</v>
      </c>
      <c r="H46" s="7">
        <v>0</v>
      </c>
      <c r="I46" s="7">
        <f>59.73/3</f>
        <v>19.91</v>
      </c>
      <c r="J46" s="30">
        <v>45120</v>
      </c>
      <c r="K46" s="30">
        <v>45131</v>
      </c>
      <c r="L46" s="8"/>
      <c r="M46" s="7">
        <v>17.55</v>
      </c>
      <c r="N46" s="7"/>
      <c r="O46" s="9"/>
      <c r="P46" s="4">
        <v>1</v>
      </c>
      <c r="Q46" s="8">
        <f t="shared" si="11"/>
        <v>68.81</v>
      </c>
      <c r="R46" s="10"/>
      <c r="S46" s="12"/>
      <c r="T46" s="8">
        <f t="shared" si="1"/>
        <v>68.81</v>
      </c>
      <c r="U46"/>
    </row>
    <row r="47" spans="1:21" ht="46.8" x14ac:dyDescent="0.3">
      <c r="A47" s="3" t="s">
        <v>211</v>
      </c>
      <c r="B47" s="4">
        <v>1</v>
      </c>
      <c r="C47" s="7">
        <v>47.63</v>
      </c>
      <c r="D47" s="6">
        <v>0.33</v>
      </c>
      <c r="E47" s="7">
        <v>0</v>
      </c>
      <c r="F47" s="7">
        <v>47.63</v>
      </c>
      <c r="G47" s="8">
        <f t="shared" si="10"/>
        <v>47.63</v>
      </c>
      <c r="H47" s="7">
        <v>0</v>
      </c>
      <c r="I47" s="7">
        <f>59.73/3</f>
        <v>19.91</v>
      </c>
      <c r="J47" s="30">
        <v>45120</v>
      </c>
      <c r="K47" s="30">
        <v>45131</v>
      </c>
      <c r="L47" s="8"/>
      <c r="M47" s="7">
        <v>17.55</v>
      </c>
      <c r="N47" s="7"/>
      <c r="O47" s="9"/>
      <c r="P47" s="4">
        <v>1</v>
      </c>
      <c r="Q47" s="8">
        <f t="shared" si="11"/>
        <v>67.540000000000006</v>
      </c>
      <c r="R47" s="10"/>
      <c r="S47" s="12"/>
      <c r="T47" s="8">
        <f t="shared" si="1"/>
        <v>67.540000000000006</v>
      </c>
      <c r="U47"/>
    </row>
    <row r="48" spans="1:21" ht="46.8" x14ac:dyDescent="0.3">
      <c r="A48" s="3" t="s">
        <v>209</v>
      </c>
      <c r="B48" s="4">
        <v>2</v>
      </c>
      <c r="C48" s="7">
        <v>34.44</v>
      </c>
      <c r="D48" s="6">
        <v>0.33</v>
      </c>
      <c r="E48" s="7">
        <v>0</v>
      </c>
      <c r="F48" s="7">
        <v>34.44</v>
      </c>
      <c r="G48" s="8">
        <f t="shared" ref="G48" si="12">B48*F48</f>
        <v>68.88</v>
      </c>
      <c r="H48" s="7">
        <v>0</v>
      </c>
      <c r="I48" s="7">
        <f>59.73/3</f>
        <v>19.91</v>
      </c>
      <c r="J48" s="30">
        <v>45120</v>
      </c>
      <c r="K48" s="30">
        <v>45131</v>
      </c>
      <c r="L48" s="8"/>
      <c r="M48" s="7">
        <v>17.55</v>
      </c>
      <c r="N48" s="7"/>
      <c r="O48" s="9">
        <v>2.0699999999999998</v>
      </c>
      <c r="P48" s="4">
        <v>1</v>
      </c>
      <c r="Q48" s="8">
        <f t="shared" ref="Q48" si="13">F48+(I48/B48)-(O48/B48)</f>
        <v>43.36</v>
      </c>
      <c r="R48" s="10"/>
      <c r="S48" s="12"/>
      <c r="T48" s="8">
        <f t="shared" si="1"/>
        <v>86.72</v>
      </c>
      <c r="U48"/>
    </row>
    <row r="49" spans="1:21" ht="31.2" x14ac:dyDescent="0.3">
      <c r="A49" s="3" t="s">
        <v>98</v>
      </c>
      <c r="B49" s="4">
        <v>1</v>
      </c>
      <c r="C49" s="7">
        <v>327.22000000000003</v>
      </c>
      <c r="D49" s="6">
        <v>0.1</v>
      </c>
      <c r="E49" s="7">
        <v>0</v>
      </c>
      <c r="F49" s="7">
        <v>310.83999999999997</v>
      </c>
      <c r="G49" s="8">
        <f t="shared" si="8"/>
        <v>310.83999999999997</v>
      </c>
      <c r="H49" s="7">
        <v>0</v>
      </c>
      <c r="I49" s="7">
        <f>H49*M49</f>
        <v>0</v>
      </c>
      <c r="J49" s="30">
        <v>45120</v>
      </c>
      <c r="K49" s="30">
        <v>45125</v>
      </c>
      <c r="L49" s="8"/>
      <c r="M49" s="7">
        <v>17.55</v>
      </c>
      <c r="N49" s="7"/>
      <c r="O49" s="9"/>
      <c r="P49" s="4">
        <v>1</v>
      </c>
      <c r="Q49" s="8">
        <f t="shared" si="9"/>
        <v>310.83999999999997</v>
      </c>
      <c r="R49" s="10" t="s">
        <v>99</v>
      </c>
      <c r="S49" s="12"/>
      <c r="T49" s="8">
        <f t="shared" si="1"/>
        <v>310.83999999999997</v>
      </c>
      <c r="U49"/>
    </row>
    <row r="50" spans="1:21" x14ac:dyDescent="0.3">
      <c r="A50" s="3" t="s">
        <v>100</v>
      </c>
      <c r="B50" s="4">
        <v>1</v>
      </c>
      <c r="C50" s="7">
        <v>399</v>
      </c>
      <c r="D50" s="6">
        <f t="shared" ref="D50:D55" si="14">(((C50-F50)*100)/C50)/100</f>
        <v>0.42606516290726815</v>
      </c>
      <c r="E50" s="7">
        <v>0</v>
      </c>
      <c r="F50" s="7">
        <v>229</v>
      </c>
      <c r="G50" s="8">
        <f t="shared" si="8"/>
        <v>229</v>
      </c>
      <c r="H50" s="7">
        <v>0</v>
      </c>
      <c r="I50" s="7">
        <v>0</v>
      </c>
      <c r="J50" s="30">
        <v>45120</v>
      </c>
      <c r="K50" s="30">
        <v>45124</v>
      </c>
      <c r="L50" s="8"/>
      <c r="M50" s="7">
        <v>17.55</v>
      </c>
      <c r="N50" s="7"/>
      <c r="O50" s="9"/>
      <c r="P50" s="4">
        <v>1</v>
      </c>
      <c r="Q50" s="8">
        <f t="shared" si="9"/>
        <v>229</v>
      </c>
      <c r="R50" s="10" t="s">
        <v>101</v>
      </c>
      <c r="S50" s="12"/>
      <c r="T50" s="8">
        <f t="shared" si="1"/>
        <v>229</v>
      </c>
      <c r="U50"/>
    </row>
    <row r="51" spans="1:21" x14ac:dyDescent="0.3">
      <c r="A51" s="3" t="s">
        <v>100</v>
      </c>
      <c r="B51" s="4">
        <v>2</v>
      </c>
      <c r="C51" s="7">
        <v>399</v>
      </c>
      <c r="D51" s="6">
        <f t="shared" si="14"/>
        <v>0.42606516290726815</v>
      </c>
      <c r="E51" s="7">
        <v>0</v>
      </c>
      <c r="F51" s="7">
        <v>229</v>
      </c>
      <c r="G51" s="8">
        <f t="shared" si="8"/>
        <v>458</v>
      </c>
      <c r="H51" s="7">
        <v>0</v>
      </c>
      <c r="I51" s="7">
        <v>0</v>
      </c>
      <c r="J51" s="30">
        <v>45120</v>
      </c>
      <c r="K51" s="30">
        <v>45124</v>
      </c>
      <c r="L51" s="8"/>
      <c r="M51" s="7">
        <v>17.55</v>
      </c>
      <c r="N51" s="7"/>
      <c r="O51" s="9"/>
      <c r="P51" s="4">
        <v>1</v>
      </c>
      <c r="Q51" s="8">
        <f t="shared" si="9"/>
        <v>229</v>
      </c>
      <c r="R51" s="10" t="s">
        <v>102</v>
      </c>
      <c r="S51" s="12"/>
      <c r="T51" s="8">
        <f t="shared" si="1"/>
        <v>458</v>
      </c>
      <c r="U51"/>
    </row>
    <row r="52" spans="1:21" ht="31.2" x14ac:dyDescent="0.3">
      <c r="A52" s="3" t="s">
        <v>103</v>
      </c>
      <c r="B52" s="4">
        <v>1</v>
      </c>
      <c r="C52" s="7">
        <v>748.99</v>
      </c>
      <c r="D52" s="6">
        <f t="shared" si="14"/>
        <v>0.41680129240710828</v>
      </c>
      <c r="E52" s="7">
        <v>0</v>
      </c>
      <c r="F52" s="7">
        <v>436.81</v>
      </c>
      <c r="G52" s="8">
        <f t="shared" si="8"/>
        <v>436.81</v>
      </c>
      <c r="H52" s="7">
        <v>0</v>
      </c>
      <c r="I52" s="7">
        <v>0</v>
      </c>
      <c r="J52" s="30">
        <v>45123</v>
      </c>
      <c r="K52" s="30">
        <v>45146</v>
      </c>
      <c r="L52" s="8"/>
      <c r="M52" s="7">
        <v>17.55</v>
      </c>
      <c r="N52" s="7"/>
      <c r="O52" s="9"/>
      <c r="P52" s="4">
        <v>1</v>
      </c>
      <c r="Q52" s="8">
        <f t="shared" si="9"/>
        <v>436.81</v>
      </c>
      <c r="R52" s="10" t="s">
        <v>104</v>
      </c>
      <c r="S52" s="12"/>
      <c r="T52" s="8">
        <f t="shared" si="1"/>
        <v>436.81</v>
      </c>
      <c r="U52"/>
    </row>
    <row r="53" spans="1:21" ht="46.8" x14ac:dyDescent="0.3">
      <c r="A53" s="3" t="s">
        <v>105</v>
      </c>
      <c r="B53" s="4">
        <v>1</v>
      </c>
      <c r="C53" s="7">
        <v>1829</v>
      </c>
      <c r="D53" s="6">
        <f t="shared" si="14"/>
        <v>0.58646801530891202</v>
      </c>
      <c r="E53" s="7">
        <v>0</v>
      </c>
      <c r="F53" s="7">
        <v>756.35</v>
      </c>
      <c r="G53" s="8">
        <f t="shared" si="8"/>
        <v>756.35</v>
      </c>
      <c r="H53" s="7">
        <v>0</v>
      </c>
      <c r="I53" s="7">
        <f>H53*M53</f>
        <v>0</v>
      </c>
      <c r="J53" s="30">
        <v>45123</v>
      </c>
      <c r="K53" s="30">
        <v>45124</v>
      </c>
      <c r="L53" s="8"/>
      <c r="M53" s="7">
        <v>17.55</v>
      </c>
      <c r="N53" s="7"/>
      <c r="O53" s="9"/>
      <c r="P53" s="4">
        <v>1</v>
      </c>
      <c r="Q53" s="8">
        <f t="shared" si="9"/>
        <v>756.35</v>
      </c>
      <c r="R53" s="10" t="s">
        <v>106</v>
      </c>
      <c r="S53" s="12"/>
      <c r="T53" s="8">
        <f t="shared" si="1"/>
        <v>756.35</v>
      </c>
      <c r="U53"/>
    </row>
    <row r="54" spans="1:21" ht="31.2" x14ac:dyDescent="0.3">
      <c r="A54" s="3" t="s">
        <v>107</v>
      </c>
      <c r="B54" s="4">
        <v>1</v>
      </c>
      <c r="C54" s="7">
        <v>838.99</v>
      </c>
      <c r="D54" s="6">
        <f t="shared" si="14"/>
        <v>0.49612033516490067</v>
      </c>
      <c r="E54" s="7">
        <v>0</v>
      </c>
      <c r="F54" s="7">
        <v>422.75</v>
      </c>
      <c r="G54" s="8">
        <f t="shared" si="8"/>
        <v>422.75</v>
      </c>
      <c r="H54" s="7">
        <v>0</v>
      </c>
      <c r="I54" s="7">
        <v>0</v>
      </c>
      <c r="J54" s="30">
        <v>45123</v>
      </c>
      <c r="K54" s="30">
        <v>45127</v>
      </c>
      <c r="L54" s="8"/>
      <c r="M54" s="7">
        <v>17.55</v>
      </c>
      <c r="N54" s="7"/>
      <c r="O54" s="9"/>
      <c r="P54" s="4">
        <v>1</v>
      </c>
      <c r="Q54" s="8">
        <f t="shared" si="9"/>
        <v>422.75</v>
      </c>
      <c r="R54" s="10" t="s">
        <v>108</v>
      </c>
      <c r="S54" s="12"/>
      <c r="T54" s="8">
        <f t="shared" si="1"/>
        <v>422.75</v>
      </c>
      <c r="U54"/>
    </row>
    <row r="55" spans="1:21" ht="31.2" x14ac:dyDescent="0.3">
      <c r="A55" s="3" t="s">
        <v>109</v>
      </c>
      <c r="B55" s="4">
        <v>1</v>
      </c>
      <c r="C55" s="7">
        <v>649.01</v>
      </c>
      <c r="D55" s="6">
        <f t="shared" si="14"/>
        <v>0.24999614797922992</v>
      </c>
      <c r="E55" s="7">
        <v>0</v>
      </c>
      <c r="F55" s="7">
        <v>486.76</v>
      </c>
      <c r="G55" s="8">
        <f t="shared" si="8"/>
        <v>486.76</v>
      </c>
      <c r="H55" s="7">
        <v>0</v>
      </c>
      <c r="I55" s="7">
        <f>H55*M55</f>
        <v>0</v>
      </c>
      <c r="J55" s="30">
        <v>45123</v>
      </c>
      <c r="K55" s="30">
        <v>45127</v>
      </c>
      <c r="L55" s="8"/>
      <c r="M55" s="7">
        <v>17.55</v>
      </c>
      <c r="N55" s="7"/>
      <c r="O55" s="9"/>
      <c r="P55" s="4">
        <v>1</v>
      </c>
      <c r="Q55" s="8">
        <f t="shared" si="9"/>
        <v>486.76</v>
      </c>
      <c r="R55" s="10" t="s">
        <v>110</v>
      </c>
      <c r="S55" s="12"/>
      <c r="T55" s="8">
        <f t="shared" si="1"/>
        <v>486.76</v>
      </c>
      <c r="U55"/>
    </row>
    <row r="56" spans="1:21" ht="31.2" x14ac:dyDescent="0.3">
      <c r="A56" s="34" t="s">
        <v>111</v>
      </c>
      <c r="B56" s="4">
        <v>1</v>
      </c>
      <c r="C56" s="7"/>
      <c r="D56" s="6"/>
      <c r="E56" s="7">
        <v>2.2599999999999998</v>
      </c>
      <c r="F56" s="7">
        <f>E56*M56</f>
        <v>38.103599999999993</v>
      </c>
      <c r="G56" s="8">
        <f>B56*F56</f>
        <v>38.103599999999993</v>
      </c>
      <c r="H56" s="7">
        <v>1.44</v>
      </c>
      <c r="I56" s="7">
        <f>H56*M56</f>
        <v>24.278399999999998</v>
      </c>
      <c r="J56" s="30">
        <v>45124</v>
      </c>
      <c r="K56" s="30">
        <v>45142</v>
      </c>
      <c r="L56" s="8"/>
      <c r="M56" s="7">
        <v>16.86</v>
      </c>
      <c r="N56" s="7">
        <v>0.06</v>
      </c>
      <c r="O56" s="9">
        <f>N56*M56</f>
        <v>1.0115999999999998</v>
      </c>
      <c r="P56" s="4">
        <v>1</v>
      </c>
      <c r="Q56" s="8">
        <f t="shared" si="9"/>
        <v>61.370399999999989</v>
      </c>
      <c r="R56" s="10"/>
      <c r="S56" s="4"/>
      <c r="T56" s="8">
        <f t="shared" si="1"/>
        <v>61.370399999999989</v>
      </c>
      <c r="U56"/>
    </row>
    <row r="57" spans="1:21" x14ac:dyDescent="0.3">
      <c r="A57" s="34" t="s">
        <v>112</v>
      </c>
      <c r="B57" s="4">
        <v>3</v>
      </c>
      <c r="C57" s="7"/>
      <c r="D57" s="6"/>
      <c r="E57" s="7">
        <v>3.29</v>
      </c>
      <c r="F57" s="7">
        <f>E57*M57</f>
        <v>55.4694</v>
      </c>
      <c r="G57" s="8">
        <f t="shared" ref="G57:G59" si="15">B57*F57</f>
        <v>166.40819999999999</v>
      </c>
      <c r="H57" s="7">
        <v>0</v>
      </c>
      <c r="I57" s="7">
        <v>0.36</v>
      </c>
      <c r="J57" s="30">
        <v>45124</v>
      </c>
      <c r="K57" s="30">
        <v>45142</v>
      </c>
      <c r="L57" s="8"/>
      <c r="M57" s="7">
        <v>16.86</v>
      </c>
      <c r="N57" s="7">
        <v>0.48</v>
      </c>
      <c r="O57" s="9">
        <f>N57*M57</f>
        <v>8.0927999999999987</v>
      </c>
      <c r="P57" s="4">
        <v>1</v>
      </c>
      <c r="Q57" s="8">
        <f t="shared" si="9"/>
        <v>52.891799999999996</v>
      </c>
      <c r="R57" s="10"/>
      <c r="S57" s="4"/>
      <c r="T57" s="8">
        <f t="shared" si="1"/>
        <v>158.6754</v>
      </c>
      <c r="U57"/>
    </row>
    <row r="58" spans="1:21" x14ac:dyDescent="0.3">
      <c r="A58" s="34" t="s">
        <v>113</v>
      </c>
      <c r="B58" s="4">
        <v>1</v>
      </c>
      <c r="C58" s="7"/>
      <c r="D58" s="6"/>
      <c r="E58" s="7">
        <v>2.68</v>
      </c>
      <c r="F58" s="7">
        <f>E58*M58</f>
        <v>45.184800000000003</v>
      </c>
      <c r="G58" s="8">
        <f t="shared" si="15"/>
        <v>45.184800000000003</v>
      </c>
      <c r="H58" s="7">
        <v>0</v>
      </c>
      <c r="I58" s="7">
        <f>H58*M58</f>
        <v>0</v>
      </c>
      <c r="J58" s="30">
        <v>45124</v>
      </c>
      <c r="K58" s="30">
        <v>45142</v>
      </c>
      <c r="L58" s="8"/>
      <c r="M58" s="7">
        <v>16.86</v>
      </c>
      <c r="N58" s="7"/>
      <c r="O58" s="9">
        <v>0</v>
      </c>
      <c r="P58" s="4">
        <v>1</v>
      </c>
      <c r="Q58" s="8">
        <f t="shared" si="9"/>
        <v>45.184800000000003</v>
      </c>
      <c r="R58" s="10"/>
      <c r="S58" s="4"/>
      <c r="T58" s="8">
        <f t="shared" si="1"/>
        <v>45.184800000000003</v>
      </c>
      <c r="U58"/>
    </row>
    <row r="59" spans="1:21" ht="31.2" x14ac:dyDescent="0.3">
      <c r="A59" s="3" t="s">
        <v>114</v>
      </c>
      <c r="B59" s="4">
        <v>1</v>
      </c>
      <c r="C59" s="7">
        <v>1542.08</v>
      </c>
      <c r="D59" s="6">
        <f>(((C59-F59)*100)/C59)/100</f>
        <v>0.29165802033616933</v>
      </c>
      <c r="E59" s="7"/>
      <c r="F59" s="7">
        <v>1092.32</v>
      </c>
      <c r="G59" s="8">
        <f t="shared" si="15"/>
        <v>1092.32</v>
      </c>
      <c r="H59" s="7">
        <v>0</v>
      </c>
      <c r="I59" s="7">
        <v>185.69</v>
      </c>
      <c r="J59" s="30">
        <v>45124</v>
      </c>
      <c r="K59" s="30">
        <v>45131</v>
      </c>
      <c r="L59" s="8"/>
      <c r="M59" s="7">
        <v>16.86</v>
      </c>
      <c r="N59" s="7"/>
      <c r="O59" s="9">
        <v>0</v>
      </c>
      <c r="P59" s="4">
        <v>1</v>
      </c>
      <c r="Q59" s="8">
        <f t="shared" si="9"/>
        <v>1278.01</v>
      </c>
      <c r="R59" s="10" t="s">
        <v>115</v>
      </c>
      <c r="S59" s="4"/>
      <c r="T59" s="8">
        <f t="shared" si="1"/>
        <v>1278.01</v>
      </c>
      <c r="U59"/>
    </row>
    <row r="60" spans="1:21" x14ac:dyDescent="0.3">
      <c r="A60" s="3" t="s">
        <v>116</v>
      </c>
      <c r="B60" s="4">
        <v>6</v>
      </c>
      <c r="C60" s="7">
        <v>219</v>
      </c>
      <c r="D60" s="6">
        <f>(((C60-F60)*100)/C60)/100</f>
        <v>9.1324200913242018E-2</v>
      </c>
      <c r="E60" s="7"/>
      <c r="F60" s="7">
        <v>199</v>
      </c>
      <c r="G60" s="8">
        <f>B60*F60</f>
        <v>1194</v>
      </c>
      <c r="H60" s="7">
        <v>0</v>
      </c>
      <c r="I60" s="7"/>
      <c r="J60" s="30">
        <v>45124</v>
      </c>
      <c r="K60" s="30">
        <v>45127</v>
      </c>
      <c r="L60" s="8"/>
      <c r="M60" s="7">
        <v>16.86</v>
      </c>
      <c r="N60" s="7"/>
      <c r="O60" s="9">
        <v>0</v>
      </c>
      <c r="P60" s="4">
        <v>1</v>
      </c>
      <c r="Q60" s="8">
        <f t="shared" si="9"/>
        <v>199</v>
      </c>
      <c r="R60" s="10" t="s">
        <v>117</v>
      </c>
      <c r="S60" s="12"/>
      <c r="T60" s="8">
        <f t="shared" si="1"/>
        <v>1194</v>
      </c>
      <c r="U60"/>
    </row>
    <row r="61" spans="1:21" ht="31.2" x14ac:dyDescent="0.3">
      <c r="A61" s="34" t="s">
        <v>212</v>
      </c>
      <c r="B61" s="4">
        <v>2</v>
      </c>
      <c r="C61" s="7">
        <v>36.17</v>
      </c>
      <c r="D61" s="6">
        <v>0.15</v>
      </c>
      <c r="E61" s="7">
        <v>0</v>
      </c>
      <c r="F61" s="7">
        <v>30.91</v>
      </c>
      <c r="G61" s="8">
        <f>B61*F61</f>
        <v>61.82</v>
      </c>
      <c r="H61" s="7">
        <v>0</v>
      </c>
      <c r="I61" s="7">
        <v>60.58</v>
      </c>
      <c r="J61" s="30">
        <v>45144</v>
      </c>
      <c r="K61" s="30">
        <v>45156</v>
      </c>
      <c r="L61" s="8"/>
      <c r="M61" s="7">
        <v>17.149999999999999</v>
      </c>
      <c r="N61" s="7"/>
      <c r="O61" s="9">
        <v>0</v>
      </c>
      <c r="P61" s="4">
        <v>1</v>
      </c>
      <c r="Q61" s="8">
        <f t="shared" si="9"/>
        <v>61.2</v>
      </c>
      <c r="R61" s="10" t="s">
        <v>118</v>
      </c>
      <c r="S61" s="12"/>
      <c r="T61" s="8">
        <f t="shared" si="1"/>
        <v>122.4</v>
      </c>
      <c r="U61"/>
    </row>
    <row r="62" spans="1:21" ht="46.8" x14ac:dyDescent="0.3">
      <c r="A62" s="3" t="s">
        <v>119</v>
      </c>
      <c r="B62" s="4">
        <v>1</v>
      </c>
      <c r="C62" s="7">
        <v>68.319999999999993</v>
      </c>
      <c r="D62" s="6">
        <v>0.3</v>
      </c>
      <c r="E62" s="7">
        <v>0</v>
      </c>
      <c r="F62" s="7">
        <v>43.98</v>
      </c>
      <c r="G62" s="8">
        <f t="shared" ref="G62:G74" si="16">B62*F62</f>
        <v>43.98</v>
      </c>
      <c r="H62" s="7">
        <v>0</v>
      </c>
      <c r="I62" s="7">
        <v>26.14</v>
      </c>
      <c r="J62" s="30">
        <v>45144</v>
      </c>
      <c r="K62" s="30">
        <v>45166</v>
      </c>
      <c r="L62" s="8"/>
      <c r="M62" s="7">
        <v>17.149999999999999</v>
      </c>
      <c r="N62" s="7"/>
      <c r="O62" s="9">
        <v>0</v>
      </c>
      <c r="P62" s="4">
        <v>1</v>
      </c>
      <c r="Q62" s="8">
        <f t="shared" si="9"/>
        <v>70.12</v>
      </c>
      <c r="R62" s="10" t="s">
        <v>120</v>
      </c>
      <c r="S62" s="12"/>
      <c r="T62" s="8">
        <f t="shared" si="1"/>
        <v>70.12</v>
      </c>
      <c r="U62"/>
    </row>
    <row r="63" spans="1:21" ht="46.8" x14ac:dyDescent="0.3">
      <c r="A63" s="3" t="s">
        <v>213</v>
      </c>
      <c r="B63" s="4">
        <v>2</v>
      </c>
      <c r="C63" s="7">
        <v>68.319999999999993</v>
      </c>
      <c r="D63" s="6">
        <v>0.3</v>
      </c>
      <c r="E63" s="7">
        <v>0</v>
      </c>
      <c r="F63" s="7">
        <v>25.79</v>
      </c>
      <c r="G63" s="8">
        <f t="shared" ref="G63" si="17">B63*F63</f>
        <v>51.58</v>
      </c>
      <c r="H63" s="7">
        <v>0</v>
      </c>
      <c r="I63" s="7">
        <v>33.03</v>
      </c>
      <c r="J63" s="30">
        <v>45144</v>
      </c>
      <c r="K63" s="30">
        <v>45166</v>
      </c>
      <c r="L63" s="8"/>
      <c r="M63" s="7">
        <v>17.149999999999999</v>
      </c>
      <c r="N63" s="7"/>
      <c r="O63" s="9">
        <v>0</v>
      </c>
      <c r="P63" s="4">
        <v>1</v>
      </c>
      <c r="Q63" s="8">
        <f t="shared" ref="Q63" si="18">F63+(I63/B63)-(O63/B63)</f>
        <v>42.305</v>
      </c>
      <c r="R63" s="10"/>
      <c r="S63" s="12"/>
      <c r="T63" s="8">
        <f t="shared" si="1"/>
        <v>84.61</v>
      </c>
      <c r="U63"/>
    </row>
    <row r="64" spans="1:21" x14ac:dyDescent="0.3">
      <c r="A64" s="3" t="s">
        <v>121</v>
      </c>
      <c r="B64" s="4">
        <v>1</v>
      </c>
      <c r="C64" s="7">
        <v>452.16</v>
      </c>
      <c r="D64" s="6">
        <f>(((C64-F64)*100)/C64)/100</f>
        <v>0.25550690021231426</v>
      </c>
      <c r="E64" s="7">
        <v>0</v>
      </c>
      <c r="F64" s="7">
        <v>336.63</v>
      </c>
      <c r="G64" s="8">
        <f t="shared" si="16"/>
        <v>336.63</v>
      </c>
      <c r="H64" s="7">
        <v>0</v>
      </c>
      <c r="I64" s="7"/>
      <c r="J64" s="30">
        <v>45151</v>
      </c>
      <c r="K64" s="30">
        <v>45152</v>
      </c>
      <c r="L64" s="8"/>
      <c r="M64" s="7">
        <v>17.149999999999999</v>
      </c>
      <c r="N64" s="7"/>
      <c r="O64" s="9">
        <v>0</v>
      </c>
      <c r="P64" s="4">
        <v>1</v>
      </c>
      <c r="Q64" s="8">
        <f t="shared" si="9"/>
        <v>336.63</v>
      </c>
      <c r="R64" s="10" t="s">
        <v>122</v>
      </c>
      <c r="S64" s="12"/>
      <c r="T64" s="8">
        <f t="shared" si="1"/>
        <v>336.63</v>
      </c>
      <c r="U64"/>
    </row>
    <row r="65" spans="1:21" ht="31.2" x14ac:dyDescent="0.3">
      <c r="A65" s="3" t="s">
        <v>123</v>
      </c>
      <c r="B65" s="4">
        <v>1</v>
      </c>
      <c r="C65" s="5">
        <v>5</v>
      </c>
      <c r="D65" s="6"/>
      <c r="E65" s="7">
        <v>4.5</v>
      </c>
      <c r="F65" s="5">
        <f t="shared" ref="F65:F70" si="19">E65*M65</f>
        <v>76.635000000000005</v>
      </c>
      <c r="G65" s="2">
        <f t="shared" si="16"/>
        <v>76.635000000000005</v>
      </c>
      <c r="H65" s="7">
        <v>6.23</v>
      </c>
      <c r="I65" s="7">
        <f t="shared" ref="I65:I70" si="20">H65*M65</f>
        <v>106.09690000000002</v>
      </c>
      <c r="J65" s="30">
        <v>45159</v>
      </c>
      <c r="K65" s="30">
        <v>45166</v>
      </c>
      <c r="L65" s="8"/>
      <c r="M65" s="7">
        <v>17.03</v>
      </c>
      <c r="N65" s="9"/>
      <c r="O65" s="9"/>
      <c r="P65" s="4">
        <v>1</v>
      </c>
      <c r="Q65" s="8">
        <f t="shared" si="9"/>
        <v>182.73190000000002</v>
      </c>
      <c r="R65" s="10" t="s">
        <v>124</v>
      </c>
      <c r="S65" s="12"/>
      <c r="T65" s="8">
        <f t="shared" si="1"/>
        <v>182.73190000000002</v>
      </c>
      <c r="U65"/>
    </row>
    <row r="66" spans="1:21" ht="31.2" x14ac:dyDescent="0.3">
      <c r="A66" s="3" t="s">
        <v>125</v>
      </c>
      <c r="B66" s="4">
        <v>1</v>
      </c>
      <c r="C66" s="5">
        <v>8</v>
      </c>
      <c r="D66" s="6"/>
      <c r="E66" s="7">
        <v>7</v>
      </c>
      <c r="F66" s="5">
        <f t="shared" si="19"/>
        <v>118.37</v>
      </c>
      <c r="G66" s="2">
        <f t="shared" si="16"/>
        <v>118.37</v>
      </c>
      <c r="H66" s="7">
        <v>7.58</v>
      </c>
      <c r="I66" s="7">
        <f t="shared" si="20"/>
        <v>128.17779999999999</v>
      </c>
      <c r="J66" s="30">
        <v>45160</v>
      </c>
      <c r="K66" s="30">
        <v>45163</v>
      </c>
      <c r="L66" s="8"/>
      <c r="M66" s="7">
        <v>16.91</v>
      </c>
      <c r="N66" s="9"/>
      <c r="O66" s="9"/>
      <c r="P66" s="4">
        <v>1</v>
      </c>
      <c r="Q66" s="8">
        <f t="shared" si="9"/>
        <v>246.5478</v>
      </c>
      <c r="R66" s="10" t="s">
        <v>126</v>
      </c>
      <c r="S66" s="12"/>
      <c r="T66" s="8">
        <f t="shared" si="1"/>
        <v>246.5478</v>
      </c>
      <c r="U66"/>
    </row>
    <row r="67" spans="1:21" ht="46.8" x14ac:dyDescent="0.3">
      <c r="A67" s="3" t="s">
        <v>127</v>
      </c>
      <c r="B67" s="4">
        <v>1</v>
      </c>
      <c r="C67" s="5">
        <v>28.99</v>
      </c>
      <c r="D67" s="6"/>
      <c r="E67" s="7">
        <v>27</v>
      </c>
      <c r="F67" s="5">
        <f t="shared" si="19"/>
        <v>456.57</v>
      </c>
      <c r="G67" s="2">
        <f t="shared" si="16"/>
        <v>456.57</v>
      </c>
      <c r="H67" s="7">
        <v>2.2599999999999998</v>
      </c>
      <c r="I67" s="7">
        <f t="shared" si="20"/>
        <v>38.2166</v>
      </c>
      <c r="J67" s="30">
        <v>45160</v>
      </c>
      <c r="K67" s="30">
        <v>45166</v>
      </c>
      <c r="L67" s="8"/>
      <c r="M67" s="7">
        <v>16.91</v>
      </c>
      <c r="N67" s="9"/>
      <c r="O67" s="9"/>
      <c r="P67" s="4">
        <v>3</v>
      </c>
      <c r="Q67" s="8">
        <f t="shared" ref="Q67:Q74" si="21">F67+(I67/B67)-(O67/B67)</f>
        <v>494.78660000000002</v>
      </c>
      <c r="R67" s="10" t="s">
        <v>128</v>
      </c>
      <c r="S67" s="12"/>
      <c r="T67" s="8">
        <f t="shared" ref="T67:T74" si="22">B67*Q67</f>
        <v>494.78660000000002</v>
      </c>
      <c r="U67"/>
    </row>
    <row r="68" spans="1:21" ht="31.2" x14ac:dyDescent="0.3">
      <c r="A68" s="3" t="s">
        <v>129</v>
      </c>
      <c r="B68" s="4">
        <v>1</v>
      </c>
      <c r="C68" s="5">
        <v>13.99</v>
      </c>
      <c r="D68" s="6"/>
      <c r="E68" s="7">
        <v>12.99</v>
      </c>
      <c r="F68" s="5">
        <f t="shared" si="19"/>
        <v>219.6609</v>
      </c>
      <c r="G68" s="2">
        <f t="shared" si="16"/>
        <v>219.6609</v>
      </c>
      <c r="H68" s="7">
        <v>1.0900000000000001</v>
      </c>
      <c r="I68" s="7">
        <f t="shared" si="20"/>
        <v>18.431900000000002</v>
      </c>
      <c r="J68" s="30">
        <v>45160</v>
      </c>
      <c r="K68" s="30">
        <v>45164</v>
      </c>
      <c r="L68" s="8"/>
      <c r="M68" s="7">
        <v>16.91</v>
      </c>
      <c r="N68" s="9"/>
      <c r="O68" s="9"/>
      <c r="P68" s="4">
        <v>1</v>
      </c>
      <c r="Q68" s="8">
        <f t="shared" si="21"/>
        <v>238.09280000000001</v>
      </c>
      <c r="R68" s="10" t="s">
        <v>130</v>
      </c>
      <c r="S68" s="12"/>
      <c r="T68" s="8">
        <f t="shared" si="22"/>
        <v>238.09280000000001</v>
      </c>
      <c r="U68"/>
    </row>
    <row r="69" spans="1:21" ht="46.8" x14ac:dyDescent="0.3">
      <c r="A69" s="3" t="s">
        <v>131</v>
      </c>
      <c r="B69" s="4">
        <v>1</v>
      </c>
      <c r="C69" s="5">
        <v>9.99</v>
      </c>
      <c r="D69" s="6"/>
      <c r="E69" s="7">
        <v>8.8800000000000008</v>
      </c>
      <c r="F69" s="5">
        <f t="shared" si="19"/>
        <v>149.09520000000001</v>
      </c>
      <c r="G69" s="2">
        <f t="shared" si="16"/>
        <v>149.09520000000001</v>
      </c>
      <c r="H69" s="7">
        <v>5.89</v>
      </c>
      <c r="I69" s="7">
        <f t="shared" si="20"/>
        <v>98.89309999999999</v>
      </c>
      <c r="J69" s="30">
        <v>45161</v>
      </c>
      <c r="K69" s="30">
        <v>45171</v>
      </c>
      <c r="L69" s="8"/>
      <c r="M69" s="7">
        <v>16.79</v>
      </c>
      <c r="N69" s="9"/>
      <c r="O69" s="9"/>
      <c r="P69" s="4">
        <v>1</v>
      </c>
      <c r="Q69" s="8">
        <f t="shared" si="21"/>
        <v>247.98829999999998</v>
      </c>
      <c r="R69" s="10" t="s">
        <v>132</v>
      </c>
      <c r="S69" s="12"/>
      <c r="T69" s="8">
        <f t="shared" si="22"/>
        <v>247.98829999999998</v>
      </c>
      <c r="U69"/>
    </row>
    <row r="70" spans="1:21" ht="31.2" x14ac:dyDescent="0.3">
      <c r="A70" s="3" t="s">
        <v>133</v>
      </c>
      <c r="B70" s="4">
        <v>1</v>
      </c>
      <c r="C70" s="5">
        <v>11.49</v>
      </c>
      <c r="D70" s="6"/>
      <c r="E70" s="7">
        <v>10.119999999999999</v>
      </c>
      <c r="F70" s="5">
        <f t="shared" si="19"/>
        <v>169.91479999999999</v>
      </c>
      <c r="G70" s="2">
        <f t="shared" si="16"/>
        <v>169.91479999999999</v>
      </c>
      <c r="H70" s="7">
        <v>6.66</v>
      </c>
      <c r="I70" s="7">
        <f t="shared" si="20"/>
        <v>111.8214</v>
      </c>
      <c r="J70" s="30">
        <v>45161</v>
      </c>
      <c r="K70" s="30">
        <v>45166</v>
      </c>
      <c r="L70" s="8"/>
      <c r="M70" s="7">
        <v>16.79</v>
      </c>
      <c r="N70" s="9"/>
      <c r="O70" s="9"/>
      <c r="P70" s="4">
        <v>1</v>
      </c>
      <c r="Q70" s="8">
        <f t="shared" si="21"/>
        <v>281.7362</v>
      </c>
      <c r="R70" s="10" t="s">
        <v>134</v>
      </c>
      <c r="S70" s="12"/>
      <c r="T70" s="8">
        <f t="shared" si="22"/>
        <v>281.7362</v>
      </c>
      <c r="U70"/>
    </row>
    <row r="71" spans="1:21" x14ac:dyDescent="0.3">
      <c r="A71" s="3" t="s">
        <v>135</v>
      </c>
      <c r="B71" s="4">
        <v>1</v>
      </c>
      <c r="C71" s="7">
        <v>579</v>
      </c>
      <c r="D71" s="6">
        <f>(((C71-F71)*100)/C71)/100</f>
        <v>0.30932642487046641</v>
      </c>
      <c r="E71" s="7">
        <v>0</v>
      </c>
      <c r="F71" s="7">
        <v>399.9</v>
      </c>
      <c r="G71" s="8">
        <f t="shared" si="16"/>
        <v>399.9</v>
      </c>
      <c r="H71" s="7">
        <v>0</v>
      </c>
      <c r="I71" s="7">
        <v>80.349999999999994</v>
      </c>
      <c r="J71" s="30">
        <v>45162</v>
      </c>
      <c r="K71" s="30">
        <v>45168</v>
      </c>
      <c r="L71" s="8"/>
      <c r="M71" s="7">
        <v>17.149999999999999</v>
      </c>
      <c r="N71" s="7"/>
      <c r="O71" s="9"/>
      <c r="P71" s="4">
        <v>1</v>
      </c>
      <c r="Q71" s="8">
        <f t="shared" si="21"/>
        <v>480.25</v>
      </c>
      <c r="R71" s="10" t="s">
        <v>136</v>
      </c>
      <c r="S71" s="12"/>
      <c r="T71" s="8">
        <f t="shared" si="22"/>
        <v>480.25</v>
      </c>
      <c r="U71"/>
    </row>
    <row r="72" spans="1:21" ht="31.2" x14ac:dyDescent="0.3">
      <c r="A72" s="3" t="s">
        <v>137</v>
      </c>
      <c r="B72" s="4">
        <v>1</v>
      </c>
      <c r="C72" s="7">
        <v>391.71</v>
      </c>
      <c r="D72" s="6">
        <f>(((C72-F72)*100)/C72)/100</f>
        <v>0.11659135584999097</v>
      </c>
      <c r="E72" s="7">
        <v>0</v>
      </c>
      <c r="F72" s="7">
        <v>346.04</v>
      </c>
      <c r="G72" s="8">
        <f t="shared" si="16"/>
        <v>346.04</v>
      </c>
      <c r="H72" s="7">
        <v>0</v>
      </c>
      <c r="I72" s="7"/>
      <c r="J72" s="30">
        <v>45162</v>
      </c>
      <c r="K72" s="30">
        <v>45168</v>
      </c>
      <c r="L72" s="8"/>
      <c r="M72" s="7">
        <v>17.149999999999999</v>
      </c>
      <c r="N72" s="7"/>
      <c r="O72" s="9"/>
      <c r="P72" s="4">
        <v>1</v>
      </c>
      <c r="Q72" s="8">
        <f t="shared" si="21"/>
        <v>346.04</v>
      </c>
      <c r="R72" s="10" t="s">
        <v>138</v>
      </c>
      <c r="S72" s="12"/>
      <c r="T72" s="8">
        <f t="shared" si="22"/>
        <v>346.04</v>
      </c>
      <c r="U72"/>
    </row>
    <row r="73" spans="1:21" ht="31.2" x14ac:dyDescent="0.3">
      <c r="A73" s="3" t="s">
        <v>139</v>
      </c>
      <c r="B73" s="4">
        <v>1</v>
      </c>
      <c r="C73" s="7">
        <v>409.63</v>
      </c>
      <c r="D73" s="6">
        <f>(((C73-F73)*100)/C73)/100</f>
        <v>0.19078192515196638</v>
      </c>
      <c r="E73" s="7">
        <v>0</v>
      </c>
      <c r="F73" s="7">
        <v>331.48</v>
      </c>
      <c r="G73" s="8">
        <f t="shared" si="16"/>
        <v>331.48</v>
      </c>
      <c r="H73" s="7">
        <v>0</v>
      </c>
      <c r="I73" s="7"/>
      <c r="J73" s="30">
        <v>45162</v>
      </c>
      <c r="K73" s="30">
        <v>45169</v>
      </c>
      <c r="L73" s="8"/>
      <c r="M73" s="7">
        <v>17.149999999999999</v>
      </c>
      <c r="N73" s="7"/>
      <c r="O73" s="9"/>
      <c r="P73" s="4">
        <v>1</v>
      </c>
      <c r="Q73" s="8">
        <f t="shared" si="21"/>
        <v>331.48</v>
      </c>
      <c r="R73" s="10" t="s">
        <v>140</v>
      </c>
      <c r="S73" s="12"/>
      <c r="T73" s="8">
        <f t="shared" si="22"/>
        <v>331.48</v>
      </c>
      <c r="U73"/>
    </row>
    <row r="74" spans="1:21" ht="31.2" x14ac:dyDescent="0.3">
      <c r="A74" s="3" t="s">
        <v>141</v>
      </c>
      <c r="B74" s="4">
        <v>1</v>
      </c>
      <c r="C74" s="7">
        <v>538.42999999999995</v>
      </c>
      <c r="D74" s="6">
        <f>(((C74-F74)*100)/C74)/100</f>
        <v>0.3195401444941775</v>
      </c>
      <c r="E74" s="7">
        <v>0</v>
      </c>
      <c r="F74" s="7">
        <v>366.38</v>
      </c>
      <c r="G74" s="8">
        <f t="shared" si="16"/>
        <v>366.38</v>
      </c>
      <c r="H74" s="7">
        <v>0</v>
      </c>
      <c r="I74" s="7"/>
      <c r="J74" s="30">
        <v>45162</v>
      </c>
      <c r="K74" s="30">
        <v>45169</v>
      </c>
      <c r="L74" s="8"/>
      <c r="M74" s="7">
        <v>17.149999999999999</v>
      </c>
      <c r="N74" s="7"/>
      <c r="O74" s="9"/>
      <c r="P74" s="4">
        <v>1</v>
      </c>
      <c r="Q74" s="8">
        <f t="shared" si="21"/>
        <v>366.38</v>
      </c>
      <c r="R74" s="10" t="s">
        <v>142</v>
      </c>
      <c r="S74" s="12"/>
      <c r="T74" s="8">
        <f t="shared" si="22"/>
        <v>366.38</v>
      </c>
      <c r="U74"/>
    </row>
  </sheetData>
  <hyperlinks>
    <hyperlink ref="R2" r:id="rId1" xr:uid="{F00321D8-A9EA-4BF6-AAE2-A215A0A10D25}"/>
    <hyperlink ref="R3" r:id="rId2" xr:uid="{1A0753B2-3639-4B61-BF8F-A582B4D9FC25}"/>
    <hyperlink ref="R40" r:id="rId3" xr:uid="{BA308C11-0786-4A76-9515-B49E22686895}"/>
    <hyperlink ref="R4" r:id="rId4" xr:uid="{61DF7CA0-85D0-4EFA-AFBC-9349DA4E3A80}"/>
    <hyperlink ref="R9" r:id="rId5" xr:uid="{764D4B46-8279-40CD-A340-BE09733DB734}"/>
    <hyperlink ref="R6" r:id="rId6" xr:uid="{6F5531FF-67F8-4F59-8C69-153A1A13083E}"/>
    <hyperlink ref="R7" r:id="rId7" xr:uid="{C051EEAD-0F93-4456-A254-0F4958729954}"/>
    <hyperlink ref="R13" r:id="rId8" xr:uid="{1E32BF15-1E22-45E8-BDFD-809A1980D42E}"/>
    <hyperlink ref="R16" r:id="rId9" xr:uid="{8A614AEC-50AC-40BD-BB12-7DA0FE2FEE16}"/>
    <hyperlink ref="R15" r:id="rId10" xr:uid="{19771096-23A5-46D3-B756-E7A5F03DB22D}"/>
    <hyperlink ref="R17" r:id="rId11" xr:uid="{C7114C48-89C4-4D0B-A003-9F12465AC557}"/>
    <hyperlink ref="R18" r:id="rId12" xr:uid="{487AADCA-327B-4423-9AB1-C7027DE8D262}"/>
    <hyperlink ref="R19" r:id="rId13" xr:uid="{682E878B-5153-41FC-B72F-98029637DCEE}"/>
    <hyperlink ref="R26" r:id="rId14" xr:uid="{FED9D585-0479-4921-8108-E08E3507AE05}"/>
    <hyperlink ref="R28" r:id="rId15" xr:uid="{D68A5636-2132-45FE-AF57-9C19B125036C}"/>
    <hyperlink ref="R29" r:id="rId16" xr:uid="{D8802DAE-6F09-4EF0-92F8-2E0842FC35C0}"/>
    <hyperlink ref="R30" r:id="rId17" xr:uid="{D719BFAD-466A-4EBF-A289-63F835E2554C}"/>
    <hyperlink ref="R31" r:id="rId18" xr:uid="{6FECF4E9-438C-461B-9F87-6B44DD996586}"/>
    <hyperlink ref="R34" r:id="rId19" xr:uid="{ABA7B853-1E7F-4FE4-9AFD-A5C24D74AD5F}"/>
    <hyperlink ref="R35" r:id="rId20" xr:uid="{BF538479-9D54-4F09-859C-BB511BABD28D}"/>
    <hyperlink ref="R36" r:id="rId21" xr:uid="{B15D8A3B-780C-463C-8421-696B7E271FD9}"/>
    <hyperlink ref="R41" r:id="rId22" xr:uid="{7EEA2CE1-1A93-4225-B24C-1D1A93094A4D}"/>
    <hyperlink ref="R44" r:id="rId23" xr:uid="{E11F9E1C-C773-4192-B368-0771EEEE86CA}"/>
    <hyperlink ref="R49" r:id="rId24" xr:uid="{CCEABAA2-AFBF-4187-85F5-246450B1DF44}"/>
    <hyperlink ref="R50" r:id="rId25" xr:uid="{E11D5EC8-803B-49D7-9520-27AF3EA56501}"/>
    <hyperlink ref="R51" r:id="rId26" xr:uid="{50C1769D-247D-43F7-9C15-51F1E961330E}"/>
    <hyperlink ref="R52" r:id="rId27" xr:uid="{3A0BF61E-C2DF-4D7C-B6A6-3A2DB469571F}"/>
    <hyperlink ref="R53" r:id="rId28" xr:uid="{D11FC165-1086-45AC-919A-253D98010F57}"/>
    <hyperlink ref="R5" r:id="rId29" xr:uid="{F65679FF-0AAC-44F2-AA1D-57E270017A9A}"/>
    <hyperlink ref="R8" r:id="rId30" xr:uid="{5F0568D4-5754-4C4F-B58A-24FED6F283F4}"/>
    <hyperlink ref="R10" r:id="rId31" xr:uid="{B2388A03-D4E3-4FC4-8D97-EBC2613FD33B}"/>
    <hyperlink ref="R11" r:id="rId32" xr:uid="{AA991035-108D-423D-82A9-ED2501FFA1A5}"/>
    <hyperlink ref="R12" r:id="rId33" xr:uid="{A5142F21-19FD-4858-90D3-CD89990E71C0}"/>
    <hyperlink ref="R14" r:id="rId34" xr:uid="{31827AA3-006C-4838-92CD-FCD214F4080E}"/>
    <hyperlink ref="R20" r:id="rId35" xr:uid="{C13EF099-22AC-4F1A-897F-F88FCA2E4289}"/>
    <hyperlink ref="R21" r:id="rId36" xr:uid="{99540E22-1835-402D-B599-3FCEB68ECFFA}"/>
    <hyperlink ref="R42" r:id="rId37" xr:uid="{8127D71F-76CE-4D82-999B-FC3FCD1609C9}"/>
    <hyperlink ref="R43" r:id="rId38" xr:uid="{3D9F4BDC-FE25-4A30-B7D5-AE73E483A225}"/>
    <hyperlink ref="R38" r:id="rId39" xr:uid="{724C7159-8095-4B63-810A-CCD7CBEB804A}"/>
    <hyperlink ref="R39" r:id="rId40" xr:uid="{A0AB93EE-B100-434A-BD61-5181F7E3DF62}"/>
    <hyperlink ref="R55" r:id="rId41" xr:uid="{406D8ABE-BE38-4A2A-A2B2-9AD9DE2909A7}"/>
    <hyperlink ref="R61" r:id="rId42" xr:uid="{89E94F9D-F089-463A-85B7-233155DDCE3A}"/>
    <hyperlink ref="R62" r:id="rId43" xr:uid="{ECA4871E-B571-4ACA-8B42-0017653E0DF2}"/>
    <hyperlink ref="R71" r:id="rId44" xr:uid="{126A3412-31B2-4E4B-8670-2A367977CCCA}"/>
    <hyperlink ref="R72" r:id="rId45" xr:uid="{792D8DCF-93A5-462D-9A2E-938852B8DB2C}"/>
    <hyperlink ref="R73" r:id="rId46" xr:uid="{986EA9BA-DDD6-43FB-B78B-6E6997894022}"/>
    <hyperlink ref="R74" r:id="rId47" xr:uid="{91EC391F-AE69-4CBD-9204-538EB5E14266}"/>
    <hyperlink ref="R65" r:id="rId48" display="https://www.ebay.com/itm/175690751201" xr:uid="{B730EAE7-F4F6-4628-9470-C2757FFEE37C}"/>
    <hyperlink ref="R64" r:id="rId49" xr:uid="{172CCF19-CAA2-4AB0-8E93-9E69034ABBA7}"/>
    <hyperlink ref="R59" r:id="rId50" xr:uid="{CF626626-8F80-4AE1-AB59-ED41A5D1B576}"/>
    <hyperlink ref="R60" r:id="rId51" xr:uid="{086D0C07-7034-4DEA-A795-6DBF25C14769}"/>
    <hyperlink ref="R54" r:id="rId52" xr:uid="{218DB5CE-6061-43C4-8A53-851BC4482B2F}"/>
    <hyperlink ref="R27" r:id="rId53" xr:uid="{F6FA75C3-E438-4D69-B012-A82B003B839B}"/>
    <hyperlink ref="R66" r:id="rId54" xr:uid="{281F8835-FABE-4545-B1F8-D94599D87668}"/>
    <hyperlink ref="R67" r:id="rId55" xr:uid="{A81C271B-8FE4-4DCA-88B7-DADF56F41C9C}"/>
  </hyperlinks>
  <pageMargins left="0.7" right="0.7" top="0.75" bottom="0.75" header="0.3" footer="0.3"/>
  <pageSetup orientation="portrait" r:id="rId56"/>
  <legacyDrawing r:id="rId57"/>
  <picture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zoomScale="120" zoomScaleNormal="120" workbookViewId="0">
      <pane ySplit="1" topLeftCell="A2" activePane="bottomLeft" state="frozen"/>
      <selection pane="bottomLeft" activeCell="B2" sqref="B2"/>
    </sheetView>
  </sheetViews>
  <sheetFormatPr baseColWidth="10" defaultColWidth="10.69921875" defaultRowHeight="15.6" x14ac:dyDescent="0.3"/>
  <cols>
    <col min="1" max="1" width="7.09765625" style="29" bestFit="1" customWidth="1"/>
    <col min="2" max="2" width="42.69921875" style="29" customWidth="1"/>
    <col min="3" max="3" width="10.796875" style="29" bestFit="1" customWidth="1"/>
    <col min="4" max="4" width="13.09765625" style="29" bestFit="1" customWidth="1"/>
    <col min="5" max="5" width="12" style="29" bestFit="1" customWidth="1"/>
    <col min="6" max="6" width="14.796875" style="29" bestFit="1" customWidth="1"/>
    <col min="7" max="7" width="8.5" style="29" bestFit="1" customWidth="1"/>
    <col min="8" max="8" width="10.09765625" style="29" bestFit="1" customWidth="1"/>
    <col min="9" max="9" width="7.3984375" style="29" bestFit="1" customWidth="1"/>
    <col min="10" max="10" width="7.3984375" style="29" customWidth="1"/>
    <col min="11" max="11" width="11.3984375" style="29" bestFit="1" customWidth="1"/>
    <col min="12" max="12" width="11.796875" style="29" bestFit="1" customWidth="1"/>
    <col min="13" max="13" width="8" style="29" bestFit="1" customWidth="1"/>
    <col min="14" max="16384" width="10.69921875" style="29"/>
  </cols>
  <sheetData>
    <row r="1" spans="1:13" x14ac:dyDescent="0.3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</v>
      </c>
      <c r="H1" s="1" t="s">
        <v>5</v>
      </c>
      <c r="I1" s="1" t="s">
        <v>15</v>
      </c>
      <c r="J1" s="1" t="s">
        <v>198</v>
      </c>
      <c r="K1" s="1" t="s">
        <v>25</v>
      </c>
      <c r="L1" s="1" t="s">
        <v>26</v>
      </c>
      <c r="M1" s="1" t="s">
        <v>27</v>
      </c>
    </row>
    <row r="2" spans="1:13" ht="31.2" x14ac:dyDescent="0.3">
      <c r="A2" s="33">
        <v>2</v>
      </c>
      <c r="B2" s="3" t="str">
        <f>Compras!A2</f>
        <v>Bolígrafo de Gel de arena Kawaii (Sailor Moon)</v>
      </c>
      <c r="C2" s="3" t="s">
        <v>36</v>
      </c>
      <c r="D2" s="3" t="s">
        <v>162</v>
      </c>
      <c r="E2" s="13">
        <f>Compras!C2</f>
        <v>30.91</v>
      </c>
      <c r="F2" s="6">
        <f>Compras!D2</f>
        <v>0.3</v>
      </c>
      <c r="G2" s="4">
        <f>Compras!B2</f>
        <v>4</v>
      </c>
      <c r="H2" s="13">
        <f>Compras!Q2</f>
        <v>21.702500000000001</v>
      </c>
      <c r="I2" s="4">
        <f>Compras!P2</f>
        <v>1</v>
      </c>
      <c r="J2" s="32" t="s">
        <v>198</v>
      </c>
      <c r="K2" s="27">
        <f t="shared" ref="K2:K33" si="0">M2* (IF(M2-H2&lt;100, IF(M2-H2&gt;80, 1.25, IF(M2-H2&gt;50, 1.5, 1.75)), IF(M2-H2&gt;150, 0.95, IF(M2-H2&gt;170, 0.9, 1))))</f>
        <v>110.21390625000001</v>
      </c>
      <c r="L2" s="14">
        <f t="shared" ref="L2:L33" si="1">(K2+M2)/2</f>
        <v>86.596640625000006</v>
      </c>
      <c r="M2" s="28">
        <f t="shared" ref="M2:M33" si="2">(H2/I2) * ( IF(E2&gt;H2, IF(E2-H2&gt;100, 1.25, IF(E2-H2&gt;50, 1.5, 1.75)), IF(H2-E2&gt;100, 1.25, IF(H2-E2&gt;50, 1.5, 1.75))) ) + 25</f>
        <v>62.979375000000005</v>
      </c>
    </row>
    <row r="3" spans="1:13" ht="31.2" x14ac:dyDescent="0.3">
      <c r="A3" s="33">
        <v>3</v>
      </c>
      <c r="B3" s="3" t="str">
        <f>Compras!A3</f>
        <v>Bolígrafo de Gel SM Tsukino Usagi</v>
      </c>
      <c r="C3" s="3" t="s">
        <v>36</v>
      </c>
      <c r="D3" s="3" t="s">
        <v>162</v>
      </c>
      <c r="E3" s="13">
        <f>Compras!C3</f>
        <v>27.65</v>
      </c>
      <c r="F3" s="6">
        <f>Compras!D3</f>
        <v>0.1</v>
      </c>
      <c r="G3" s="4">
        <f>Compras!B3</f>
        <v>2</v>
      </c>
      <c r="H3" s="13">
        <f>Compras!Q3</f>
        <v>32.704999999999998</v>
      </c>
      <c r="I3" s="4">
        <f>Compras!P3</f>
        <v>3</v>
      </c>
      <c r="J3" s="32" t="s">
        <v>198</v>
      </c>
      <c r="K3" s="27">
        <f t="shared" si="0"/>
        <v>77.136354166666663</v>
      </c>
      <c r="L3" s="14">
        <f t="shared" si="1"/>
        <v>60.607135416666665</v>
      </c>
      <c r="M3" s="28">
        <f t="shared" si="2"/>
        <v>44.077916666666667</v>
      </c>
    </row>
    <row r="4" spans="1:13" ht="31.2" x14ac:dyDescent="0.3">
      <c r="A4" s="33">
        <v>4</v>
      </c>
      <c r="B4" s="3" t="str">
        <f>Compras!A4</f>
        <v>Regla Sanrio Kawali Hellokitty Kuromi My Melody Cinnamoroll Pochacco pomppurin Kirby…</v>
      </c>
      <c r="C4" s="3" t="s">
        <v>30</v>
      </c>
      <c r="D4" s="3" t="s">
        <v>165</v>
      </c>
      <c r="E4" s="13">
        <f>Compras!C4</f>
        <v>9.44</v>
      </c>
      <c r="F4" s="6">
        <f>Compras!D4</f>
        <v>0.28000000000000003</v>
      </c>
      <c r="G4" s="4">
        <f>Compras!B4</f>
        <v>2</v>
      </c>
      <c r="H4" s="13">
        <f>Compras!Q4</f>
        <v>25.22</v>
      </c>
      <c r="I4" s="4">
        <f>Compras!P4</f>
        <v>1</v>
      </c>
      <c r="J4" s="32" t="s">
        <v>198</v>
      </c>
      <c r="K4" s="27">
        <f t="shared" si="0"/>
        <v>120.98624999999998</v>
      </c>
      <c r="L4" s="14">
        <f t="shared" si="1"/>
        <v>95.060624999999987</v>
      </c>
      <c r="M4" s="28">
        <f t="shared" si="2"/>
        <v>69.134999999999991</v>
      </c>
    </row>
    <row r="5" spans="1:13" ht="31.2" x14ac:dyDescent="0.3">
      <c r="A5" s="33">
        <v>5</v>
      </c>
      <c r="B5" s="3" t="str">
        <f>Compras!A5</f>
        <v>Post.it Kawaii, 50 hojas/paquete, calcomanía de Anime</v>
      </c>
      <c r="C5" s="3" t="s">
        <v>30</v>
      </c>
      <c r="D5" s="3" t="s">
        <v>161</v>
      </c>
      <c r="E5" s="13">
        <f>Compras!C5</f>
        <v>42.07</v>
      </c>
      <c r="F5" s="6">
        <f>Compras!D5</f>
        <v>0.49</v>
      </c>
      <c r="G5" s="4">
        <f>Compras!B5</f>
        <v>2</v>
      </c>
      <c r="H5" s="13">
        <f>Compras!Q5</f>
        <v>28.609999999999996</v>
      </c>
      <c r="I5" s="4">
        <f>Compras!P5</f>
        <v>1</v>
      </c>
      <c r="J5" s="32" t="s">
        <v>198</v>
      </c>
      <c r="K5" s="27">
        <f t="shared" si="0"/>
        <v>131.36812499999999</v>
      </c>
      <c r="L5" s="14">
        <f t="shared" si="1"/>
        <v>103.21781249999999</v>
      </c>
      <c r="M5" s="28">
        <f t="shared" si="2"/>
        <v>75.067499999999995</v>
      </c>
    </row>
    <row r="6" spans="1:13" x14ac:dyDescent="0.3">
      <c r="A6" s="33">
        <v>6</v>
      </c>
      <c r="B6" s="3" t="str">
        <f>Compras!A6</f>
        <v>Post-it Kawaii Kirby, pegatinas de planificación</v>
      </c>
      <c r="C6" s="3" t="s">
        <v>35</v>
      </c>
      <c r="D6" s="3" t="s">
        <v>161</v>
      </c>
      <c r="E6" s="13">
        <f>Compras!C6</f>
        <v>27.3</v>
      </c>
      <c r="F6" s="6">
        <f>Compras!D6</f>
        <v>0.3</v>
      </c>
      <c r="G6" s="4">
        <f>Compras!B6</f>
        <v>1</v>
      </c>
      <c r="H6" s="13">
        <f>Compras!Q6</f>
        <v>53.05</v>
      </c>
      <c r="I6" s="4">
        <f>Compras!P6</f>
        <v>1</v>
      </c>
      <c r="J6" s="31" t="s">
        <v>198</v>
      </c>
      <c r="K6" s="27">
        <f t="shared" si="0"/>
        <v>176.75624999999999</v>
      </c>
      <c r="L6" s="14">
        <f t="shared" si="1"/>
        <v>147.296875</v>
      </c>
      <c r="M6" s="28">
        <f t="shared" si="2"/>
        <v>117.83749999999999</v>
      </c>
    </row>
    <row r="7" spans="1:13" x14ac:dyDescent="0.3">
      <c r="A7" s="33">
        <v>7</v>
      </c>
      <c r="B7" s="3" t="str">
        <f>Compras!A7</f>
        <v>Post-it Sanrio - Calcomanías adhesivas kawaii</v>
      </c>
      <c r="C7" s="3" t="s">
        <v>30</v>
      </c>
      <c r="D7" s="3" t="s">
        <v>161</v>
      </c>
      <c r="E7" s="13">
        <f>Compras!C7</f>
        <v>24.64</v>
      </c>
      <c r="F7" s="6">
        <f>Compras!D7</f>
        <v>0</v>
      </c>
      <c r="G7" s="4">
        <f>Compras!B7</f>
        <v>1</v>
      </c>
      <c r="H7" s="13">
        <f>Compras!Q7</f>
        <v>52.66</v>
      </c>
      <c r="I7" s="4">
        <f>Compras!P7</f>
        <v>3</v>
      </c>
      <c r="J7" s="31" t="s">
        <v>198</v>
      </c>
      <c r="K7" s="27">
        <f t="shared" si="0"/>
        <v>97.507083333333327</v>
      </c>
      <c r="L7" s="14">
        <f t="shared" si="1"/>
        <v>76.61270833333333</v>
      </c>
      <c r="M7" s="28">
        <f t="shared" si="2"/>
        <v>55.718333333333334</v>
      </c>
    </row>
    <row r="8" spans="1:13" ht="31.2" x14ac:dyDescent="0.3">
      <c r="A8" s="33">
        <v>8</v>
      </c>
      <c r="B8" s="3" t="str">
        <f>Compras!A8</f>
        <v>Post-it Kawaii Bloc de notas decorativas de Anime, notas de mensaje, 50 hojas</v>
      </c>
      <c r="C8" s="3" t="s">
        <v>30</v>
      </c>
      <c r="D8" s="3" t="s">
        <v>161</v>
      </c>
      <c r="E8" s="13">
        <f>Compras!C8</f>
        <v>69.709999999999994</v>
      </c>
      <c r="F8" s="6">
        <f>Compras!D8</f>
        <v>0.5</v>
      </c>
      <c r="G8" s="4">
        <f>Compras!B8</f>
        <v>1</v>
      </c>
      <c r="H8" s="13">
        <f>Compras!Q8</f>
        <v>66.100000000000009</v>
      </c>
      <c r="I8" s="4">
        <f>Compras!P8</f>
        <v>1</v>
      </c>
      <c r="J8" s="31" t="s">
        <v>198</v>
      </c>
      <c r="K8" s="27">
        <f t="shared" si="0"/>
        <v>211.01250000000002</v>
      </c>
      <c r="L8" s="14">
        <f t="shared" si="1"/>
        <v>175.84375</v>
      </c>
      <c r="M8" s="28">
        <f t="shared" si="2"/>
        <v>140.67500000000001</v>
      </c>
    </row>
    <row r="9" spans="1:13" ht="31.2" x14ac:dyDescent="0.3">
      <c r="A9" s="33">
        <v>9</v>
      </c>
      <c r="B9" s="3" t="str">
        <f>Compras!A9</f>
        <v>Post-it Anime Sanrio, calcomanías de Kuromi, Hello Kitty, Cinnamoroll</v>
      </c>
      <c r="C9" s="3" t="s">
        <v>28</v>
      </c>
      <c r="D9" s="3" t="s">
        <v>161</v>
      </c>
      <c r="E9" s="13">
        <f>Compras!C9</f>
        <v>116.94</v>
      </c>
      <c r="F9" s="6">
        <f>Compras!D9</f>
        <v>0.46</v>
      </c>
      <c r="G9" s="4">
        <f>Compras!B9</f>
        <v>1</v>
      </c>
      <c r="H9" s="13">
        <f>Compras!Q9</f>
        <v>77.103571428571428</v>
      </c>
      <c r="I9" s="4">
        <f>Compras!P9</f>
        <v>1</v>
      </c>
      <c r="J9" s="32" t="s">
        <v>198</v>
      </c>
      <c r="K9" s="27">
        <f t="shared" si="0"/>
        <v>199.9140625</v>
      </c>
      <c r="L9" s="14">
        <f t="shared" si="1"/>
        <v>179.92265624999999</v>
      </c>
      <c r="M9" s="28">
        <f t="shared" si="2"/>
        <v>159.93125000000001</v>
      </c>
    </row>
    <row r="10" spans="1:13" ht="31.2" x14ac:dyDescent="0.3">
      <c r="A10" s="33">
        <v>10</v>
      </c>
      <c r="B10" s="3" t="str">
        <f>Compras!A10</f>
        <v>Post-it Anime Sanrio, calcomanías de Kuromi, Hello Kitty, Cinnamoroll</v>
      </c>
      <c r="C10" s="3" t="s">
        <v>28</v>
      </c>
      <c r="D10" s="3" t="s">
        <v>161</v>
      </c>
      <c r="E10" s="13">
        <f>Compras!C10</f>
        <v>116.94</v>
      </c>
      <c r="F10" s="6">
        <f>Compras!D10</f>
        <v>0.46</v>
      </c>
      <c r="G10" s="4">
        <f>Compras!B10</f>
        <v>2</v>
      </c>
      <c r="H10" s="13">
        <f>Compras!Q10</f>
        <v>68.056071428571414</v>
      </c>
      <c r="I10" s="4">
        <f>Compras!P10</f>
        <v>4</v>
      </c>
      <c r="J10" s="32" t="s">
        <v>198</v>
      </c>
      <c r="K10" s="27">
        <f t="shared" si="0"/>
        <v>95.855429687499992</v>
      </c>
      <c r="L10" s="14">
        <f t="shared" si="1"/>
        <v>75.314980468749994</v>
      </c>
      <c r="M10" s="28">
        <f t="shared" si="2"/>
        <v>54.774531249999995</v>
      </c>
    </row>
    <row r="11" spans="1:13" ht="31.2" x14ac:dyDescent="0.3">
      <c r="A11" s="33">
        <v>11</v>
      </c>
      <c r="B11" s="3" t="str">
        <f>Compras!A11</f>
        <v>Post-it Anime Sanrio, calcomanías de Kuromi, Hello Kitty, Cinnamoroll</v>
      </c>
      <c r="C11" s="3" t="s">
        <v>28</v>
      </c>
      <c r="D11" s="3" t="s">
        <v>161</v>
      </c>
      <c r="E11" s="13">
        <f>Compras!C11</f>
        <v>116.94</v>
      </c>
      <c r="F11" s="6">
        <f>Compras!D11</f>
        <v>0.49</v>
      </c>
      <c r="G11" s="4">
        <f>Compras!B11</f>
        <v>2</v>
      </c>
      <c r="H11" s="13">
        <f>Compras!Q11</f>
        <v>68.056071428571414</v>
      </c>
      <c r="I11" s="4">
        <f>Compras!P11</f>
        <v>4</v>
      </c>
      <c r="J11" s="32" t="s">
        <v>198</v>
      </c>
      <c r="K11" s="27">
        <f t="shared" si="0"/>
        <v>95.855429687499992</v>
      </c>
      <c r="L11" s="14">
        <f t="shared" si="1"/>
        <v>75.314980468749994</v>
      </c>
      <c r="M11" s="28">
        <f t="shared" si="2"/>
        <v>54.774531249999995</v>
      </c>
    </row>
    <row r="12" spans="1:13" ht="31.2" x14ac:dyDescent="0.3">
      <c r="A12" s="33">
        <v>12</v>
      </c>
      <c r="B12" s="3" t="str">
        <f>Compras!A12</f>
        <v>Regla 12 cm, Anime Sanrio, calcomanías de Kuromi, Hello Kitty, Cinnamoroll</v>
      </c>
      <c r="C12" s="3" t="s">
        <v>28</v>
      </c>
      <c r="D12" s="3" t="s">
        <v>161</v>
      </c>
      <c r="E12" s="13">
        <f>Compras!C12</f>
        <v>44.13</v>
      </c>
      <c r="F12" s="6">
        <f>Compras!D12</f>
        <v>0.49</v>
      </c>
      <c r="G12" s="4">
        <f>Compras!B12</f>
        <v>2</v>
      </c>
      <c r="H12" s="13">
        <f>Compras!Q12</f>
        <v>28.926071428571429</v>
      </c>
      <c r="I12" s="4">
        <f>Compras!P12</f>
        <v>4</v>
      </c>
      <c r="J12" s="32" t="s">
        <v>198</v>
      </c>
      <c r="K12" s="27">
        <f t="shared" si="0"/>
        <v>65.896523437500008</v>
      </c>
      <c r="L12" s="14">
        <f t="shared" si="1"/>
        <v>51.775839843750006</v>
      </c>
      <c r="M12" s="28">
        <f t="shared" si="2"/>
        <v>37.655156250000005</v>
      </c>
    </row>
    <row r="13" spans="1:13" ht="31.2" x14ac:dyDescent="0.3">
      <c r="A13" s="33">
        <v>13</v>
      </c>
      <c r="B13" s="3" t="str">
        <f>Compras!A13</f>
        <v>Kirby-Regla de dibujos animados, transportador triangular</v>
      </c>
      <c r="C13" s="3" t="s">
        <v>35</v>
      </c>
      <c r="D13" s="3" t="s">
        <v>165</v>
      </c>
      <c r="E13" s="13">
        <f>Compras!C13</f>
        <v>35.03</v>
      </c>
      <c r="F13" s="6">
        <f>Compras!D13</f>
        <v>0.32</v>
      </c>
      <c r="G13" s="4">
        <f>Compras!B13</f>
        <v>1</v>
      </c>
      <c r="H13" s="13">
        <f>Compras!Q13</f>
        <v>58.27</v>
      </c>
      <c r="I13" s="4">
        <f>Compras!P13</f>
        <v>1</v>
      </c>
      <c r="J13" s="32" t="s">
        <v>198</v>
      </c>
      <c r="K13" s="27">
        <f t="shared" si="0"/>
        <v>190.45875000000001</v>
      </c>
      <c r="L13" s="14">
        <f t="shared" si="1"/>
        <v>158.71562500000002</v>
      </c>
      <c r="M13" s="28">
        <f t="shared" si="2"/>
        <v>126.97250000000001</v>
      </c>
    </row>
    <row r="14" spans="1:13" ht="31.2" x14ac:dyDescent="0.3">
      <c r="A14" s="33">
        <v>14</v>
      </c>
      <c r="B14" s="3" t="str">
        <f>Compras!A14</f>
        <v>Boligrafo luna de Sailor Moon, bolígrafos de prensa de Metal</v>
      </c>
      <c r="C14" s="3" t="s">
        <v>36</v>
      </c>
      <c r="D14" s="3" t="s">
        <v>162</v>
      </c>
      <c r="E14" s="13">
        <f>Compras!C14</f>
        <v>68.17</v>
      </c>
      <c r="F14" s="6">
        <f>Compras!D14</f>
        <v>0.2</v>
      </c>
      <c r="G14" s="4">
        <f>Compras!B14</f>
        <v>1</v>
      </c>
      <c r="H14" s="13">
        <f>Compras!Q14</f>
        <v>102.79499999999999</v>
      </c>
      <c r="I14" s="4">
        <f>Compras!P14</f>
        <v>1</v>
      </c>
      <c r="J14" s="32" t="s">
        <v>198</v>
      </c>
      <c r="K14" s="27">
        <f t="shared" si="0"/>
        <v>204.89124999999999</v>
      </c>
      <c r="L14" s="14">
        <f t="shared" si="1"/>
        <v>204.89124999999999</v>
      </c>
      <c r="M14" s="28">
        <f t="shared" si="2"/>
        <v>204.89124999999999</v>
      </c>
    </row>
    <row r="15" spans="1:13" ht="31.2" x14ac:dyDescent="0.3">
      <c r="A15" s="33">
        <v>15</v>
      </c>
      <c r="B15" s="3" t="str">
        <f>Compras!A15</f>
        <v>Bolígrafo diosa Sailor Moon, Mace Diamond MPen</v>
      </c>
      <c r="C15" s="3" t="s">
        <v>36</v>
      </c>
      <c r="D15" s="3" t="s">
        <v>162</v>
      </c>
      <c r="E15" s="13">
        <f>Compras!C15</f>
        <v>38.119999999999997</v>
      </c>
      <c r="F15" s="6">
        <f>Compras!D15</f>
        <v>0.2</v>
      </c>
      <c r="G15" s="4">
        <f>Compras!B15</f>
        <v>1</v>
      </c>
      <c r="H15" s="13">
        <f>Compras!Q15</f>
        <v>78.444999999999993</v>
      </c>
      <c r="I15" s="4">
        <f>Compras!P15</f>
        <v>1</v>
      </c>
      <c r="J15" s="32" t="s">
        <v>198</v>
      </c>
      <c r="K15" s="27">
        <f t="shared" si="0"/>
        <v>202.84843749999999</v>
      </c>
      <c r="L15" s="14">
        <f t="shared" si="1"/>
        <v>182.56359375</v>
      </c>
      <c r="M15" s="28">
        <f t="shared" si="2"/>
        <v>162.27875</v>
      </c>
    </row>
    <row r="16" spans="1:13" ht="31.2" x14ac:dyDescent="0.3">
      <c r="A16" s="33">
        <v>16</v>
      </c>
      <c r="B16" s="3" t="str">
        <f>Compras!A16</f>
        <v>Mini monedero de felpa Kirby de estrella de dibujos animados de Anime Kawaii</v>
      </c>
      <c r="C16" s="3" t="s">
        <v>35</v>
      </c>
      <c r="D16" s="3" t="s">
        <v>163</v>
      </c>
      <c r="E16" s="13">
        <f>Compras!C16</f>
        <v>76.58</v>
      </c>
      <c r="F16" s="6">
        <f>Compras!D16</f>
        <v>0.35</v>
      </c>
      <c r="G16" s="4">
        <f>Compras!B16</f>
        <v>2</v>
      </c>
      <c r="H16" s="13">
        <f>Compras!Q16</f>
        <v>49.4</v>
      </c>
      <c r="I16" s="4">
        <f>Compras!P16</f>
        <v>1</v>
      </c>
      <c r="J16" s="32" t="s">
        <v>198</v>
      </c>
      <c r="K16" s="27">
        <f t="shared" si="0"/>
        <v>167.17500000000001</v>
      </c>
      <c r="L16" s="14">
        <f t="shared" si="1"/>
        <v>139.3125</v>
      </c>
      <c r="M16" s="28">
        <f t="shared" si="2"/>
        <v>111.45</v>
      </c>
    </row>
    <row r="17" spans="1:13" ht="31.2" x14ac:dyDescent="0.3">
      <c r="A17" s="33">
        <v>17</v>
      </c>
      <c r="B17" s="3" t="str">
        <f>Compras!A17</f>
        <v>Peluche de Kirby dormilon estrella Kawaii para niños</v>
      </c>
      <c r="C17" s="3" t="s">
        <v>35</v>
      </c>
      <c r="D17" s="3" t="s">
        <v>29</v>
      </c>
      <c r="E17" s="13">
        <f>Compras!C17</f>
        <v>85.51</v>
      </c>
      <c r="F17" s="6">
        <f>Compras!D17</f>
        <v>0.31</v>
      </c>
      <c r="G17" s="4">
        <f>Compras!B17</f>
        <v>1</v>
      </c>
      <c r="H17" s="13">
        <f>Compras!Q17</f>
        <v>58.800000000000004</v>
      </c>
      <c r="I17" s="4">
        <f>Compras!P17</f>
        <v>1</v>
      </c>
      <c r="J17" s="32" t="s">
        <v>198</v>
      </c>
      <c r="K17" s="27">
        <f t="shared" si="0"/>
        <v>191.85000000000002</v>
      </c>
      <c r="L17" s="14">
        <f t="shared" si="1"/>
        <v>159.875</v>
      </c>
      <c r="M17" s="28">
        <f t="shared" si="2"/>
        <v>127.9</v>
      </c>
    </row>
    <row r="18" spans="1:13" ht="31.2" x14ac:dyDescent="0.3">
      <c r="A18" s="33">
        <v>18</v>
      </c>
      <c r="B18" s="3" t="str">
        <f>Compras!A18</f>
        <v>Pastel de Kirby Kawaii, juguete creativo de dibujos animados</v>
      </c>
      <c r="C18" s="3" t="s">
        <v>35</v>
      </c>
      <c r="D18" s="3" t="s">
        <v>29</v>
      </c>
      <c r="E18" s="13">
        <f>Compras!C18</f>
        <v>306.68</v>
      </c>
      <c r="F18" s="6">
        <f>Compras!D18</f>
        <v>0.5</v>
      </c>
      <c r="G18" s="4">
        <f>Compras!B18</f>
        <v>2</v>
      </c>
      <c r="H18" s="13">
        <f>Compras!Q18</f>
        <v>159.42499999999998</v>
      </c>
      <c r="I18" s="4">
        <f>Compras!P18</f>
        <v>1</v>
      </c>
      <c r="J18" s="32" t="s">
        <v>198</v>
      </c>
      <c r="K18" s="27">
        <f t="shared" si="0"/>
        <v>336.42187499999994</v>
      </c>
      <c r="L18" s="14">
        <f t="shared" si="1"/>
        <v>280.35156249999994</v>
      </c>
      <c r="M18" s="28">
        <f t="shared" si="2"/>
        <v>224.28124999999997</v>
      </c>
    </row>
    <row r="19" spans="1:13" ht="31.2" x14ac:dyDescent="0.3">
      <c r="A19" s="33">
        <v>19</v>
      </c>
      <c r="B19" s="3" t="str">
        <f>Compras!A19</f>
        <v>Bolso de mano Kawaii de felpa, cinta de hombro, estrella de dibujos animados</v>
      </c>
      <c r="C19" s="3" t="s">
        <v>35</v>
      </c>
      <c r="D19" s="3" t="s">
        <v>164</v>
      </c>
      <c r="E19" s="13">
        <f>Compras!C19</f>
        <v>48.08</v>
      </c>
      <c r="F19" s="6">
        <f>Compras!D19</f>
        <v>0.2</v>
      </c>
      <c r="G19" s="4">
        <f>Compras!B19</f>
        <v>1</v>
      </c>
      <c r="H19" s="13">
        <f>Compras!Q19</f>
        <v>69.69</v>
      </c>
      <c r="I19" s="4">
        <f>Compras!P19</f>
        <v>1</v>
      </c>
      <c r="J19" s="32" t="s">
        <v>198</v>
      </c>
      <c r="K19" s="27">
        <f t="shared" si="0"/>
        <v>220.43624999999997</v>
      </c>
      <c r="L19" s="14">
        <f t="shared" si="1"/>
        <v>183.69687499999998</v>
      </c>
      <c r="M19" s="28">
        <f t="shared" si="2"/>
        <v>146.95749999999998</v>
      </c>
    </row>
    <row r="20" spans="1:13" ht="31.2" x14ac:dyDescent="0.3">
      <c r="A20" s="33">
        <v>20</v>
      </c>
      <c r="B20" s="3" t="str">
        <f>Compras!A20</f>
        <v>Bolso de maquillaje Kawaii de felpa, estrella de dibujos animados</v>
      </c>
      <c r="C20" s="3" t="s">
        <v>35</v>
      </c>
      <c r="D20" s="3" t="s">
        <v>164</v>
      </c>
      <c r="E20" s="13">
        <f>Compras!C20</f>
        <v>24.21</v>
      </c>
      <c r="F20" s="6">
        <f>Compras!D20</f>
        <v>0.2</v>
      </c>
      <c r="G20" s="4">
        <f>Compras!B20</f>
        <v>1</v>
      </c>
      <c r="H20" s="13">
        <f>Compras!Q20</f>
        <v>50.39</v>
      </c>
      <c r="I20" s="4">
        <f>Compras!P20</f>
        <v>1</v>
      </c>
      <c r="J20" s="32" t="s">
        <v>198</v>
      </c>
      <c r="K20" s="27">
        <f t="shared" si="0"/>
        <v>169.77375000000001</v>
      </c>
      <c r="L20" s="14">
        <f t="shared" si="1"/>
        <v>141.47812500000001</v>
      </c>
      <c r="M20" s="28">
        <f t="shared" si="2"/>
        <v>113.1825</v>
      </c>
    </row>
    <row r="21" spans="1:13" ht="31.2" x14ac:dyDescent="0.3">
      <c r="A21" s="33">
        <v>21</v>
      </c>
      <c r="B21" s="3" t="str">
        <f>Compras!A21</f>
        <v>Bolso de mano Kawaii de felpa, estrella de dibujos animados</v>
      </c>
      <c r="C21" s="3" t="s">
        <v>35</v>
      </c>
      <c r="D21" s="3" t="s">
        <v>164</v>
      </c>
      <c r="E21" s="13">
        <f>Compras!C21</f>
        <v>17.170000000000002</v>
      </c>
      <c r="F21" s="6">
        <f>Compras!D21</f>
        <v>0.2</v>
      </c>
      <c r="G21" s="4">
        <f>Compras!B21</f>
        <v>1</v>
      </c>
      <c r="H21" s="13">
        <f>Compras!Q21</f>
        <v>44.65</v>
      </c>
      <c r="I21" s="4">
        <f>Compras!P21</f>
        <v>1</v>
      </c>
      <c r="J21" s="32" t="s">
        <v>198</v>
      </c>
      <c r="K21" s="27">
        <f t="shared" si="0"/>
        <v>154.70625000000001</v>
      </c>
      <c r="L21" s="14">
        <f t="shared" si="1"/>
        <v>128.921875</v>
      </c>
      <c r="M21" s="28">
        <f t="shared" si="2"/>
        <v>103.1375</v>
      </c>
    </row>
    <row r="22" spans="1:13" ht="31.2" x14ac:dyDescent="0.3">
      <c r="A22" s="33">
        <v>22</v>
      </c>
      <c r="B22" s="3" t="str">
        <f>Compras!A22</f>
        <v>Boligrafo Anime Cardcaptor KINOMOTO SAKURA Cosplay 0,5mm Metal Magic</v>
      </c>
      <c r="C22" s="3" t="s">
        <v>156</v>
      </c>
      <c r="D22" s="3" t="s">
        <v>162</v>
      </c>
      <c r="E22" s="13">
        <f>Compras!C22</f>
        <v>58.45</v>
      </c>
      <c r="F22" s="6">
        <f>Compras!D22</f>
        <v>0.2</v>
      </c>
      <c r="G22" s="4">
        <f>Compras!B22</f>
        <v>1</v>
      </c>
      <c r="H22" s="13">
        <f>Compras!Q22</f>
        <v>85.76</v>
      </c>
      <c r="I22" s="4">
        <f>Compras!P22</f>
        <v>1</v>
      </c>
      <c r="J22" s="32" t="s">
        <v>198</v>
      </c>
      <c r="K22" s="27">
        <f t="shared" si="0"/>
        <v>218.85000000000002</v>
      </c>
      <c r="L22" s="14">
        <f t="shared" si="1"/>
        <v>196.96500000000003</v>
      </c>
      <c r="M22" s="28">
        <f t="shared" si="2"/>
        <v>175.08</v>
      </c>
    </row>
    <row r="23" spans="1:13" ht="31.2" x14ac:dyDescent="0.3">
      <c r="A23" s="33">
        <v>23</v>
      </c>
      <c r="B23" s="3" t="str">
        <f>Compras!A23</f>
        <v>Monedero Sakura Card Captor Cosplay The Clow monedero largo con cremallera</v>
      </c>
      <c r="C23" s="3" t="s">
        <v>156</v>
      </c>
      <c r="D23" s="3" t="s">
        <v>163</v>
      </c>
      <c r="E23" s="13">
        <f>Compras!C23</f>
        <v>148.87</v>
      </c>
      <c r="F23" s="6">
        <f>Compras!D23</f>
        <v>0.35</v>
      </c>
      <c r="G23" s="4">
        <f>Compras!B23</f>
        <v>2</v>
      </c>
      <c r="H23" s="13">
        <f>Compras!Q23</f>
        <v>109.205</v>
      </c>
      <c r="I23" s="4">
        <f>Compras!P23</f>
        <v>1</v>
      </c>
      <c r="J23" s="32" t="s">
        <v>198</v>
      </c>
      <c r="K23" s="27">
        <f t="shared" si="0"/>
        <v>216.10874999999999</v>
      </c>
      <c r="L23" s="14">
        <f t="shared" si="1"/>
        <v>216.10874999999999</v>
      </c>
      <c r="M23" s="28">
        <f t="shared" si="2"/>
        <v>216.10874999999999</v>
      </c>
    </row>
    <row r="24" spans="1:13" ht="31.2" x14ac:dyDescent="0.3">
      <c r="A24" s="33">
        <v>24</v>
      </c>
      <c r="B24" s="3" t="str">
        <f>Compras!A24</f>
        <v>Post-it de felpa Kawaii Kirby, pegatinas de planificación</v>
      </c>
      <c r="C24" s="3" t="s">
        <v>35</v>
      </c>
      <c r="D24" s="3" t="s">
        <v>161</v>
      </c>
      <c r="E24" s="13">
        <f>Compras!C24</f>
        <v>27.17</v>
      </c>
      <c r="F24" s="6">
        <f>Compras!D24</f>
        <v>0.3</v>
      </c>
      <c r="G24" s="4">
        <f>Compras!B24</f>
        <v>1</v>
      </c>
      <c r="H24" s="13">
        <f>Compras!Q24</f>
        <v>53.05</v>
      </c>
      <c r="I24" s="4">
        <f>Compras!P24</f>
        <v>1</v>
      </c>
      <c r="J24" s="32" t="s">
        <v>198</v>
      </c>
      <c r="K24" s="27">
        <f t="shared" si="0"/>
        <v>176.75624999999999</v>
      </c>
      <c r="L24" s="14">
        <f t="shared" si="1"/>
        <v>147.296875</v>
      </c>
      <c r="M24" s="28">
        <f t="shared" si="2"/>
        <v>117.83749999999999</v>
      </c>
    </row>
    <row r="25" spans="1:13" ht="31.2" x14ac:dyDescent="0.3">
      <c r="A25" s="33">
        <v>25</v>
      </c>
      <c r="B25" s="3" t="str">
        <f>Compras!A25</f>
        <v>Post-it Kawaii, Bloc de notas decorativas de Anime, notas de mensaje, 50 hojas</v>
      </c>
      <c r="C25" s="3" t="s">
        <v>30</v>
      </c>
      <c r="D25" s="3" t="s">
        <v>161</v>
      </c>
      <c r="E25" s="13">
        <f>Compras!C25</f>
        <v>69.37</v>
      </c>
      <c r="F25" s="6">
        <f>Compras!D25</f>
        <v>0.5</v>
      </c>
      <c r="G25" s="4">
        <f>Compras!B25</f>
        <v>1</v>
      </c>
      <c r="H25" s="13">
        <f>Compras!Q25</f>
        <v>66.100000000000009</v>
      </c>
      <c r="I25" s="4">
        <f>Compras!P25</f>
        <v>1</v>
      </c>
      <c r="J25" s="32" t="s">
        <v>198</v>
      </c>
      <c r="K25" s="27">
        <f t="shared" si="0"/>
        <v>211.01250000000002</v>
      </c>
      <c r="L25" s="14">
        <f t="shared" si="1"/>
        <v>175.84375</v>
      </c>
      <c r="M25" s="28">
        <f t="shared" si="2"/>
        <v>140.67500000000001</v>
      </c>
    </row>
    <row r="26" spans="1:13" ht="46.8" x14ac:dyDescent="0.3">
      <c r="A26" s="33">
        <v>26</v>
      </c>
      <c r="B26" s="3" t="str">
        <f>Compras!A26</f>
        <v>Sanriod-Bolso de hombro impermeable para teléfono móvil, Kawaii, Anime Melody Kuromi Cinnamoroll</v>
      </c>
      <c r="C26" s="3" t="s">
        <v>156</v>
      </c>
      <c r="D26" s="3" t="s">
        <v>160</v>
      </c>
      <c r="E26" s="13">
        <f>Compras!C26</f>
        <v>90.73</v>
      </c>
      <c r="F26" s="6">
        <f>Compras!D26</f>
        <v>0.5</v>
      </c>
      <c r="G26" s="4">
        <f>Compras!B26</f>
        <v>1</v>
      </c>
      <c r="H26" s="13">
        <f>Compras!Q26</f>
        <v>81.929999999999993</v>
      </c>
      <c r="I26" s="4">
        <f>Compras!P26</f>
        <v>1</v>
      </c>
      <c r="J26" s="32" t="s">
        <v>198</v>
      </c>
      <c r="K26" s="27">
        <f t="shared" si="0"/>
        <v>210.47187500000001</v>
      </c>
      <c r="L26" s="14">
        <f t="shared" si="1"/>
        <v>189.4246875</v>
      </c>
      <c r="M26" s="28">
        <f t="shared" si="2"/>
        <v>168.3775</v>
      </c>
    </row>
    <row r="27" spans="1:13" ht="31.2" x14ac:dyDescent="0.3">
      <c r="A27" s="33">
        <v>27</v>
      </c>
      <c r="B27" s="3" t="str">
        <f>Compras!A27</f>
        <v>Estuche mini, Kirby kawaii, monedero, paquete de almacenamiento de línea de datos</v>
      </c>
      <c r="C27" s="3" t="s">
        <v>35</v>
      </c>
      <c r="D27" s="3" t="s">
        <v>149</v>
      </c>
      <c r="E27" s="13">
        <f>Compras!C27</f>
        <v>66.45</v>
      </c>
      <c r="F27" s="6">
        <f>Compras!D27</f>
        <v>0.5</v>
      </c>
      <c r="G27" s="4">
        <f>Compras!B27</f>
        <v>2</v>
      </c>
      <c r="H27" s="13">
        <f>Compras!Q27</f>
        <v>66.45</v>
      </c>
      <c r="I27" s="4">
        <f>Compras!P27</f>
        <v>1</v>
      </c>
      <c r="J27" s="32" t="s">
        <v>198</v>
      </c>
      <c r="K27" s="27">
        <f t="shared" si="0"/>
        <v>211.93125000000003</v>
      </c>
      <c r="L27" s="14">
        <f t="shared" si="1"/>
        <v>176.60937500000003</v>
      </c>
      <c r="M27" s="28">
        <f t="shared" si="2"/>
        <v>141.28750000000002</v>
      </c>
    </row>
    <row r="28" spans="1:13" x14ac:dyDescent="0.3">
      <c r="A28" s="33">
        <v>28</v>
      </c>
      <c r="B28" s="3" t="str">
        <f>Compras!A28</f>
        <v>Peluche Om-Nom, Muñeco de peluche de 20 cm</v>
      </c>
      <c r="C28" s="3" t="s">
        <v>159</v>
      </c>
      <c r="D28" s="3" t="s">
        <v>29</v>
      </c>
      <c r="E28" s="13">
        <f>Compras!C28</f>
        <v>170.52</v>
      </c>
      <c r="F28" s="6">
        <f>Compras!D28</f>
        <v>0</v>
      </c>
      <c r="G28" s="4">
        <f>Compras!B28</f>
        <v>2</v>
      </c>
      <c r="H28" s="13">
        <f>Compras!Q28</f>
        <v>154.65</v>
      </c>
      <c r="I28" s="4">
        <f>Compras!P28</f>
        <v>1</v>
      </c>
      <c r="J28" s="31" t="s">
        <v>198</v>
      </c>
      <c r="K28" s="27">
        <f t="shared" si="0"/>
        <v>295.63749999999999</v>
      </c>
      <c r="L28" s="14">
        <f t="shared" si="1"/>
        <v>295.63749999999999</v>
      </c>
      <c r="M28" s="28">
        <f t="shared" si="2"/>
        <v>295.63749999999999</v>
      </c>
    </row>
    <row r="29" spans="1:13" x14ac:dyDescent="0.3">
      <c r="A29" s="33">
        <v>29</v>
      </c>
      <c r="B29" s="3" t="str">
        <f>Compras!A29</f>
        <v>Peluche Om-Nom, Muñeco de peluche de 25 cm</v>
      </c>
      <c r="C29" s="3" t="s">
        <v>159</v>
      </c>
      <c r="D29" s="3" t="s">
        <v>29</v>
      </c>
      <c r="E29" s="13">
        <f>Compras!C29</f>
        <v>170.52</v>
      </c>
      <c r="F29" s="6">
        <f>Compras!D29</f>
        <v>0</v>
      </c>
      <c r="G29" s="4">
        <f>Compras!B29</f>
        <v>2</v>
      </c>
      <c r="H29" s="13">
        <f>Compras!Q29</f>
        <v>154.65</v>
      </c>
      <c r="I29" s="4">
        <f>Compras!P29</f>
        <v>1</v>
      </c>
      <c r="J29" s="31" t="s">
        <v>198</v>
      </c>
      <c r="K29" s="27">
        <f t="shared" si="0"/>
        <v>295.63749999999999</v>
      </c>
      <c r="L29" s="14">
        <f t="shared" si="1"/>
        <v>295.63749999999999</v>
      </c>
      <c r="M29" s="28">
        <f t="shared" si="2"/>
        <v>295.63749999999999</v>
      </c>
    </row>
    <row r="30" spans="1:13" ht="31.2" x14ac:dyDescent="0.3">
      <c r="A30" s="33">
        <v>30</v>
      </c>
      <c r="B30" s="3" t="str">
        <f>Compras!A30</f>
        <v>Set 6 llaveros CLAMP,  Sakura Kero Spinel Sun with Wings, 5" y 12 cm</v>
      </c>
      <c r="C30" s="3" t="s">
        <v>156</v>
      </c>
      <c r="D30" s="3" t="s">
        <v>216</v>
      </c>
      <c r="E30" s="13">
        <f>Compras!C30</f>
        <v>737.76</v>
      </c>
      <c r="F30" s="6">
        <f>Compras!D30</f>
        <v>0.08</v>
      </c>
      <c r="G30" s="4">
        <f>Compras!B30</f>
        <v>1</v>
      </c>
      <c r="H30" s="13">
        <f>Compras!Q30</f>
        <v>785.11999999999989</v>
      </c>
      <c r="I30" s="4">
        <f>Compras!P30</f>
        <v>10</v>
      </c>
      <c r="J30" s="37" t="s">
        <v>198</v>
      </c>
      <c r="K30" s="27">
        <f t="shared" si="0"/>
        <v>284.19299999999998</v>
      </c>
      <c r="L30" s="14">
        <f t="shared" si="1"/>
        <v>223.29449999999997</v>
      </c>
      <c r="M30" s="28">
        <f t="shared" si="2"/>
        <v>162.39599999999999</v>
      </c>
    </row>
    <row r="31" spans="1:13" ht="31.2" x14ac:dyDescent="0.3">
      <c r="A31" s="33">
        <v>31</v>
      </c>
      <c r="B31" s="3" t="str">
        <f>Compras!A31</f>
        <v>Sakura Cardcaptor Rosa banda elástica para el cabello diadema de Yoga</v>
      </c>
      <c r="C31" s="3" t="s">
        <v>156</v>
      </c>
      <c r="D31" s="3" t="s">
        <v>158</v>
      </c>
      <c r="E31" s="13">
        <f>Compras!C31</f>
        <v>104.14</v>
      </c>
      <c r="F31" s="6">
        <f>Compras!D31</f>
        <v>0.51</v>
      </c>
      <c r="G31" s="4">
        <f>Compras!B31</f>
        <v>1</v>
      </c>
      <c r="H31" s="13">
        <f>Compras!Q31</f>
        <v>70.459999999999994</v>
      </c>
      <c r="I31" s="4">
        <f>Compras!P31</f>
        <v>1</v>
      </c>
      <c r="J31" s="32" t="s">
        <v>198</v>
      </c>
      <c r="K31" s="27">
        <f t="shared" si="0"/>
        <v>222.45750000000001</v>
      </c>
      <c r="L31" s="14">
        <f t="shared" si="1"/>
        <v>185.38125000000002</v>
      </c>
      <c r="M31" s="28">
        <f t="shared" si="2"/>
        <v>148.30500000000001</v>
      </c>
    </row>
    <row r="32" spans="1:13" ht="31.2" x14ac:dyDescent="0.3">
      <c r="A32" s="33">
        <v>32</v>
      </c>
      <c r="B32" s="3" t="str">
        <f>Compras!A32</f>
        <v>Cinta, diadema deportiva antideslizante para Yoga gatos bonitos, Luna púrpura</v>
      </c>
      <c r="C32" s="3" t="s">
        <v>36</v>
      </c>
      <c r="D32" s="3" t="s">
        <v>158</v>
      </c>
      <c r="E32" s="13">
        <f>Compras!C32</f>
        <v>86.23</v>
      </c>
      <c r="F32" s="6">
        <f>Compras!D32</f>
        <v>0.4</v>
      </c>
      <c r="G32" s="4">
        <f>Compras!B32</f>
        <v>1</v>
      </c>
      <c r="H32" s="13">
        <f>Compras!Q32</f>
        <v>63.59</v>
      </c>
      <c r="I32" s="4">
        <f>Compras!P32</f>
        <v>1</v>
      </c>
      <c r="J32" s="32" t="s">
        <v>198</v>
      </c>
      <c r="K32" s="27">
        <f t="shared" si="0"/>
        <v>204.42374999999998</v>
      </c>
      <c r="L32" s="14">
        <f t="shared" si="1"/>
        <v>170.35312499999998</v>
      </c>
      <c r="M32" s="28">
        <f t="shared" si="2"/>
        <v>136.2825</v>
      </c>
    </row>
    <row r="33" spans="1:13" ht="31.2" x14ac:dyDescent="0.3">
      <c r="A33" s="33">
        <v>33</v>
      </c>
      <c r="B33" s="3" t="str">
        <f>Compras!A33</f>
        <v>Moon Girl-Bandas Kawaii, cinta elástica para el sudor para entrenamiento</v>
      </c>
      <c r="C33" s="3" t="s">
        <v>36</v>
      </c>
      <c r="D33" s="3" t="s">
        <v>158</v>
      </c>
      <c r="E33" s="13">
        <f>Compras!C33</f>
        <v>86.23</v>
      </c>
      <c r="F33" s="6">
        <f>Compras!D33</f>
        <v>0.4</v>
      </c>
      <c r="G33" s="4">
        <f>Compras!B33</f>
        <v>1</v>
      </c>
      <c r="H33" s="13">
        <f>Compras!Q33</f>
        <v>63.59</v>
      </c>
      <c r="I33" s="4">
        <f>Compras!P33</f>
        <v>1</v>
      </c>
      <c r="J33" s="32" t="s">
        <v>198</v>
      </c>
      <c r="K33" s="27">
        <f t="shared" si="0"/>
        <v>204.42374999999998</v>
      </c>
      <c r="L33" s="14">
        <f t="shared" si="1"/>
        <v>170.35312499999998</v>
      </c>
      <c r="M33" s="28">
        <f t="shared" si="2"/>
        <v>136.2825</v>
      </c>
    </row>
    <row r="34" spans="1:13" ht="31.2" x14ac:dyDescent="0.3">
      <c r="A34" s="33">
        <v>34</v>
      </c>
      <c r="B34" s="3" t="str">
        <f>Compras!A34</f>
        <v>Kero y DreamStaff s Card Captor Sakura Anime lavados cálidos capó</v>
      </c>
      <c r="C34" s="3" t="s">
        <v>156</v>
      </c>
      <c r="D34" s="3" t="s">
        <v>157</v>
      </c>
      <c r="E34" s="13">
        <f>Compras!C34</f>
        <v>191.22</v>
      </c>
      <c r="F34" s="6">
        <f>Compras!D34</f>
        <v>0.57999999999999996</v>
      </c>
      <c r="G34" s="4">
        <f>Compras!B34</f>
        <v>1</v>
      </c>
      <c r="H34" s="13">
        <f>Compras!Q34</f>
        <v>78.8</v>
      </c>
      <c r="I34" s="4">
        <f>Compras!P34</f>
        <v>1</v>
      </c>
      <c r="J34" s="31" t="s">
        <v>198</v>
      </c>
      <c r="K34" s="27">
        <f t="shared" ref="K34:K65" si="3">M34* (IF(M34-H34&lt;100, IF(M34-H34&gt;80, 1.25, IF(M34-H34&gt;50, 1.5, 1.75)), IF(M34-H34&gt;150, 0.95, IF(M34-H34&gt;170, 0.9, 1))))</f>
        <v>216.125</v>
      </c>
      <c r="L34" s="14">
        <f t="shared" ref="L34:L65" si="4">(K34+M34)/2</f>
        <v>169.8125</v>
      </c>
      <c r="M34" s="28">
        <f t="shared" ref="M34:M65" si="5">(H34/I34) * ( IF(E34&gt;H34, IF(E34-H34&gt;100, 1.25, IF(E34-H34&gt;50, 1.5, 1.75)), IF(H34-E34&gt;100, 1.25, IF(H34-E34&gt;50, 1.5, 1.75))) ) + 25</f>
        <v>123.5</v>
      </c>
    </row>
    <row r="35" spans="1:13" ht="31.2" x14ac:dyDescent="0.3">
      <c r="A35" s="33">
        <v>35</v>
      </c>
      <c r="B35" s="3" t="str">
        <f>Compras!A35</f>
        <v>Gorro de punto Sakura con tarjeta de flores, gorros negros</v>
      </c>
      <c r="C35" s="3" t="s">
        <v>156</v>
      </c>
      <c r="D35" s="3" t="s">
        <v>157</v>
      </c>
      <c r="E35" s="13">
        <f>Compras!C35</f>
        <v>142.77000000000001</v>
      </c>
      <c r="F35" s="6">
        <f>Compras!D35</f>
        <v>0.65</v>
      </c>
      <c r="G35" s="4">
        <f>Compras!B35</f>
        <v>1</v>
      </c>
      <c r="H35" s="13">
        <f>Compras!Q35</f>
        <v>67.53</v>
      </c>
      <c r="I35" s="4">
        <f>Compras!P35</f>
        <v>1</v>
      </c>
      <c r="J35" s="31" t="s">
        <v>198</v>
      </c>
      <c r="K35" s="27">
        <f t="shared" si="3"/>
        <v>189.4425</v>
      </c>
      <c r="L35" s="14">
        <f t="shared" si="4"/>
        <v>157.86875000000001</v>
      </c>
      <c r="M35" s="28">
        <f t="shared" si="5"/>
        <v>126.295</v>
      </c>
    </row>
    <row r="36" spans="1:13" ht="31.2" x14ac:dyDescent="0.3">
      <c r="A36" s="33">
        <v>36</v>
      </c>
      <c r="B36" s="3" t="str">
        <f>Compras!A36</f>
        <v>Card Captor Sakura-gorro de punto para hombre y mujer, gorro Unisex con estampado de Sakura</v>
      </c>
      <c r="C36" s="3" t="s">
        <v>156</v>
      </c>
      <c r="D36" s="3" t="s">
        <v>157</v>
      </c>
      <c r="E36" s="13">
        <f>Compras!C36</f>
        <v>142.77000000000001</v>
      </c>
      <c r="F36" s="6">
        <f>Compras!D36</f>
        <v>0.65</v>
      </c>
      <c r="G36" s="4">
        <f>Compras!B36</f>
        <v>1</v>
      </c>
      <c r="H36" s="13">
        <f>Compras!Q36</f>
        <v>68.8</v>
      </c>
      <c r="I36" s="4">
        <f>Compras!P36</f>
        <v>1</v>
      </c>
      <c r="J36" s="31" t="s">
        <v>198</v>
      </c>
      <c r="K36" s="27">
        <f t="shared" si="3"/>
        <v>192.29999999999998</v>
      </c>
      <c r="L36" s="14">
        <f t="shared" si="4"/>
        <v>160.25</v>
      </c>
      <c r="M36" s="28">
        <f t="shared" si="5"/>
        <v>128.19999999999999</v>
      </c>
    </row>
    <row r="37" spans="1:13" ht="46.8" x14ac:dyDescent="0.3">
      <c r="A37" s="33">
        <v>37</v>
      </c>
      <c r="B37" s="3" t="str">
        <f>Compras!A37</f>
        <v>Moody Rabbits-gorros de punto para niña y adulto, gorro cálido con estampado de Luna y Luna</v>
      </c>
      <c r="C37" s="3" t="s">
        <v>36</v>
      </c>
      <c r="D37" s="3" t="s">
        <v>157</v>
      </c>
      <c r="E37" s="13">
        <f>Compras!C37</f>
        <v>142.77000000000001</v>
      </c>
      <c r="F37" s="6">
        <f>Compras!D37</f>
        <v>0.65</v>
      </c>
      <c r="G37" s="4">
        <f>Compras!B37</f>
        <v>1</v>
      </c>
      <c r="H37" s="13">
        <f>Compras!Q37</f>
        <v>67.53</v>
      </c>
      <c r="I37" s="4">
        <f>Compras!P37</f>
        <v>1</v>
      </c>
      <c r="J37" s="31" t="s">
        <v>198</v>
      </c>
      <c r="K37" s="27">
        <f t="shared" si="3"/>
        <v>189.4425</v>
      </c>
      <c r="L37" s="14">
        <f t="shared" si="4"/>
        <v>157.86875000000001</v>
      </c>
      <c r="M37" s="28">
        <f t="shared" si="5"/>
        <v>126.295</v>
      </c>
    </row>
    <row r="38" spans="1:13" ht="31.2" x14ac:dyDescent="0.3">
      <c r="A38" s="33">
        <v>38</v>
      </c>
      <c r="B38" s="3" t="str">
        <f>Compras!A38</f>
        <v>Lapicera - Anime cardcaptor card captor SAKURA KINOMOTO sakura clear cards</v>
      </c>
      <c r="C38" s="3" t="s">
        <v>156</v>
      </c>
      <c r="D38" s="3" t="s">
        <v>150</v>
      </c>
      <c r="E38" s="13">
        <f>Compras!C38</f>
        <v>182.13</v>
      </c>
      <c r="F38" s="6">
        <f>Compras!D38</f>
        <v>0.25</v>
      </c>
      <c r="G38" s="4">
        <f>Compras!B38</f>
        <v>1</v>
      </c>
      <c r="H38" s="13">
        <f>Compras!Q38</f>
        <v>147.935</v>
      </c>
      <c r="I38" s="4">
        <f>Compras!P38</f>
        <v>1</v>
      </c>
      <c r="J38" s="32" t="s">
        <v>198</v>
      </c>
      <c r="K38" s="27">
        <f t="shared" si="3"/>
        <v>283.88625000000002</v>
      </c>
      <c r="L38" s="14">
        <f t="shared" si="4"/>
        <v>283.88625000000002</v>
      </c>
      <c r="M38" s="28">
        <f t="shared" si="5"/>
        <v>283.88625000000002</v>
      </c>
    </row>
    <row r="39" spans="1:13" ht="31.2" x14ac:dyDescent="0.3">
      <c r="A39" s="33">
        <v>39</v>
      </c>
      <c r="B39" s="3" t="str">
        <f>Compras!A39</f>
        <v>Bolsa de maquillaje - Anime Card Captor Sakura Cosplay PU billetera monedero dinero bolsa</v>
      </c>
      <c r="C39" s="3" t="s">
        <v>156</v>
      </c>
      <c r="D39" s="3" t="s">
        <v>148</v>
      </c>
      <c r="E39" s="13">
        <f>Compras!C39</f>
        <v>286.36</v>
      </c>
      <c r="F39" s="6">
        <f>Compras!D39</f>
        <v>0.25</v>
      </c>
      <c r="G39" s="4">
        <f>Compras!B39</f>
        <v>1</v>
      </c>
      <c r="H39" s="13">
        <f>Compras!Q39</f>
        <v>226.80500000000001</v>
      </c>
      <c r="I39" s="4">
        <f>Compras!P39</f>
        <v>1</v>
      </c>
      <c r="J39" s="32" t="s">
        <v>198</v>
      </c>
      <c r="K39" s="27">
        <f t="shared" si="3"/>
        <v>365.20749999999998</v>
      </c>
      <c r="L39" s="14">
        <f t="shared" si="4"/>
        <v>365.20749999999998</v>
      </c>
      <c r="M39" s="28">
        <f t="shared" si="5"/>
        <v>365.20749999999998</v>
      </c>
    </row>
    <row r="40" spans="1:13" ht="31.2" x14ac:dyDescent="0.3">
      <c r="A40" s="33">
        <v>40</v>
      </c>
      <c r="B40" s="3" t="str">
        <f>Compras!A40</f>
        <v>Aretes Sailor Moon. Anillo de Cosplay de cristal de varita amorosa de luna de Anime</v>
      </c>
      <c r="C40" s="3" t="s">
        <v>36</v>
      </c>
      <c r="D40" s="3" t="s">
        <v>155</v>
      </c>
      <c r="E40" s="13">
        <f>Compras!C40</f>
        <v>34.68</v>
      </c>
      <c r="F40" s="6">
        <f>Compras!D40</f>
        <v>0.1</v>
      </c>
      <c r="G40" s="4">
        <f>Compras!B40</f>
        <v>4</v>
      </c>
      <c r="H40" s="13">
        <f>Compras!Q40</f>
        <v>34.076000000000001</v>
      </c>
      <c r="I40" s="4">
        <f>Compras!P40</f>
        <v>1</v>
      </c>
      <c r="J40" s="32" t="s">
        <v>198</v>
      </c>
      <c r="K40" s="27">
        <f t="shared" si="3"/>
        <v>126.94950000000001</v>
      </c>
      <c r="L40" s="14">
        <f t="shared" si="4"/>
        <v>105.79125000000002</v>
      </c>
      <c r="M40" s="28">
        <f t="shared" si="5"/>
        <v>84.63300000000001</v>
      </c>
    </row>
    <row r="41" spans="1:13" ht="31.2" x14ac:dyDescent="0.3">
      <c r="A41" s="33">
        <v>41</v>
      </c>
      <c r="B41" s="3" t="str">
        <f>Compras!A41</f>
        <v>Anillos Sailor Moon. Anillo de Cosplay de cristal de varita amorosa de luna de Anime</v>
      </c>
      <c r="C41" s="3" t="s">
        <v>36</v>
      </c>
      <c r="D41" s="3" t="s">
        <v>155</v>
      </c>
      <c r="E41" s="13">
        <f>Compras!C41</f>
        <v>17.09</v>
      </c>
      <c r="F41" s="6">
        <f>Compras!D41</f>
        <v>0.1</v>
      </c>
      <c r="G41" s="4">
        <f>Compras!B41</f>
        <v>4</v>
      </c>
      <c r="H41" s="13">
        <f>Compras!Q41</f>
        <v>18.735999999999997</v>
      </c>
      <c r="I41" s="4">
        <f>Compras!P41</f>
        <v>1</v>
      </c>
      <c r="J41" s="32" t="s">
        <v>198</v>
      </c>
      <c r="K41" s="27">
        <f t="shared" si="3"/>
        <v>101.12899999999999</v>
      </c>
      <c r="L41" s="14">
        <f t="shared" si="4"/>
        <v>79.458499999999987</v>
      </c>
      <c r="M41" s="28">
        <f t="shared" si="5"/>
        <v>57.787999999999997</v>
      </c>
    </row>
    <row r="42" spans="1:13" ht="31.2" x14ac:dyDescent="0.3">
      <c r="A42" s="33">
        <v>42</v>
      </c>
      <c r="B42" s="3" t="str">
        <f>Compras!A42</f>
        <v>Collar Anime Sailor Loving varita colgante de cristal para cosplay, collar</v>
      </c>
      <c r="C42" s="3" t="s">
        <v>36</v>
      </c>
      <c r="D42" s="3" t="s">
        <v>155</v>
      </c>
      <c r="E42" s="13">
        <f>Compras!C42</f>
        <v>20.67</v>
      </c>
      <c r="F42" s="6">
        <f>Compras!D42</f>
        <v>0.2</v>
      </c>
      <c r="G42" s="4">
        <f>Compras!B42</f>
        <v>2</v>
      </c>
      <c r="H42" s="13">
        <f>Compras!Q42</f>
        <v>45.595999999999997</v>
      </c>
      <c r="I42" s="4">
        <f>Compras!P42</f>
        <v>1</v>
      </c>
      <c r="J42" s="32" t="s">
        <v>198</v>
      </c>
      <c r="K42" s="27">
        <f t="shared" si="3"/>
        <v>157.18949999999998</v>
      </c>
      <c r="L42" s="14">
        <f t="shared" si="4"/>
        <v>130.99124999999998</v>
      </c>
      <c r="M42" s="28">
        <f t="shared" si="5"/>
        <v>104.79299999999999</v>
      </c>
    </row>
    <row r="43" spans="1:13" ht="46.8" x14ac:dyDescent="0.3">
      <c r="A43" s="33">
        <v>43</v>
      </c>
      <c r="B43" s="3" t="str">
        <f>Compras!A43</f>
        <v>Pinzas para el pelo Sailor Moon, accesorios para el cabello de Anime Sailor Moon, pasadores a presión Kawaii</v>
      </c>
      <c r="C43" s="3" t="s">
        <v>36</v>
      </c>
      <c r="D43" s="3" t="s">
        <v>154</v>
      </c>
      <c r="E43" s="13">
        <f>Compras!C43</f>
        <v>60.03</v>
      </c>
      <c r="F43" s="6">
        <f>Compras!D43</f>
        <v>0.33</v>
      </c>
      <c r="G43" s="4">
        <f>Compras!B43</f>
        <v>1</v>
      </c>
      <c r="H43" s="13">
        <f>Compras!Q43</f>
        <v>71.56</v>
      </c>
      <c r="I43" s="4">
        <f>Compras!P43</f>
        <v>1</v>
      </c>
      <c r="J43" s="32" t="s">
        <v>198</v>
      </c>
      <c r="K43" s="27">
        <f t="shared" si="3"/>
        <v>225.34500000000003</v>
      </c>
      <c r="L43" s="14">
        <f t="shared" si="4"/>
        <v>187.78750000000002</v>
      </c>
      <c r="M43" s="28">
        <f t="shared" si="5"/>
        <v>150.23000000000002</v>
      </c>
    </row>
    <row r="44" spans="1:13" ht="31.2" x14ac:dyDescent="0.3">
      <c r="A44" s="33">
        <v>44</v>
      </c>
      <c r="B44" s="3" t="str">
        <f>Compras!A44</f>
        <v>Kirby Clip de pico de pato Kirby, horquillas creativas, pinzas para el cabello Kawaii</v>
      </c>
      <c r="C44" s="3" t="s">
        <v>35</v>
      </c>
      <c r="D44" s="3" t="s">
        <v>154</v>
      </c>
      <c r="E44" s="13">
        <f>Compras!C44</f>
        <v>37.590000000000003</v>
      </c>
      <c r="F44" s="6">
        <f>Compras!D44</f>
        <v>0.2</v>
      </c>
      <c r="G44" s="4">
        <f>Compras!B44</f>
        <v>2</v>
      </c>
      <c r="H44" s="13">
        <f>Compras!Q44</f>
        <v>30.31</v>
      </c>
      <c r="I44" s="4">
        <f>Compras!P44</f>
        <v>1</v>
      </c>
      <c r="J44" s="32" t="s">
        <v>198</v>
      </c>
      <c r="K44" s="27">
        <f t="shared" si="3"/>
        <v>136.57437499999997</v>
      </c>
      <c r="L44" s="14">
        <f t="shared" si="4"/>
        <v>107.30843749999998</v>
      </c>
      <c r="M44" s="28">
        <f t="shared" si="5"/>
        <v>78.04249999999999</v>
      </c>
    </row>
    <row r="45" spans="1:13" ht="31.2" x14ac:dyDescent="0.3">
      <c r="A45" s="33">
        <v>45</v>
      </c>
      <c r="B45" s="3" t="str">
        <f>Compras!A45</f>
        <v>Gorro de punto Sakura con tarjeta de flores, gorros negros, gorros cálidos de doble uso</v>
      </c>
      <c r="C45" s="3" t="s">
        <v>36</v>
      </c>
      <c r="D45" s="3" t="s">
        <v>157</v>
      </c>
      <c r="E45" s="13">
        <f>Compras!C45</f>
        <v>47.63</v>
      </c>
      <c r="F45" s="6">
        <f>Compras!D45</f>
        <v>0.33</v>
      </c>
      <c r="G45" s="4">
        <f>Compras!B45</f>
        <v>1</v>
      </c>
      <c r="H45" s="13">
        <f>Compras!Q45</f>
        <v>67.540000000000006</v>
      </c>
      <c r="I45" s="4">
        <f>Compras!P45</f>
        <v>1</v>
      </c>
      <c r="J45" s="32" t="s">
        <v>198</v>
      </c>
      <c r="K45" s="27">
        <f t="shared" si="3"/>
        <v>214.79249999999999</v>
      </c>
      <c r="L45" s="14">
        <f t="shared" si="4"/>
        <v>178.99374999999998</v>
      </c>
      <c r="M45" s="28">
        <f t="shared" si="5"/>
        <v>143.19499999999999</v>
      </c>
    </row>
    <row r="46" spans="1:13" ht="31.2" x14ac:dyDescent="0.3">
      <c r="A46" s="33">
        <v>46</v>
      </c>
      <c r="B46" s="3" t="str">
        <f>Compras!A46</f>
        <v>Card Captor Sakura-gorro de punto para hombre y mujer, gorro Unisex con estampado de Sakura</v>
      </c>
      <c r="C46" s="3" t="s">
        <v>36</v>
      </c>
      <c r="D46" s="3" t="s">
        <v>154</v>
      </c>
      <c r="E46" s="13">
        <f>Compras!C46</f>
        <v>48.9</v>
      </c>
      <c r="F46" s="6">
        <f>Compras!D46</f>
        <v>0.33</v>
      </c>
      <c r="G46" s="4">
        <f>Compras!B46</f>
        <v>1</v>
      </c>
      <c r="H46" s="13">
        <f>Compras!Q46</f>
        <v>68.81</v>
      </c>
      <c r="I46" s="4">
        <f>Compras!P46</f>
        <v>1</v>
      </c>
      <c r="J46" s="32" t="s">
        <v>198</v>
      </c>
      <c r="K46" s="27">
        <f t="shared" si="3"/>
        <v>218.12625000000003</v>
      </c>
      <c r="L46" s="14">
        <f t="shared" si="4"/>
        <v>181.77187500000002</v>
      </c>
      <c r="M46" s="28">
        <f t="shared" si="5"/>
        <v>145.41750000000002</v>
      </c>
    </row>
    <row r="47" spans="1:13" ht="46.8" x14ac:dyDescent="0.3">
      <c r="A47" s="33">
        <v>47</v>
      </c>
      <c r="B47" s="3" t="str">
        <f>Compras!A47</f>
        <v>Moody Rabbits-gorros de punto para niña y adulto, gorro cálido con estampado de conejos y luna</v>
      </c>
      <c r="C47" s="3" t="s">
        <v>35</v>
      </c>
      <c r="D47" s="3" t="s">
        <v>154</v>
      </c>
      <c r="E47" s="13">
        <f>Compras!C47</f>
        <v>47.63</v>
      </c>
      <c r="F47" s="6">
        <f>Compras!D47</f>
        <v>0.33</v>
      </c>
      <c r="G47" s="4">
        <f>Compras!B47</f>
        <v>1</v>
      </c>
      <c r="H47" s="13">
        <f>Compras!Q47</f>
        <v>67.540000000000006</v>
      </c>
      <c r="I47" s="4">
        <f>Compras!P47</f>
        <v>1</v>
      </c>
      <c r="J47" s="32" t="s">
        <v>198</v>
      </c>
      <c r="K47" s="27">
        <f t="shared" si="3"/>
        <v>214.79249999999999</v>
      </c>
      <c r="L47" s="14">
        <f t="shared" si="4"/>
        <v>178.99374999999998</v>
      </c>
      <c r="M47" s="28">
        <f t="shared" si="5"/>
        <v>143.19499999999999</v>
      </c>
    </row>
    <row r="48" spans="1:13" ht="31.2" x14ac:dyDescent="0.3">
      <c r="A48" s="33">
        <v>48</v>
      </c>
      <c r="B48" s="3" t="str">
        <f>Compras!A48</f>
        <v>Monedero de rana de Naruto, monedero de franela de Manga de dibujos animados</v>
      </c>
      <c r="C48" s="3" t="s">
        <v>215</v>
      </c>
      <c r="D48" s="3" t="s">
        <v>163</v>
      </c>
      <c r="E48" s="13">
        <f>Compras!C48</f>
        <v>34.44</v>
      </c>
      <c r="F48" s="6">
        <f>Compras!D48</f>
        <v>0.33</v>
      </c>
      <c r="G48" s="4">
        <f>Compras!B48</f>
        <v>2</v>
      </c>
      <c r="H48" s="13">
        <f>Compras!Q48</f>
        <v>43.36</v>
      </c>
      <c r="I48" s="4">
        <f>Compras!P48</f>
        <v>1</v>
      </c>
      <c r="J48" s="32" t="s">
        <v>198</v>
      </c>
      <c r="K48" s="27">
        <f t="shared" si="3"/>
        <v>151.32</v>
      </c>
      <c r="L48" s="14">
        <f t="shared" si="4"/>
        <v>126.1</v>
      </c>
      <c r="M48" s="28">
        <f t="shared" si="5"/>
        <v>100.88</v>
      </c>
    </row>
    <row r="49" spans="1:13" ht="31.2" x14ac:dyDescent="0.3">
      <c r="A49" s="33">
        <v>49</v>
      </c>
      <c r="B49" s="3" t="str">
        <f>Compras!A49</f>
        <v>Set 5 Yoshi´s Verde, Azul, Blanco, Amarillo y Negro Mini Figura de 2.5"</v>
      </c>
      <c r="C49" s="3" t="s">
        <v>34</v>
      </c>
      <c r="D49" s="3" t="s">
        <v>153</v>
      </c>
      <c r="E49" s="13">
        <f>Compras!C49</f>
        <v>327.22000000000003</v>
      </c>
      <c r="F49" s="6">
        <f>Compras!D49</f>
        <v>0.1</v>
      </c>
      <c r="G49" s="4">
        <f>Compras!B49</f>
        <v>1</v>
      </c>
      <c r="H49" s="13">
        <f>Compras!Q49</f>
        <v>310.83999999999997</v>
      </c>
      <c r="I49" s="4">
        <f>Compras!P49</f>
        <v>1</v>
      </c>
      <c r="J49" s="32" t="s">
        <v>198</v>
      </c>
      <c r="K49" s="27">
        <f t="shared" si="3"/>
        <v>540.52149999999995</v>
      </c>
      <c r="L49" s="14">
        <f t="shared" si="4"/>
        <v>554.74574999999993</v>
      </c>
      <c r="M49" s="28">
        <f t="shared" si="5"/>
        <v>568.96999999999991</v>
      </c>
    </row>
    <row r="50" spans="1:13" x14ac:dyDescent="0.3">
      <c r="A50" s="33">
        <v>50</v>
      </c>
      <c r="B50" s="3" t="str">
        <f>Compras!A50</f>
        <v>Peluche de Sonic, erizo 12"</v>
      </c>
      <c r="C50" s="3" t="s">
        <v>147</v>
      </c>
      <c r="D50" s="3" t="s">
        <v>29</v>
      </c>
      <c r="E50" s="13">
        <f>Compras!C50</f>
        <v>399</v>
      </c>
      <c r="F50" s="6">
        <f>Compras!D50</f>
        <v>0.42606516290726815</v>
      </c>
      <c r="G50" s="4">
        <f>Compras!B50</f>
        <v>1</v>
      </c>
      <c r="H50" s="13">
        <f>Compras!Q50</f>
        <v>229</v>
      </c>
      <c r="I50" s="4">
        <f>Compras!P50</f>
        <v>1</v>
      </c>
      <c r="J50" s="32" t="s">
        <v>198</v>
      </c>
      <c r="K50" s="27">
        <f t="shared" si="3"/>
        <v>389.0625</v>
      </c>
      <c r="L50" s="14">
        <f t="shared" si="4"/>
        <v>350.15625</v>
      </c>
      <c r="M50" s="28">
        <f t="shared" si="5"/>
        <v>311.25</v>
      </c>
    </row>
    <row r="51" spans="1:13" x14ac:dyDescent="0.3">
      <c r="A51" s="33">
        <v>51</v>
      </c>
      <c r="B51" s="3" t="str">
        <f>Compras!A51</f>
        <v>Peluche de Sonic, erizo 12"</v>
      </c>
      <c r="C51" s="3" t="s">
        <v>147</v>
      </c>
      <c r="D51" s="3" t="s">
        <v>29</v>
      </c>
      <c r="E51" s="13">
        <f>Compras!C51</f>
        <v>399</v>
      </c>
      <c r="F51" s="6">
        <f>Compras!D51</f>
        <v>0.42606516290726815</v>
      </c>
      <c r="G51" s="4">
        <f>Compras!B51</f>
        <v>2</v>
      </c>
      <c r="H51" s="13">
        <f>Compras!Q51</f>
        <v>229</v>
      </c>
      <c r="I51" s="4">
        <f>Compras!P51</f>
        <v>1</v>
      </c>
      <c r="J51" s="32" t="s">
        <v>198</v>
      </c>
      <c r="K51" s="27">
        <f t="shared" si="3"/>
        <v>389.0625</v>
      </c>
      <c r="L51" s="14">
        <f t="shared" si="4"/>
        <v>350.15625</v>
      </c>
      <c r="M51" s="28">
        <f t="shared" si="5"/>
        <v>311.25</v>
      </c>
    </row>
    <row r="52" spans="1:13" ht="31.2" x14ac:dyDescent="0.3">
      <c r="A52" s="33">
        <v>52</v>
      </c>
      <c r="B52" s="3" t="str">
        <f>Compras!A52</f>
        <v>Dragon Ball Super – Dragon Stars Super Saiyan Blue Goku V2</v>
      </c>
      <c r="C52" s="3" t="s">
        <v>152</v>
      </c>
      <c r="D52" s="3" t="s">
        <v>33</v>
      </c>
      <c r="E52" s="13">
        <f>Compras!C52</f>
        <v>748.99</v>
      </c>
      <c r="F52" s="6">
        <f>Compras!D52</f>
        <v>0.41680129240710828</v>
      </c>
      <c r="G52" s="4">
        <f>Compras!B52</f>
        <v>1</v>
      </c>
      <c r="H52" s="13">
        <f>Compras!Q52</f>
        <v>436.81</v>
      </c>
      <c r="I52" s="4">
        <f>Compras!P52</f>
        <v>1</v>
      </c>
      <c r="J52" s="32" t="s">
        <v>198</v>
      </c>
      <c r="K52" s="27">
        <f t="shared" si="3"/>
        <v>571.01250000000005</v>
      </c>
      <c r="L52" s="14">
        <f t="shared" si="4"/>
        <v>571.01250000000005</v>
      </c>
      <c r="M52" s="28">
        <f t="shared" si="5"/>
        <v>571.01250000000005</v>
      </c>
    </row>
    <row r="53" spans="1:13" ht="31.2" x14ac:dyDescent="0.3">
      <c r="A53" s="33">
        <v>53</v>
      </c>
      <c r="B53" s="3" t="str">
        <f>Compras!A53</f>
        <v>Marvel Spidey and His Amazing Friends - Equipo Spidey: Set 3 vehículos</v>
      </c>
      <c r="C53" s="3" t="s">
        <v>31</v>
      </c>
      <c r="D53" s="3" t="s">
        <v>143</v>
      </c>
      <c r="E53" s="13">
        <f>Compras!C53</f>
        <v>1829</v>
      </c>
      <c r="F53" s="6">
        <f>Compras!D53</f>
        <v>0.58646801530891202</v>
      </c>
      <c r="G53" s="4">
        <f>Compras!B53</f>
        <v>1</v>
      </c>
      <c r="H53" s="13">
        <f>Compras!Q53</f>
        <v>756.35</v>
      </c>
      <c r="I53" s="4">
        <f>Compras!P53</f>
        <v>1</v>
      </c>
      <c r="J53" s="32" t="s">
        <v>198</v>
      </c>
      <c r="K53" s="27">
        <f t="shared" si="3"/>
        <v>921.91562499999998</v>
      </c>
      <c r="L53" s="14">
        <f t="shared" si="4"/>
        <v>946.17656250000005</v>
      </c>
      <c r="M53" s="28">
        <f t="shared" si="5"/>
        <v>970.4375</v>
      </c>
    </row>
    <row r="54" spans="1:13" ht="31.2" x14ac:dyDescent="0.3">
      <c r="A54" s="33">
        <v>54</v>
      </c>
      <c r="B54" s="3" t="str">
        <f>Compras!A54</f>
        <v>One Piece Zoro - Figura Articulada de Acción de 6.5"</v>
      </c>
      <c r="C54" s="3" t="s">
        <v>32</v>
      </c>
      <c r="D54" s="3" t="s">
        <v>33</v>
      </c>
      <c r="E54" s="13">
        <f>Compras!C54</f>
        <v>838.99</v>
      </c>
      <c r="F54" s="6">
        <f>Compras!D54</f>
        <v>0.49612033516490067</v>
      </c>
      <c r="G54" s="4">
        <f>Compras!B54</f>
        <v>1</v>
      </c>
      <c r="H54" s="13">
        <f>Compras!Q54</f>
        <v>422.75</v>
      </c>
      <c r="I54" s="4">
        <f>Compras!P54</f>
        <v>1</v>
      </c>
      <c r="J54" s="32" t="s">
        <v>198</v>
      </c>
      <c r="K54" s="27">
        <f t="shared" si="3"/>
        <v>553.4375</v>
      </c>
      <c r="L54" s="14">
        <f t="shared" si="4"/>
        <v>553.4375</v>
      </c>
      <c r="M54" s="28">
        <f t="shared" si="5"/>
        <v>553.4375</v>
      </c>
    </row>
    <row r="55" spans="1:13" ht="31.2" x14ac:dyDescent="0.3">
      <c r="A55" s="33">
        <v>55</v>
      </c>
      <c r="B55" s="3" t="str">
        <f>Compras!A55</f>
        <v>Marvel Legends Series - Wolverine de X-Men 15cm</v>
      </c>
      <c r="C55" s="3" t="s">
        <v>31</v>
      </c>
      <c r="D55" s="3" t="s">
        <v>33</v>
      </c>
      <c r="E55" s="13">
        <f>Compras!C55</f>
        <v>649.01</v>
      </c>
      <c r="F55" s="6">
        <f>Compras!D55</f>
        <v>0.24999614797922992</v>
      </c>
      <c r="G55" s="4">
        <f>Compras!B55</f>
        <v>1</v>
      </c>
      <c r="H55" s="13">
        <f>Compras!Q55</f>
        <v>486.76</v>
      </c>
      <c r="I55" s="4">
        <f>Compras!P55</f>
        <v>1</v>
      </c>
      <c r="J55" s="32" t="s">
        <v>198</v>
      </c>
      <c r="K55" s="27">
        <f t="shared" si="3"/>
        <v>633.45000000000005</v>
      </c>
      <c r="L55" s="14">
        <f t="shared" si="4"/>
        <v>633.45000000000005</v>
      </c>
      <c r="M55" s="28">
        <f t="shared" si="5"/>
        <v>633.45000000000005</v>
      </c>
    </row>
    <row r="56" spans="1:13" ht="31.2" x14ac:dyDescent="0.3">
      <c r="A56" s="33">
        <v>56</v>
      </c>
      <c r="B56" s="3" t="str">
        <f>Compras!A56</f>
        <v>Mini billetera portatil Sailor Moon guiño corazon</v>
      </c>
      <c r="C56" s="3" t="s">
        <v>36</v>
      </c>
      <c r="D56" s="12" t="s">
        <v>151</v>
      </c>
      <c r="E56" s="13">
        <f>Compras!C56</f>
        <v>0</v>
      </c>
      <c r="F56" s="6">
        <f>Compras!D56</f>
        <v>0</v>
      </c>
      <c r="G56" s="4">
        <f>Compras!B56</f>
        <v>1</v>
      </c>
      <c r="H56" s="13">
        <f>Compras!Q56</f>
        <v>61.370399999999989</v>
      </c>
      <c r="I56" s="4">
        <f>Compras!P56</f>
        <v>1</v>
      </c>
      <c r="J56" s="31" t="s">
        <v>198</v>
      </c>
      <c r="K56" s="27">
        <f t="shared" si="3"/>
        <v>175.58339999999998</v>
      </c>
      <c r="L56" s="14">
        <f t="shared" si="4"/>
        <v>146.31949999999998</v>
      </c>
      <c r="M56" s="28">
        <f t="shared" si="5"/>
        <v>117.05559999999998</v>
      </c>
    </row>
    <row r="57" spans="1:13" ht="31.2" x14ac:dyDescent="0.3">
      <c r="A57" s="33">
        <v>57</v>
      </c>
      <c r="B57" s="3" t="str">
        <f>Compras!A57</f>
        <v>Lapicera Sailor Moon</v>
      </c>
      <c r="C57" s="3" t="s">
        <v>36</v>
      </c>
      <c r="D57" s="12" t="s">
        <v>150</v>
      </c>
      <c r="E57" s="13">
        <f>Compras!C57</f>
        <v>0</v>
      </c>
      <c r="F57" s="6">
        <f>Compras!D57</f>
        <v>0</v>
      </c>
      <c r="G57" s="4">
        <f>Compras!B57</f>
        <v>3</v>
      </c>
      <c r="H57" s="13">
        <f>Compras!Q57</f>
        <v>52.891799999999996</v>
      </c>
      <c r="I57" s="4">
        <f>Compras!P57</f>
        <v>1</v>
      </c>
      <c r="J57" s="31" t="s">
        <v>198</v>
      </c>
      <c r="K57" s="27">
        <f t="shared" si="3"/>
        <v>156.50655</v>
      </c>
      <c r="L57" s="14">
        <f t="shared" si="4"/>
        <v>130.42212499999999</v>
      </c>
      <c r="M57" s="28">
        <f t="shared" si="5"/>
        <v>104.3377</v>
      </c>
    </row>
    <row r="58" spans="1:13" ht="31.2" x14ac:dyDescent="0.3">
      <c r="A58" s="33">
        <v>58</v>
      </c>
      <c r="B58" s="3" t="str">
        <f>Compras!A58</f>
        <v>Estuche de lentes de contacto SM</v>
      </c>
      <c r="C58" s="3" t="s">
        <v>36</v>
      </c>
      <c r="D58" s="12" t="s">
        <v>149</v>
      </c>
      <c r="E58" s="13">
        <f>Compras!C58</f>
        <v>0</v>
      </c>
      <c r="F58" s="6">
        <f>Compras!D58</f>
        <v>0</v>
      </c>
      <c r="G58" s="4">
        <f>Compras!B58</f>
        <v>1</v>
      </c>
      <c r="H58" s="13">
        <f>Compras!Q58</f>
        <v>45.184800000000003</v>
      </c>
      <c r="I58" s="4">
        <f>Compras!P58</f>
        <v>1</v>
      </c>
      <c r="J58" s="31" t="s">
        <v>198</v>
      </c>
      <c r="K58" s="27">
        <f t="shared" si="3"/>
        <v>156.11010000000002</v>
      </c>
      <c r="L58" s="14">
        <f t="shared" si="4"/>
        <v>130.09175000000002</v>
      </c>
      <c r="M58" s="28">
        <f t="shared" si="5"/>
        <v>104.07340000000001</v>
      </c>
    </row>
    <row r="59" spans="1:13" x14ac:dyDescent="0.3">
      <c r="A59" s="33">
        <v>59</v>
      </c>
      <c r="B59" s="3" t="str">
        <f>Compras!A59</f>
        <v>Luigi´s Mansion: Figura Coleccionable de PVC</v>
      </c>
      <c r="C59" s="3" t="s">
        <v>34</v>
      </c>
      <c r="D59" s="12" t="s">
        <v>33</v>
      </c>
      <c r="E59" s="13">
        <f>Compras!C59</f>
        <v>1542.08</v>
      </c>
      <c r="F59" s="6">
        <f>Compras!D59</f>
        <v>0.29165802033616933</v>
      </c>
      <c r="G59" s="4">
        <f>Compras!B59</f>
        <v>1</v>
      </c>
      <c r="H59" s="13">
        <f>Compras!Q59</f>
        <v>1278.01</v>
      </c>
      <c r="I59" s="4">
        <f>Compras!P59</f>
        <v>1</v>
      </c>
      <c r="J59" s="32" t="s">
        <v>198</v>
      </c>
      <c r="K59" s="27">
        <f t="shared" si="3"/>
        <v>1541.3868749999999</v>
      </c>
      <c r="L59" s="14">
        <f t="shared" si="4"/>
        <v>1581.9496875</v>
      </c>
      <c r="M59" s="28">
        <f t="shared" si="5"/>
        <v>1622.5125</v>
      </c>
    </row>
    <row r="60" spans="1:13" x14ac:dyDescent="0.3">
      <c r="A60" s="33">
        <v>60</v>
      </c>
      <c r="B60" s="3" t="str">
        <f>Compras!A60</f>
        <v>Peluche Sonic, erizo 12"</v>
      </c>
      <c r="C60" s="3" t="s">
        <v>147</v>
      </c>
      <c r="D60" s="12" t="s">
        <v>29</v>
      </c>
      <c r="E60" s="13">
        <f>Compras!C60</f>
        <v>219</v>
      </c>
      <c r="F60" s="6">
        <f>Compras!D60</f>
        <v>9.1324200913242018E-2</v>
      </c>
      <c r="G60" s="4">
        <f>Compras!B60</f>
        <v>6</v>
      </c>
      <c r="H60" s="13">
        <f>Compras!Q60</f>
        <v>199</v>
      </c>
      <c r="I60" s="4">
        <f>Compras!P60</f>
        <v>1</v>
      </c>
      <c r="J60" s="32" t="s">
        <v>198</v>
      </c>
      <c r="K60" s="27">
        <f t="shared" si="3"/>
        <v>354.58749999999998</v>
      </c>
      <c r="L60" s="14">
        <f t="shared" si="4"/>
        <v>363.91874999999999</v>
      </c>
      <c r="M60" s="28">
        <f t="shared" si="5"/>
        <v>373.25</v>
      </c>
    </row>
    <row r="61" spans="1:13" ht="31.2" x14ac:dyDescent="0.3">
      <c r="A61" s="33">
        <v>61</v>
      </c>
      <c r="B61" s="3" t="str">
        <f>Compras!A61</f>
        <v>Estuche SM- Bolsa de almacenamiento a la moda para Airpods 2, 3 Pro</v>
      </c>
      <c r="C61" s="3" t="s">
        <v>36</v>
      </c>
      <c r="D61" s="12" t="s">
        <v>149</v>
      </c>
      <c r="E61" s="13">
        <f>Compras!C61</f>
        <v>36.17</v>
      </c>
      <c r="F61" s="6">
        <f>Compras!D61</f>
        <v>0.15</v>
      </c>
      <c r="G61" s="4">
        <f>Compras!B61</f>
        <v>2</v>
      </c>
      <c r="H61" s="13">
        <f>Compras!Q61</f>
        <v>61.2</v>
      </c>
      <c r="I61" s="4">
        <f>Compras!P61</f>
        <v>1</v>
      </c>
      <c r="J61" s="31" t="s">
        <v>198</v>
      </c>
      <c r="K61" s="27">
        <f t="shared" si="3"/>
        <v>198.15000000000003</v>
      </c>
      <c r="L61" s="14">
        <f t="shared" si="4"/>
        <v>165.12500000000003</v>
      </c>
      <c r="M61" s="28">
        <f t="shared" si="5"/>
        <v>132.10000000000002</v>
      </c>
    </row>
    <row r="62" spans="1:13" ht="31.2" x14ac:dyDescent="0.3">
      <c r="A62" s="33">
        <v>62</v>
      </c>
      <c r="B62" s="3" t="str">
        <f>Compras!A62</f>
        <v>Estuche SM - Sanrios-Bolsa de almacenamiento portátil para cables de datos, Hello Kitty, Kuromi</v>
      </c>
      <c r="C62" s="3" t="s">
        <v>36</v>
      </c>
      <c r="D62" s="3" t="s">
        <v>149</v>
      </c>
      <c r="E62" s="13">
        <f>Compras!C62</f>
        <v>68.319999999999993</v>
      </c>
      <c r="F62" s="6">
        <f>Compras!D62</f>
        <v>0.3</v>
      </c>
      <c r="G62" s="4">
        <f>Compras!B62</f>
        <v>1</v>
      </c>
      <c r="H62" s="13">
        <f>Compras!Q62</f>
        <v>70.12</v>
      </c>
      <c r="I62" s="4">
        <f>Compras!P62</f>
        <v>1</v>
      </c>
      <c r="J62" s="32" t="s">
        <v>198</v>
      </c>
      <c r="K62" s="27">
        <f t="shared" si="3"/>
        <v>221.565</v>
      </c>
      <c r="L62" s="14">
        <f t="shared" si="4"/>
        <v>184.63749999999999</v>
      </c>
      <c r="M62" s="28">
        <f t="shared" si="5"/>
        <v>147.71</v>
      </c>
    </row>
    <row r="63" spans="1:13" ht="31.2" x14ac:dyDescent="0.3">
      <c r="A63" s="33">
        <v>63</v>
      </c>
      <c r="B63" s="3" t="str">
        <f>Compras!A63</f>
        <v>Estuche SM - Mini bolsa de almacenamiento de dibujos animados para Airpods 2 3 Pro</v>
      </c>
      <c r="C63" s="3" t="s">
        <v>36</v>
      </c>
      <c r="D63" s="12" t="s">
        <v>149</v>
      </c>
      <c r="E63" s="13">
        <f>Compras!C63</f>
        <v>68.319999999999993</v>
      </c>
      <c r="F63" s="6">
        <f>Compras!D63</f>
        <v>0.3</v>
      </c>
      <c r="G63" s="4">
        <f>Compras!B63</f>
        <v>2</v>
      </c>
      <c r="H63" s="13">
        <f>Compras!Q63</f>
        <v>42.305</v>
      </c>
      <c r="I63" s="4">
        <f>Compras!P63</f>
        <v>1</v>
      </c>
      <c r="J63" s="32" t="s">
        <v>198</v>
      </c>
      <c r="K63" s="27">
        <f t="shared" si="3"/>
        <v>148.550625</v>
      </c>
      <c r="L63" s="14">
        <f t="shared" si="4"/>
        <v>123.7921875</v>
      </c>
      <c r="M63" s="28">
        <f t="shared" si="5"/>
        <v>99.033749999999998</v>
      </c>
    </row>
    <row r="64" spans="1:13" x14ac:dyDescent="0.3">
      <c r="A64" s="33">
        <v>64</v>
      </c>
      <c r="B64" s="3" t="str">
        <f>Compras!A64</f>
        <v>SONIC 1:64 Pack Die-Cast Vehicles</v>
      </c>
      <c r="C64" s="3" t="s">
        <v>147</v>
      </c>
      <c r="D64" s="3" t="s">
        <v>143</v>
      </c>
      <c r="E64" s="13">
        <f>Compras!C64</f>
        <v>452.16</v>
      </c>
      <c r="F64" s="6">
        <f>Compras!D64</f>
        <v>0.25550690021231426</v>
      </c>
      <c r="G64" s="4">
        <f>Compras!B64</f>
        <v>1</v>
      </c>
      <c r="H64" s="13">
        <f>Compras!Q64</f>
        <v>336.63</v>
      </c>
      <c r="I64" s="4">
        <f>Compras!P64</f>
        <v>1</v>
      </c>
      <c r="J64" s="32" t="s">
        <v>198</v>
      </c>
      <c r="K64" s="27">
        <f t="shared" si="3"/>
        <v>445.78750000000002</v>
      </c>
      <c r="L64" s="14">
        <f t="shared" si="4"/>
        <v>445.78750000000002</v>
      </c>
      <c r="M64" s="28">
        <f t="shared" si="5"/>
        <v>445.78750000000002</v>
      </c>
    </row>
    <row r="65" spans="1:13" x14ac:dyDescent="0.3">
      <c r="A65" s="33">
        <v>65</v>
      </c>
      <c r="B65" s="3" t="str">
        <f>Compras!A65</f>
        <v>Sonic - NKOK 1:64 SCALE SONIC THE HEDGEHOG</v>
      </c>
      <c r="C65" s="3" t="s">
        <v>147</v>
      </c>
      <c r="D65" s="3" t="s">
        <v>143</v>
      </c>
      <c r="E65" s="13">
        <f>Compras!C65</f>
        <v>5</v>
      </c>
      <c r="F65" s="6">
        <f>Compras!D65</f>
        <v>0</v>
      </c>
      <c r="G65" s="4">
        <f>Compras!B65</f>
        <v>1</v>
      </c>
      <c r="H65" s="13">
        <f>Compras!Q65</f>
        <v>182.73190000000002</v>
      </c>
      <c r="I65" s="4">
        <f>Compras!P65</f>
        <v>1</v>
      </c>
      <c r="J65" s="32" t="s">
        <v>198</v>
      </c>
      <c r="K65" s="27">
        <f t="shared" si="3"/>
        <v>380.12231250000002</v>
      </c>
      <c r="L65" s="14">
        <f t="shared" si="4"/>
        <v>316.76859375000004</v>
      </c>
      <c r="M65" s="28">
        <f t="shared" si="5"/>
        <v>253.41487500000002</v>
      </c>
    </row>
    <row r="66" spans="1:13" ht="31.2" x14ac:dyDescent="0.3">
      <c r="A66" s="33">
        <v>66</v>
      </c>
      <c r="B66" s="3" t="str">
        <f>Compras!A66</f>
        <v>HOT WHEELS DISNEY HOT WHEELS RACER VERSE MIKE WAZOWSKI NEW</v>
      </c>
      <c r="C66" s="3" t="s">
        <v>146</v>
      </c>
      <c r="D66" s="3" t="s">
        <v>143</v>
      </c>
      <c r="E66" s="13">
        <f>Compras!C66</f>
        <v>8</v>
      </c>
      <c r="F66" s="6">
        <f>Compras!D66</f>
        <v>0</v>
      </c>
      <c r="G66" s="4">
        <f>Compras!B66</f>
        <v>1</v>
      </c>
      <c r="H66" s="13">
        <f>Compras!Q66</f>
        <v>246.5478</v>
      </c>
      <c r="I66" s="4">
        <f>Compras!P66</f>
        <v>1</v>
      </c>
      <c r="J66" s="32" t="s">
        <v>198</v>
      </c>
      <c r="K66" s="27">
        <f t="shared" ref="K66:K74" si="6">M66* (IF(M66-H66&lt;100, IF(M66-H66&gt;80, 1.25, IF(M66-H66&gt;50, 1.5, 1.75)), IF(M66-H66&gt;150, 0.95, IF(M66-H66&gt;170, 0.9, 1))))</f>
        <v>416.48093749999998</v>
      </c>
      <c r="L66" s="14">
        <f t="shared" ref="L66:L74" si="7">(K66+M66)/2</f>
        <v>374.83284374999999</v>
      </c>
      <c r="M66" s="28">
        <f t="shared" ref="M66:M74" si="8">(H66/I66) * ( IF(E66&gt;H66, IF(E66-H66&gt;100, 1.25, IF(E66-H66&gt;50, 1.5, 1.75)), IF(H66-E66&gt;100, 1.25, IF(H66-E66&gt;50, 1.5, 1.75))) ) + 25</f>
        <v>333.18475000000001</v>
      </c>
    </row>
    <row r="67" spans="1:13" ht="31.2" x14ac:dyDescent="0.3">
      <c r="A67" s="33">
        <v>67</v>
      </c>
      <c r="B67" s="3" t="str">
        <f>Compras!A67</f>
        <v>Sonic The Hedgehog Loty of 3 Diecast Real Metal Racing Car Tails Knuckles Sonic</v>
      </c>
      <c r="C67" s="3" t="s">
        <v>147</v>
      </c>
      <c r="D67" s="3" t="s">
        <v>143</v>
      </c>
      <c r="E67" s="13">
        <f>Compras!C67</f>
        <v>28.99</v>
      </c>
      <c r="F67" s="6">
        <f>Compras!D67</f>
        <v>0</v>
      </c>
      <c r="G67" s="4">
        <f>Compras!B67</f>
        <v>1</v>
      </c>
      <c r="H67" s="13">
        <f>Compras!Q67</f>
        <v>494.78660000000002</v>
      </c>
      <c r="I67" s="4">
        <f>Compras!P67</f>
        <v>3</v>
      </c>
      <c r="J67" s="32" t="s">
        <v>198</v>
      </c>
      <c r="K67" s="27">
        <f t="shared" si="6"/>
        <v>404.53189583333329</v>
      </c>
      <c r="L67" s="14">
        <f t="shared" si="7"/>
        <v>317.84648958333332</v>
      </c>
      <c r="M67" s="28">
        <f t="shared" si="8"/>
        <v>231.16108333333332</v>
      </c>
    </row>
    <row r="68" spans="1:13" x14ac:dyDescent="0.3">
      <c r="A68" s="33">
        <v>68</v>
      </c>
      <c r="B68" s="3" t="str">
        <f>Compras!A68</f>
        <v>Disney Racer Verse Hot Wheels Captain Hook</v>
      </c>
      <c r="C68" s="3" t="s">
        <v>146</v>
      </c>
      <c r="D68" s="3" t="s">
        <v>143</v>
      </c>
      <c r="E68" s="13">
        <f>Compras!C68</f>
        <v>13.99</v>
      </c>
      <c r="F68" s="6">
        <f>Compras!D68</f>
        <v>0</v>
      </c>
      <c r="G68" s="4">
        <f>Compras!B68</f>
        <v>1</v>
      </c>
      <c r="H68" s="13">
        <f>Compras!Q68</f>
        <v>238.09280000000001</v>
      </c>
      <c r="I68" s="4">
        <f>Compras!P68</f>
        <v>1</v>
      </c>
      <c r="J68" s="32" t="s">
        <v>198</v>
      </c>
      <c r="K68" s="27">
        <f t="shared" si="6"/>
        <v>403.27</v>
      </c>
      <c r="L68" s="14">
        <f t="shared" si="7"/>
        <v>362.94299999999998</v>
      </c>
      <c r="M68" s="28">
        <f t="shared" si="8"/>
        <v>322.61599999999999</v>
      </c>
    </row>
    <row r="69" spans="1:13" ht="31.2" x14ac:dyDescent="0.3">
      <c r="A69" s="33">
        <v>69</v>
      </c>
      <c r="B69" s="3" t="str">
        <f>Compras!A69</f>
        <v>Sonic The Hedgehog Vector Beat Monster Team Sonic Racing Die-Cast Car</v>
      </c>
      <c r="C69" s="3" t="s">
        <v>147</v>
      </c>
      <c r="D69" s="3" t="s">
        <v>143</v>
      </c>
      <c r="E69" s="13">
        <f>Compras!C69</f>
        <v>9.99</v>
      </c>
      <c r="F69" s="6">
        <f>Compras!D69</f>
        <v>0</v>
      </c>
      <c r="G69" s="4">
        <f>Compras!B69</f>
        <v>1</v>
      </c>
      <c r="H69" s="13">
        <f>Compras!Q69</f>
        <v>247.98829999999998</v>
      </c>
      <c r="I69" s="4">
        <f>Compras!P69</f>
        <v>1</v>
      </c>
      <c r="J69" s="32" t="s">
        <v>198</v>
      </c>
      <c r="K69" s="27">
        <f t="shared" si="6"/>
        <v>418.73171874999997</v>
      </c>
      <c r="L69" s="14">
        <f t="shared" si="7"/>
        <v>376.858546875</v>
      </c>
      <c r="M69" s="28">
        <f t="shared" si="8"/>
        <v>334.98537499999998</v>
      </c>
    </row>
    <row r="70" spans="1:13" ht="31.2" x14ac:dyDescent="0.3">
      <c r="A70" s="33">
        <v>70</v>
      </c>
      <c r="B70" s="3" t="str">
        <f>Compras!A70</f>
        <v>Hot Wheels 2023 Buzz Lightyear Racer Verse Pixar HKB86</v>
      </c>
      <c r="C70" s="3" t="s">
        <v>146</v>
      </c>
      <c r="D70" s="3" t="s">
        <v>143</v>
      </c>
      <c r="E70" s="13">
        <f>Compras!C70</f>
        <v>11.49</v>
      </c>
      <c r="F70" s="6">
        <f>Compras!D70</f>
        <v>0</v>
      </c>
      <c r="G70" s="4">
        <f>Compras!B70</f>
        <v>1</v>
      </c>
      <c r="H70" s="13">
        <f>Compras!Q70</f>
        <v>281.7362</v>
      </c>
      <c r="I70" s="4">
        <f>Compras!P70</f>
        <v>1</v>
      </c>
      <c r="J70" s="32" t="s">
        <v>198</v>
      </c>
      <c r="K70" s="27">
        <f t="shared" si="6"/>
        <v>471.46281250000004</v>
      </c>
      <c r="L70" s="14">
        <f t="shared" si="7"/>
        <v>424.31653125000003</v>
      </c>
      <c r="M70" s="28">
        <f t="shared" si="8"/>
        <v>377.17025000000001</v>
      </c>
    </row>
    <row r="71" spans="1:13" x14ac:dyDescent="0.3">
      <c r="A71" s="33">
        <v>71</v>
      </c>
      <c r="B71" s="3" t="str">
        <f>Compras!A71</f>
        <v>Baby Peach, Pipe Frame, Escala 1:64</v>
      </c>
      <c r="C71" s="3" t="s">
        <v>145</v>
      </c>
      <c r="D71" s="3" t="s">
        <v>143</v>
      </c>
      <c r="E71" s="13">
        <f>Compras!C71</f>
        <v>579</v>
      </c>
      <c r="F71" s="6">
        <f>Compras!D71</f>
        <v>0.30932642487046641</v>
      </c>
      <c r="G71" s="4">
        <f>Compras!B71</f>
        <v>1</v>
      </c>
      <c r="H71" s="13">
        <f>Compras!Q71</f>
        <v>480.25</v>
      </c>
      <c r="I71" s="4">
        <f>Compras!P71</f>
        <v>1</v>
      </c>
      <c r="J71" s="32" t="s">
        <v>198</v>
      </c>
      <c r="K71" s="27">
        <f t="shared" si="6"/>
        <v>708.10624999999993</v>
      </c>
      <c r="L71" s="14">
        <f t="shared" si="7"/>
        <v>726.74062499999991</v>
      </c>
      <c r="M71" s="28">
        <f t="shared" si="8"/>
        <v>745.375</v>
      </c>
    </row>
    <row r="72" spans="1:13" x14ac:dyDescent="0.3">
      <c r="A72" s="33">
        <v>72</v>
      </c>
      <c r="B72" s="3" t="str">
        <f>Compras!A72</f>
        <v>Lakitu Standard Kart con Cloud Glider Escala 1:64</v>
      </c>
      <c r="C72" s="3" t="s">
        <v>145</v>
      </c>
      <c r="D72" s="3" t="s">
        <v>143</v>
      </c>
      <c r="E72" s="13">
        <f>Compras!C72</f>
        <v>391.71</v>
      </c>
      <c r="F72" s="6">
        <f>Compras!D72</f>
        <v>0.11659135584999097</v>
      </c>
      <c r="G72" s="4">
        <f>Compras!B72</f>
        <v>1</v>
      </c>
      <c r="H72" s="13">
        <f>Compras!Q72</f>
        <v>346.04</v>
      </c>
      <c r="I72" s="4">
        <f>Compras!P72</f>
        <v>1</v>
      </c>
      <c r="J72" s="32" t="s">
        <v>198</v>
      </c>
      <c r="K72" s="27">
        <f t="shared" si="6"/>
        <v>599.04150000000004</v>
      </c>
      <c r="L72" s="14">
        <f t="shared" si="7"/>
        <v>614.80574999999999</v>
      </c>
      <c r="M72" s="28">
        <f t="shared" si="8"/>
        <v>630.57000000000005</v>
      </c>
    </row>
    <row r="73" spans="1:13" ht="31.2" x14ac:dyDescent="0.3">
      <c r="A73" s="33">
        <v>73</v>
      </c>
      <c r="B73" s="3" t="str">
        <f>Compras!A73</f>
        <v>Hot Wheels Star Wars The Mandalorian Character Car 5-Pack</v>
      </c>
      <c r="C73" s="3" t="s">
        <v>144</v>
      </c>
      <c r="D73" s="3" t="s">
        <v>143</v>
      </c>
      <c r="E73" s="13">
        <f>Compras!C73</f>
        <v>409.63</v>
      </c>
      <c r="F73" s="6">
        <f>Compras!D73</f>
        <v>0.19078192515196638</v>
      </c>
      <c r="G73" s="4">
        <f>Compras!B73</f>
        <v>1</v>
      </c>
      <c r="H73" s="13">
        <f>Compras!Q73</f>
        <v>331.48</v>
      </c>
      <c r="I73" s="4">
        <f>Compras!P73</f>
        <v>1</v>
      </c>
      <c r="J73" s="32" t="s">
        <v>198</v>
      </c>
      <c r="K73" s="27">
        <f t="shared" si="6"/>
        <v>496.10899999999998</v>
      </c>
      <c r="L73" s="14">
        <f t="shared" si="7"/>
        <v>509.16449999999998</v>
      </c>
      <c r="M73" s="28">
        <f t="shared" si="8"/>
        <v>522.22</v>
      </c>
    </row>
    <row r="74" spans="1:13" ht="31.2" x14ac:dyDescent="0.3">
      <c r="A74" s="33">
        <v>74</v>
      </c>
      <c r="B74" s="3" t="str">
        <f>Compras!A74</f>
        <v>Hot Wheels Disney Princess - Paquete de 5 Coches</v>
      </c>
      <c r="C74" s="3" t="s">
        <v>144</v>
      </c>
      <c r="D74" s="3" t="s">
        <v>143</v>
      </c>
      <c r="E74" s="13">
        <f>Compras!C74</f>
        <v>538.42999999999995</v>
      </c>
      <c r="F74" s="6">
        <f>Compras!D74</f>
        <v>0.3195401444941775</v>
      </c>
      <c r="G74" s="4">
        <f>Compras!B74</f>
        <v>1</v>
      </c>
      <c r="H74" s="13">
        <f>Compras!Q74</f>
        <v>366.38</v>
      </c>
      <c r="I74" s="4">
        <f>Compras!P74</f>
        <v>1</v>
      </c>
      <c r="J74" s="32" t="s">
        <v>198</v>
      </c>
      <c r="K74" s="27">
        <f t="shared" si="6"/>
        <v>482.97500000000002</v>
      </c>
      <c r="L74" s="14">
        <f t="shared" si="7"/>
        <v>482.97500000000002</v>
      </c>
      <c r="M74" s="28">
        <f t="shared" si="8"/>
        <v>482.97500000000002</v>
      </c>
    </row>
  </sheetData>
  <autoFilter ref="A1:M3" xr:uid="{00000000-0009-0000-0000-000001000000}">
    <sortState xmlns:xlrd2="http://schemas.microsoft.com/office/spreadsheetml/2017/richdata2" ref="A2:M74">
      <sortCondition ref="A1:A3"/>
    </sortState>
  </autoFilter>
  <hyperlinks>
    <hyperlink ref="J2" r:id="rId1" xr:uid="{AEDC9012-C665-4633-B860-7BD8203FCAC4}"/>
    <hyperlink ref="J3" r:id="rId2" xr:uid="{549B66F7-0556-4E79-8E36-040E9F9277C9}"/>
    <hyperlink ref="J4" r:id="rId3" xr:uid="{8878AFD6-5227-443D-A4DE-9B21A329071A}"/>
    <hyperlink ref="J5" r:id="rId4" xr:uid="{D86A9AF1-385B-4139-9965-572FF2C94878}"/>
    <hyperlink ref="J9" r:id="rId5" xr:uid="{12FD36CD-996F-4AAC-BBED-18456A30C901}"/>
    <hyperlink ref="J10" r:id="rId6" xr:uid="{10D13C44-305D-4054-A024-79D27AED2B44}"/>
    <hyperlink ref="J11" r:id="rId7" xr:uid="{1FEF7D42-A133-437C-A497-CFE6713E83B2}"/>
    <hyperlink ref="J12" r:id="rId8" xr:uid="{4B370FE8-D3EB-4EB0-88D3-21469511E131}"/>
    <hyperlink ref="J13" r:id="rId9" xr:uid="{57F5CA3E-75BC-4A38-8140-8BDBD3F5D7CA}"/>
    <hyperlink ref="J14" r:id="rId10" xr:uid="{E7980C05-3BDC-4EBF-82C9-9E1B0C692E82}"/>
    <hyperlink ref="J15" r:id="rId11" xr:uid="{00C86B7D-29A2-450B-AC7A-B0B0D8DDCA60}"/>
    <hyperlink ref="J22" r:id="rId12" xr:uid="{D7CF4717-152F-488D-A2FC-B4E88267E705}"/>
    <hyperlink ref="J17" r:id="rId13" xr:uid="{9018E33B-CEF4-4C25-9B92-0F8DD7062371}"/>
    <hyperlink ref="J16" r:id="rId14" xr:uid="{45DC4C11-B4B5-4A33-AA05-238B80A033C8}"/>
    <hyperlink ref="J19" r:id="rId15" xr:uid="{5333648E-0F3A-4944-ADF9-85288DF1EA57}"/>
    <hyperlink ref="J21" r:id="rId16" xr:uid="{3FD506B2-0D79-4F84-99AD-6D7851BAC3F1}"/>
    <hyperlink ref="J20" r:id="rId17" xr:uid="{79ED9C90-9DA8-447C-B493-0E4A717782F5}"/>
    <hyperlink ref="J67" r:id="rId18" xr:uid="{E7A0BEBF-CAFD-4B7D-B280-02517BDBCE69}"/>
    <hyperlink ref="J65" r:id="rId19" xr:uid="{5679430E-9EAB-414B-99E2-3C90F765DF1C}"/>
    <hyperlink ref="J74" r:id="rId20" xr:uid="{DBA8AFC7-A962-46C3-A75F-D4F427C6902F}"/>
    <hyperlink ref="J73" r:id="rId21" xr:uid="{B733B88E-A676-4DE7-9CD4-CC798EFDDCD4}"/>
    <hyperlink ref="J72" r:id="rId22" xr:uid="{B56CAD21-75F6-4E89-B4A9-B1D5D12F46CB}"/>
    <hyperlink ref="J71" r:id="rId23" xr:uid="{7136A54C-0EEC-4073-8034-6EAA83F60BFF}"/>
    <hyperlink ref="J64" r:id="rId24" xr:uid="{DAD42A36-45DF-4E51-A68E-1BC9DAF6EB9B}"/>
    <hyperlink ref="J60" r:id="rId25" xr:uid="{0D604D0C-676A-4B35-B2DA-C2EA2252D092}"/>
    <hyperlink ref="J59" r:id="rId26" xr:uid="{56612E7B-3195-4404-96B9-45F01FE646E6}"/>
    <hyperlink ref="J55" r:id="rId27" xr:uid="{415473A0-3B8B-4A20-8B49-6E7D9C291566}"/>
    <hyperlink ref="J52" r:id="rId28" xr:uid="{7B50E57B-3A7C-4D8E-9F30-1361C9CEC298}"/>
    <hyperlink ref="J51" r:id="rId29" xr:uid="{46AF987A-B665-42CE-B6AA-894F2F7DB3FF}"/>
    <hyperlink ref="J50" r:id="rId30" xr:uid="{607E4887-3AB2-4936-98F6-500C4D953E0C}"/>
    <hyperlink ref="J49" r:id="rId31" xr:uid="{30A4C45D-2395-4798-B45F-CCB8D04BAE7B}"/>
    <hyperlink ref="J18" r:id="rId32" xr:uid="{C1517E76-5604-45B5-AF13-C1D1148C7E46}"/>
    <hyperlink ref="J23" r:id="rId33" xr:uid="{56E5C03C-CD47-411E-BD74-EA688262CE22}"/>
    <hyperlink ref="J24" r:id="rId34" xr:uid="{C886F398-8072-487C-92AE-6E2FC03D784F}"/>
    <hyperlink ref="J25" r:id="rId35" xr:uid="{9EE66DD2-C4FF-4601-8EF2-3928B2259BA9}"/>
    <hyperlink ref="J26" r:id="rId36" xr:uid="{EC07C90B-8908-43A7-A5D6-AA1D1F7C0ADF}"/>
    <hyperlink ref="J27" r:id="rId37" xr:uid="{E6FBD5B3-0A87-47FA-8693-E324E814A045}"/>
    <hyperlink ref="J32" r:id="rId38" xr:uid="{35ADE0F2-8814-4CD1-88C3-FA3557960FE9}"/>
    <hyperlink ref="J33" r:id="rId39" xr:uid="{67CD7313-05D2-4580-AE9F-E10166612A4D}"/>
    <hyperlink ref="J30" r:id="rId40" xr:uid="{C403C843-1B5A-4DE3-9B34-DE79B7163D71}"/>
    <hyperlink ref="J43" r:id="rId41" xr:uid="{35F8D6B3-E73C-4701-8032-B9ECD519A067}"/>
    <hyperlink ref="J31" r:id="rId42" xr:uid="{EF88E992-54E8-4D52-89C5-9A0FFEAD54BE}"/>
    <hyperlink ref="J38" r:id="rId43" xr:uid="{F96E2E20-0EE9-49E7-9718-9D248C23E26E}"/>
    <hyperlink ref="J39" r:id="rId44" xr:uid="{9351F06F-FAB8-416D-88F7-508C6991F066}"/>
    <hyperlink ref="J40" r:id="rId45" xr:uid="{64E16663-B856-412E-BEA2-0B16A1F15B33}"/>
    <hyperlink ref="J41" r:id="rId46" xr:uid="{D30890DA-25F1-4CAC-8AB4-BC3F351C170A}"/>
    <hyperlink ref="J42" r:id="rId47" xr:uid="{54EF8C9B-79AF-4C7E-AEE8-FA2BC944D5C2}"/>
    <hyperlink ref="J44" r:id="rId48" xr:uid="{CCBEF674-6372-428D-9B78-897B3A402A5B}"/>
    <hyperlink ref="J54" r:id="rId49" xr:uid="{7DED66B3-CCC2-44C2-8D72-1EC78AD96779}"/>
    <hyperlink ref="J53" r:id="rId50" xr:uid="{24BE4E65-A6D5-4B84-8475-DEF90B192A25}"/>
    <hyperlink ref="J45" r:id="rId51" xr:uid="{4DB9A397-6249-44A1-85E8-80236F463E1E}"/>
    <hyperlink ref="J46" r:id="rId52" xr:uid="{790CD5C5-227C-4CAD-8433-B06B2D375549}"/>
    <hyperlink ref="J47" r:id="rId53" xr:uid="{28A07B5A-41C0-4B39-A287-F5020DFE262A}"/>
    <hyperlink ref="J48" r:id="rId54" xr:uid="{A5B01B27-8790-43EE-A874-64CB5434679C}"/>
    <hyperlink ref="J66" r:id="rId55" xr:uid="{C2E0D2AF-3068-4D5A-8E3D-FBCF616C9249}"/>
    <hyperlink ref="J68" r:id="rId56" xr:uid="{D351B5F6-A624-4071-869A-439B8C695930}"/>
    <hyperlink ref="J69" r:id="rId57" xr:uid="{79496B17-56FD-4A46-97DE-67332DFCE941}"/>
    <hyperlink ref="J70" r:id="rId58" xr:uid="{44E633AC-B235-455F-87B2-7C2DD3469CD2}"/>
    <hyperlink ref="J62" r:id="rId59" xr:uid="{A7EC1314-16FE-4715-BF5F-DD275F053083}"/>
    <hyperlink ref="J63" r:id="rId60" xr:uid="{7F623254-8FE1-43F8-A313-A9E237C5A460}"/>
  </hyperlinks>
  <pageMargins left="0.7" right="0.7" top="0.75" bottom="0.75" header="0.3" footer="0.3"/>
  <picture r:id="rId6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02CD-5C8C-4CC3-9EC2-3F23B12B0D2D}">
  <dimension ref="A1:Q36"/>
  <sheetViews>
    <sheetView workbookViewId="0">
      <selection activeCell="C5" sqref="C5"/>
    </sheetView>
  </sheetViews>
  <sheetFormatPr baseColWidth="10" defaultColWidth="10.69921875" defaultRowHeight="15.6" x14ac:dyDescent="0.3"/>
  <cols>
    <col min="1" max="16384" width="10.69921875" style="29"/>
  </cols>
  <sheetData>
    <row r="1" spans="1:17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196</v>
      </c>
      <c r="F1" s="1" t="s">
        <v>195</v>
      </c>
      <c r="G1" s="1" t="s">
        <v>194</v>
      </c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3">
      <c r="A2" s="12" t="s">
        <v>193</v>
      </c>
      <c r="B2" s="12" t="s">
        <v>190</v>
      </c>
      <c r="C2" s="12">
        <v>1</v>
      </c>
      <c r="D2" s="24">
        <v>200</v>
      </c>
      <c r="E2" s="22">
        <f>SUM(D2:D5)-(16*3)</f>
        <v>402</v>
      </c>
      <c r="F2" s="23">
        <f>E2*1.2</f>
        <v>482.4</v>
      </c>
      <c r="G2" s="25">
        <f>F2*0.85</f>
        <v>410.03999999999996</v>
      </c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3">
      <c r="A3" s="12"/>
      <c r="B3" s="12" t="s">
        <v>189</v>
      </c>
      <c r="C3" s="12">
        <v>1</v>
      </c>
      <c r="D3" s="24">
        <v>70</v>
      </c>
      <c r="E3" s="22"/>
      <c r="F3" s="23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3">
      <c r="A4" s="12"/>
      <c r="B4" s="12" t="s">
        <v>192</v>
      </c>
      <c r="C4" s="12">
        <v>1</v>
      </c>
      <c r="D4" s="24">
        <v>120</v>
      </c>
      <c r="E4" s="22"/>
      <c r="F4" s="23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3">
      <c r="A5" s="12"/>
      <c r="B5" s="12" t="s">
        <v>187</v>
      </c>
      <c r="C5" s="12">
        <v>1</v>
      </c>
      <c r="D5" s="24">
        <v>60</v>
      </c>
      <c r="E5" s="22"/>
      <c r="F5" s="23"/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3">
      <c r="A6" s="12"/>
      <c r="B6" s="12"/>
      <c r="C6" s="12"/>
      <c r="D6" s="18"/>
      <c r="E6" s="19"/>
      <c r="F6" s="18"/>
      <c r="G6" s="18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3">
      <c r="A7" s="12" t="s">
        <v>191</v>
      </c>
      <c r="B7" s="12" t="s">
        <v>190</v>
      </c>
      <c r="C7" s="12">
        <v>1</v>
      </c>
      <c r="D7" s="24">
        <v>200</v>
      </c>
      <c r="E7" s="22">
        <f>SUM(D7:D10)-(16*3)</f>
        <v>402</v>
      </c>
      <c r="F7" s="23">
        <f>E7*1.2</f>
        <v>482.4</v>
      </c>
      <c r="G7" s="25">
        <f>F7*0.85</f>
        <v>410.03999999999996</v>
      </c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3">
      <c r="A8" s="12"/>
      <c r="B8" s="12" t="s">
        <v>189</v>
      </c>
      <c r="C8" s="12">
        <v>1</v>
      </c>
      <c r="D8" s="24">
        <v>70</v>
      </c>
      <c r="E8" s="22"/>
      <c r="F8" s="23"/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3">
      <c r="A9" s="12"/>
      <c r="B9" s="12" t="s">
        <v>188</v>
      </c>
      <c r="C9" s="12">
        <v>1</v>
      </c>
      <c r="D9" s="24">
        <v>120</v>
      </c>
      <c r="E9" s="22"/>
      <c r="F9" s="23"/>
      <c r="G9" s="25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3">
      <c r="A10" s="12"/>
      <c r="B10" s="12" t="s">
        <v>187</v>
      </c>
      <c r="C10" s="12">
        <v>1</v>
      </c>
      <c r="D10" s="24">
        <v>60</v>
      </c>
      <c r="E10" s="22"/>
      <c r="F10" s="23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3">
      <c r="A11" s="12"/>
      <c r="B11" s="12"/>
      <c r="C11" s="12"/>
      <c r="D11" s="18"/>
      <c r="E11" s="19"/>
      <c r="F11" s="18"/>
      <c r="G11" s="18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3">
      <c r="A12" s="12" t="s">
        <v>186</v>
      </c>
      <c r="B12" s="12" t="s">
        <v>185</v>
      </c>
      <c r="C12" s="12">
        <v>1</v>
      </c>
      <c r="D12" s="24">
        <v>20</v>
      </c>
      <c r="E12" s="22">
        <f>SUM(D12:D15)</f>
        <v>337</v>
      </c>
      <c r="F12" s="21">
        <f>E12*1.2</f>
        <v>404.4</v>
      </c>
      <c r="G12" s="20">
        <f>F12*0.85</f>
        <v>343.73999999999995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3">
      <c r="A13" s="12"/>
      <c r="B13" s="12" t="s">
        <v>181</v>
      </c>
      <c r="C13" s="12">
        <v>1</v>
      </c>
      <c r="D13" s="23">
        <v>97</v>
      </c>
      <c r="E13" s="19"/>
      <c r="F13" s="18"/>
      <c r="G13" s="18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3">
      <c r="A14" s="12"/>
      <c r="B14" s="12" t="s">
        <v>184</v>
      </c>
      <c r="C14" s="12">
        <v>1</v>
      </c>
      <c r="D14" s="23">
        <v>220</v>
      </c>
      <c r="E14" s="19"/>
      <c r="F14" s="18"/>
      <c r="G14" s="18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3">
      <c r="A15" s="12"/>
      <c r="B15" s="12"/>
      <c r="C15" s="12"/>
      <c r="D15" s="18"/>
      <c r="E15" s="19"/>
      <c r="F15" s="18"/>
      <c r="G15" s="18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3">
      <c r="A16" s="12" t="s">
        <v>183</v>
      </c>
      <c r="B16" s="12" t="s">
        <v>182</v>
      </c>
      <c r="C16" s="12">
        <v>1</v>
      </c>
      <c r="D16" s="24">
        <v>20</v>
      </c>
      <c r="E16" s="22">
        <f>SUM(D16:D19)</f>
        <v>370</v>
      </c>
      <c r="F16" s="21">
        <f>E16*1.2</f>
        <v>444</v>
      </c>
      <c r="G16" s="20">
        <f>F16*0.85</f>
        <v>377.4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3">
      <c r="A17" s="12"/>
      <c r="B17" s="12" t="s">
        <v>181</v>
      </c>
      <c r="C17" s="12">
        <v>1</v>
      </c>
      <c r="D17" s="23">
        <v>100</v>
      </c>
      <c r="E17" s="19"/>
      <c r="F17" s="18"/>
      <c r="G17" s="18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3">
      <c r="A18" s="12"/>
      <c r="B18" s="12" t="s">
        <v>180</v>
      </c>
      <c r="C18" s="12">
        <v>1</v>
      </c>
      <c r="D18" s="23">
        <v>250</v>
      </c>
      <c r="E18" s="19"/>
      <c r="F18" s="18"/>
      <c r="G18" s="18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3">
      <c r="A19" s="12"/>
      <c r="B19" s="12"/>
      <c r="C19" s="12"/>
      <c r="D19" s="18"/>
      <c r="E19" s="19"/>
      <c r="F19" s="18"/>
      <c r="G19" s="18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3">
      <c r="A20" s="12"/>
      <c r="B20" s="12"/>
      <c r="C20" s="12"/>
      <c r="D20" s="18"/>
      <c r="E20" s="19"/>
      <c r="F20" s="18"/>
      <c r="G20" s="18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3">
      <c r="A21" s="12" t="s">
        <v>179</v>
      </c>
      <c r="B21" s="12" t="s">
        <v>178</v>
      </c>
      <c r="C21" s="12">
        <v>1</v>
      </c>
      <c r="D21" s="18">
        <v>250</v>
      </c>
      <c r="E21" s="22">
        <f>SUM(D21:D23)</f>
        <v>750</v>
      </c>
      <c r="F21" s="21">
        <f>E21*1.2</f>
        <v>900</v>
      </c>
      <c r="G21" s="20">
        <f>F21*0.85</f>
        <v>765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3">
      <c r="A22" s="12"/>
      <c r="B22" s="12" t="s">
        <v>177</v>
      </c>
      <c r="C22" s="12">
        <v>1</v>
      </c>
      <c r="D22" s="18">
        <v>250</v>
      </c>
      <c r="E22" s="19"/>
      <c r="F22" s="18"/>
      <c r="G22" s="18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3">
      <c r="A23" s="12"/>
      <c r="B23" s="12" t="s">
        <v>175</v>
      </c>
      <c r="C23" s="12">
        <v>1</v>
      </c>
      <c r="D23" s="18">
        <v>250</v>
      </c>
      <c r="E23" s="19"/>
      <c r="F23" s="18"/>
      <c r="G23" s="18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3">
      <c r="A24" s="12"/>
      <c r="B24" s="12"/>
      <c r="C24" s="12"/>
      <c r="D24" s="18"/>
      <c r="E24" s="19"/>
      <c r="F24" s="18"/>
      <c r="G24" s="18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3">
      <c r="A25" s="12" t="s">
        <v>176</v>
      </c>
      <c r="B25" s="12" t="s">
        <v>175</v>
      </c>
      <c r="C25" s="12">
        <v>1</v>
      </c>
      <c r="D25" s="18">
        <v>250</v>
      </c>
      <c r="E25" s="19">
        <f>SUM(D25:D26)</f>
        <v>450</v>
      </c>
      <c r="F25" s="21">
        <f>E25*1.2</f>
        <v>540</v>
      </c>
      <c r="G25" s="20">
        <f>F25*0.85</f>
        <v>459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3">
      <c r="A26" s="12"/>
      <c r="B26" s="12" t="s">
        <v>174</v>
      </c>
      <c r="C26" s="12">
        <v>1</v>
      </c>
      <c r="D26" s="18">
        <v>200</v>
      </c>
      <c r="E26" s="19"/>
      <c r="F26" s="18"/>
      <c r="G26" s="18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3">
      <c r="A27" s="12"/>
      <c r="B27" s="12"/>
      <c r="C27" s="12"/>
      <c r="D27" s="18"/>
      <c r="E27" s="19"/>
      <c r="F27" s="18"/>
      <c r="G27" s="18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3">
      <c r="A28" s="12" t="s">
        <v>173</v>
      </c>
      <c r="B28" s="12" t="s">
        <v>172</v>
      </c>
      <c r="C28" s="12">
        <v>1</v>
      </c>
      <c r="D28" s="18">
        <v>400</v>
      </c>
      <c r="E28" s="19">
        <f>SUM(D28:D30)</f>
        <v>700</v>
      </c>
      <c r="F28" s="21">
        <f>E28*1.2</f>
        <v>840</v>
      </c>
      <c r="G28" s="20">
        <f>F28*0.85</f>
        <v>714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ht="31.2" x14ac:dyDescent="0.3">
      <c r="A29" s="12"/>
      <c r="B29" s="3" t="s">
        <v>171</v>
      </c>
      <c r="C29" s="12">
        <v>1</v>
      </c>
      <c r="D29" s="18">
        <v>150</v>
      </c>
      <c r="E29" s="19"/>
      <c r="F29" s="18"/>
      <c r="G29" s="18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3">
      <c r="A30" s="12"/>
      <c r="B30" s="12" t="s">
        <v>170</v>
      </c>
      <c r="C30" s="12">
        <v>1</v>
      </c>
      <c r="D30" s="18">
        <v>150</v>
      </c>
      <c r="E30" s="19"/>
      <c r="F30" s="18"/>
      <c r="G30" s="18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3">
      <c r="A31" s="12"/>
      <c r="B31" s="12"/>
      <c r="C31" s="12"/>
      <c r="D31" s="18"/>
      <c r="E31" s="19"/>
      <c r="F31" s="18"/>
      <c r="G31" s="18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3">
      <c r="A32" s="12" t="s">
        <v>169</v>
      </c>
      <c r="B32" s="12" t="s">
        <v>168</v>
      </c>
      <c r="C32" s="12">
        <v>1</v>
      </c>
      <c r="D32" s="18">
        <v>200</v>
      </c>
      <c r="E32" s="19">
        <f>SUM(D32:D34)</f>
        <v>500</v>
      </c>
      <c r="F32" s="21">
        <f>E32*1.2</f>
        <v>600</v>
      </c>
      <c r="G32" s="20">
        <f>F32*0.85</f>
        <v>510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3">
      <c r="A33" s="12"/>
      <c r="B33" s="12" t="s">
        <v>167</v>
      </c>
      <c r="C33" s="12">
        <v>1</v>
      </c>
      <c r="D33" s="18">
        <v>150</v>
      </c>
      <c r="E33" s="19"/>
      <c r="F33" s="18"/>
      <c r="G33" s="18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3">
      <c r="A34" s="12"/>
      <c r="B34" s="12" t="s">
        <v>166</v>
      </c>
      <c r="C34" s="12">
        <v>1</v>
      </c>
      <c r="D34" s="18">
        <v>150</v>
      </c>
      <c r="E34" s="19"/>
      <c r="F34" s="18"/>
      <c r="G34" s="18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3">
      <c r="A35" s="12"/>
      <c r="B35" s="12"/>
      <c r="C35" s="12"/>
      <c r="D35" s="18"/>
      <c r="E35" s="19"/>
      <c r="F35" s="18"/>
      <c r="G35" s="18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</sheetData>
  <pageMargins left="0.7" right="0.7" top="0.75" bottom="0.75" header="0.3" footer="0.3"/>
  <legacy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Precios</vt:lpstr>
      <vt:lpstr>Paquetes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Tlachino</dc:creator>
  <cp:lastModifiedBy>Marco Tlachino Macuitl</cp:lastModifiedBy>
  <dcterms:created xsi:type="dcterms:W3CDTF">2024-02-04T04:41:10Z</dcterms:created>
  <dcterms:modified xsi:type="dcterms:W3CDTF">2025-02-23T03:11:36Z</dcterms:modified>
</cp:coreProperties>
</file>