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yects\pythonDataIngestionProcess\data_files_ingestion\"/>
    </mc:Choice>
  </mc:AlternateContent>
  <xr:revisionPtr revIDLastSave="0" documentId="13_ncr:1_{3B664947-0FB5-48AB-B4D2-48526F78D3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ras" sheetId="2" r:id="rId1"/>
    <sheet name="Precios" sheetId="3" r:id="rId2"/>
    <sheet name="Paquetes" sheetId="4" r:id="rId3"/>
  </sheets>
  <definedNames>
    <definedName name="_xlnm._FilterDatabase" localSheetId="1" hidden="1">Precios!$A$1:$M$1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" i="2" l="1"/>
  <c r="Q63" i="2" s="1"/>
  <c r="O62" i="2"/>
  <c r="O61" i="2"/>
  <c r="O60" i="2"/>
  <c r="O58" i="2"/>
  <c r="O57" i="2"/>
  <c r="I58" i="2"/>
  <c r="I57" i="2"/>
  <c r="Q57" i="2" s="1"/>
  <c r="H57" i="3" s="1"/>
  <c r="O56" i="2"/>
  <c r="B52" i="3"/>
  <c r="E52" i="3"/>
  <c r="G52" i="3"/>
  <c r="I52" i="3"/>
  <c r="B53" i="3"/>
  <c r="E53" i="3"/>
  <c r="G53" i="3"/>
  <c r="I53" i="3"/>
  <c r="B54" i="3"/>
  <c r="E54" i="3"/>
  <c r="G54" i="3"/>
  <c r="I54" i="3"/>
  <c r="B55" i="3"/>
  <c r="E55" i="3"/>
  <c r="G55" i="3"/>
  <c r="I55" i="3"/>
  <c r="B56" i="3"/>
  <c r="E56" i="3"/>
  <c r="G56" i="3"/>
  <c r="I56" i="3"/>
  <c r="B57" i="3"/>
  <c r="E57" i="3"/>
  <c r="G57" i="3"/>
  <c r="I57" i="3"/>
  <c r="B58" i="3"/>
  <c r="E58" i="3"/>
  <c r="G58" i="3"/>
  <c r="I58" i="3"/>
  <c r="B59" i="3"/>
  <c r="E59" i="3"/>
  <c r="G59" i="3"/>
  <c r="I59" i="3"/>
  <c r="B60" i="3"/>
  <c r="E60" i="3"/>
  <c r="G60" i="3"/>
  <c r="I60" i="3"/>
  <c r="B61" i="3"/>
  <c r="E61" i="3"/>
  <c r="G61" i="3"/>
  <c r="I61" i="3"/>
  <c r="B62" i="3"/>
  <c r="E62" i="3"/>
  <c r="G62" i="3"/>
  <c r="I62" i="3"/>
  <c r="B63" i="3"/>
  <c r="E63" i="3"/>
  <c r="G63" i="3"/>
  <c r="I63" i="3"/>
  <c r="O55" i="2"/>
  <c r="Q55" i="2" s="1"/>
  <c r="H55" i="3" s="1"/>
  <c r="G55" i="2"/>
  <c r="D55" i="2"/>
  <c r="F55" i="3" s="1"/>
  <c r="O54" i="2"/>
  <c r="I54" i="2"/>
  <c r="G54" i="2"/>
  <c r="D54" i="2"/>
  <c r="F54" i="3" s="1"/>
  <c r="Q53" i="2"/>
  <c r="H53" i="3" s="1"/>
  <c r="G53" i="2"/>
  <c r="D53" i="2"/>
  <c r="F53" i="3" s="1"/>
  <c r="Q52" i="2"/>
  <c r="H52" i="3" s="1"/>
  <c r="G52" i="2"/>
  <c r="D52" i="2"/>
  <c r="F52" i="3" s="1"/>
  <c r="G57" i="2"/>
  <c r="D57" i="2"/>
  <c r="F57" i="3" s="1"/>
  <c r="I56" i="2"/>
  <c r="Q56" i="2" s="1"/>
  <c r="H56" i="3" s="1"/>
  <c r="G56" i="2"/>
  <c r="D56" i="2"/>
  <c r="F56" i="3" s="1"/>
  <c r="G63" i="2"/>
  <c r="D63" i="2"/>
  <c r="F63" i="3" s="1"/>
  <c r="Q62" i="2"/>
  <c r="H62" i="3" s="1"/>
  <c r="G62" i="2"/>
  <c r="D62" i="2"/>
  <c r="F62" i="3" s="1"/>
  <c r="Q61" i="2"/>
  <c r="H61" i="3" s="1"/>
  <c r="G61" i="2"/>
  <c r="D61" i="2"/>
  <c r="F61" i="3" s="1"/>
  <c r="Q60" i="2"/>
  <c r="H60" i="3" s="1"/>
  <c r="G60" i="2"/>
  <c r="D60" i="2"/>
  <c r="F60" i="3" s="1"/>
  <c r="Q59" i="2"/>
  <c r="H59" i="3" s="1"/>
  <c r="G59" i="2"/>
  <c r="D59" i="2"/>
  <c r="F59" i="3" s="1"/>
  <c r="Q58" i="2"/>
  <c r="H58" i="3" s="1"/>
  <c r="G58" i="2"/>
  <c r="D58" i="2"/>
  <c r="F58" i="3" s="1"/>
  <c r="O44" i="2"/>
  <c r="O43" i="2"/>
  <c r="H63" i="3" l="1"/>
  <c r="T63" i="2"/>
  <c r="T62" i="2"/>
  <c r="T61" i="2"/>
  <c r="T60" i="2"/>
  <c r="T59" i="2"/>
  <c r="T58" i="2"/>
  <c r="T57" i="2"/>
  <c r="T56" i="2"/>
  <c r="T55" i="2"/>
  <c r="T53" i="2"/>
  <c r="T52" i="2"/>
  <c r="M63" i="3"/>
  <c r="K63" i="3" s="1"/>
  <c r="L63" i="3" s="1"/>
  <c r="Q54" i="2"/>
  <c r="M61" i="3"/>
  <c r="K61" i="3" s="1"/>
  <c r="L61" i="3" s="1"/>
  <c r="M60" i="3"/>
  <c r="K60" i="3" s="1"/>
  <c r="L60" i="3" s="1"/>
  <c r="M57" i="3"/>
  <c r="K57" i="3" s="1"/>
  <c r="L57" i="3" s="1"/>
  <c r="M58" i="3"/>
  <c r="K58" i="3" s="1"/>
  <c r="L58" i="3" s="1"/>
  <c r="M55" i="3"/>
  <c r="K55" i="3" s="1"/>
  <c r="L55" i="3" s="1"/>
  <c r="M62" i="3"/>
  <c r="K62" i="3" s="1"/>
  <c r="L62" i="3" s="1"/>
  <c r="M56" i="3"/>
  <c r="K56" i="3" s="1"/>
  <c r="L56" i="3" s="1"/>
  <c r="M59" i="3"/>
  <c r="K59" i="3" s="1"/>
  <c r="L59" i="3" s="1"/>
  <c r="O33" i="2"/>
  <c r="O32" i="2"/>
  <c r="O31" i="2"/>
  <c r="O29" i="2"/>
  <c r="O30" i="2"/>
  <c r="Q30" i="2" s="1"/>
  <c r="O27" i="2"/>
  <c r="O28" i="2"/>
  <c r="O26" i="2"/>
  <c r="O25" i="2"/>
  <c r="B30" i="3"/>
  <c r="E30" i="3"/>
  <c r="G30" i="3"/>
  <c r="I30" i="3"/>
  <c r="G30" i="2"/>
  <c r="D30" i="2"/>
  <c r="F30" i="3" s="1"/>
  <c r="O15" i="2"/>
  <c r="O16" i="2"/>
  <c r="O17" i="2"/>
  <c r="O18" i="2"/>
  <c r="O19" i="2"/>
  <c r="O20" i="2"/>
  <c r="O21" i="2"/>
  <c r="I15" i="2"/>
  <c r="I16" i="2"/>
  <c r="I17" i="2"/>
  <c r="I18" i="2"/>
  <c r="I19" i="2"/>
  <c r="I20" i="2"/>
  <c r="I21" i="2"/>
  <c r="O14" i="2"/>
  <c r="I14" i="2"/>
  <c r="O5" i="2"/>
  <c r="O6" i="2"/>
  <c r="I6" i="2"/>
  <c r="I5" i="2"/>
  <c r="H30" i="3" l="1"/>
  <c r="T30" i="2"/>
  <c r="H54" i="3"/>
  <c r="M54" i="3" s="1"/>
  <c r="K54" i="3" s="1"/>
  <c r="L54" i="3" s="1"/>
  <c r="T54" i="2"/>
  <c r="M30" i="3"/>
  <c r="K30" i="3" s="1"/>
  <c r="L30" i="3" s="1"/>
  <c r="D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V2" i="2" l="1"/>
  <c r="M53" i="3" l="1"/>
  <c r="K53" i="3" s="1"/>
  <c r="L53" i="3" s="1"/>
  <c r="B49" i="3"/>
  <c r="E49" i="3"/>
  <c r="F49" i="3"/>
  <c r="G49" i="3"/>
  <c r="I49" i="3"/>
  <c r="Q49" i="2"/>
  <c r="G49" i="2"/>
  <c r="O23" i="2"/>
  <c r="O22" i="2"/>
  <c r="O40" i="2"/>
  <c r="O39" i="2"/>
  <c r="I40" i="2"/>
  <c r="I39" i="2"/>
  <c r="H49" i="3" l="1"/>
  <c r="T49" i="2"/>
  <c r="M49" i="3"/>
  <c r="K49" i="3" s="1"/>
  <c r="L49" i="3" s="1"/>
  <c r="M52" i="3"/>
  <c r="K52" i="3" s="1"/>
  <c r="L52" i="3" s="1"/>
  <c r="B9" i="3"/>
  <c r="E9" i="3"/>
  <c r="F9" i="3"/>
  <c r="G9" i="3"/>
  <c r="I9" i="3"/>
  <c r="Q9" i="2"/>
  <c r="G9" i="2"/>
  <c r="H9" i="3" l="1"/>
  <c r="M9" i="3" s="1"/>
  <c r="K9" i="3" s="1"/>
  <c r="L9" i="3" s="1"/>
  <c r="T9" i="2"/>
  <c r="B8" i="3"/>
  <c r="E8" i="3"/>
  <c r="F8" i="3"/>
  <c r="G8" i="3"/>
  <c r="I8" i="3"/>
  <c r="Q8" i="2"/>
  <c r="G8" i="2"/>
  <c r="I3" i="3"/>
  <c r="I4" i="3"/>
  <c r="I5" i="3"/>
  <c r="I6" i="3"/>
  <c r="I7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50" i="3"/>
  <c r="I51" i="3"/>
  <c r="I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50" i="3"/>
  <c r="F50" i="3"/>
  <c r="G50" i="3"/>
  <c r="E51" i="3"/>
  <c r="F51" i="3"/>
  <c r="G51" i="3"/>
  <c r="G2" i="3"/>
  <c r="F2" i="3"/>
  <c r="E2" i="3"/>
  <c r="B4" i="3"/>
  <c r="B5" i="3"/>
  <c r="B6" i="3"/>
  <c r="B7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50" i="3"/>
  <c r="B51" i="3"/>
  <c r="B3" i="3"/>
  <c r="B2" i="3"/>
  <c r="E32" i="4"/>
  <c r="F32" i="4" s="1"/>
  <c r="G32" i="4" s="1"/>
  <c r="E28" i="4"/>
  <c r="F28" i="4" s="1"/>
  <c r="G28" i="4" s="1"/>
  <c r="F25" i="4"/>
  <c r="G25" i="4" s="1"/>
  <c r="E25" i="4"/>
  <c r="E21" i="4"/>
  <c r="F21" i="4" s="1"/>
  <c r="G21" i="4" s="1"/>
  <c r="E16" i="4"/>
  <c r="F16" i="4" s="1"/>
  <c r="G16" i="4" s="1"/>
  <c r="E12" i="4"/>
  <c r="F12" i="4" s="1"/>
  <c r="G12" i="4" s="1"/>
  <c r="F7" i="4"/>
  <c r="G7" i="4" s="1"/>
  <c r="E7" i="4"/>
  <c r="E2" i="4"/>
  <c r="F2" i="4" s="1"/>
  <c r="G2" i="4" s="1"/>
  <c r="Q51" i="2"/>
  <c r="G51" i="2"/>
  <c r="Q50" i="2"/>
  <c r="G50" i="2"/>
  <c r="I48" i="2"/>
  <c r="Q48" i="2" s="1"/>
  <c r="G48" i="2"/>
  <c r="O47" i="2"/>
  <c r="I47" i="2"/>
  <c r="G47" i="2"/>
  <c r="O46" i="2"/>
  <c r="I46" i="2"/>
  <c r="G46" i="2"/>
  <c r="Q45" i="2"/>
  <c r="G45" i="2"/>
  <c r="Q44" i="2"/>
  <c r="G44" i="2"/>
  <c r="Q43" i="2"/>
  <c r="G43" i="2"/>
  <c r="Q42" i="2"/>
  <c r="G42" i="2"/>
  <c r="Q41" i="2"/>
  <c r="G41" i="2"/>
  <c r="G40" i="2"/>
  <c r="Q39" i="2"/>
  <c r="G39" i="2"/>
  <c r="Q38" i="2"/>
  <c r="G38" i="2"/>
  <c r="Q37" i="2"/>
  <c r="G37" i="2"/>
  <c r="Q36" i="2"/>
  <c r="G36" i="2"/>
  <c r="Q35" i="2"/>
  <c r="G35" i="2"/>
  <c r="Q34" i="2"/>
  <c r="G34" i="2"/>
  <c r="Q33" i="2"/>
  <c r="G33" i="2"/>
  <c r="I32" i="2"/>
  <c r="G32" i="2"/>
  <c r="I31" i="2"/>
  <c r="G31" i="2"/>
  <c r="Q29" i="2"/>
  <c r="G29" i="2"/>
  <c r="Q28" i="2"/>
  <c r="G28" i="2"/>
  <c r="Q27" i="2"/>
  <c r="G27" i="2"/>
  <c r="Q26" i="2"/>
  <c r="G26" i="2"/>
  <c r="Q25" i="2"/>
  <c r="G25" i="2"/>
  <c r="O24" i="2"/>
  <c r="Q24" i="2" s="1"/>
  <c r="G24" i="2"/>
  <c r="Q23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O12" i="2"/>
  <c r="I12" i="2"/>
  <c r="G12" i="2"/>
  <c r="O11" i="2"/>
  <c r="I11" i="2"/>
  <c r="G11" i="2"/>
  <c r="Q10" i="2"/>
  <c r="G10" i="2"/>
  <c r="Q7" i="2"/>
  <c r="G7" i="2"/>
  <c r="Q6" i="2"/>
  <c r="G6" i="2"/>
  <c r="Q5" i="2"/>
  <c r="G5" i="2"/>
  <c r="Q4" i="2"/>
  <c r="G4" i="2"/>
  <c r="Q3" i="2"/>
  <c r="G3" i="2"/>
  <c r="Q2" i="2"/>
  <c r="G2" i="2"/>
  <c r="H15" i="3" l="1"/>
  <c r="T15" i="2"/>
  <c r="H6" i="3"/>
  <c r="T6" i="2"/>
  <c r="H48" i="3"/>
  <c r="M48" i="3" s="1"/>
  <c r="K48" i="3" s="1"/>
  <c r="L48" i="3" s="1"/>
  <c r="T48" i="2"/>
  <c r="H23" i="3"/>
  <c r="M23" i="3" s="1"/>
  <c r="K23" i="3" s="1"/>
  <c r="L23" i="3" s="1"/>
  <c r="T23" i="2"/>
  <c r="H24" i="3"/>
  <c r="M24" i="3" s="1"/>
  <c r="K24" i="3" s="1"/>
  <c r="L24" i="3" s="1"/>
  <c r="T24" i="2"/>
  <c r="H51" i="3"/>
  <c r="M51" i="3" s="1"/>
  <c r="K51" i="3" s="1"/>
  <c r="L51" i="3" s="1"/>
  <c r="T51" i="2"/>
  <c r="H8" i="3"/>
  <c r="M8" i="3" s="1"/>
  <c r="K8" i="3" s="1"/>
  <c r="L8" i="3" s="1"/>
  <c r="T8" i="2"/>
  <c r="H33" i="3"/>
  <c r="M33" i="3" s="1"/>
  <c r="K33" i="3" s="1"/>
  <c r="L33" i="3" s="1"/>
  <c r="T33" i="2"/>
  <c r="H17" i="3"/>
  <c r="T17" i="2"/>
  <c r="H18" i="3"/>
  <c r="T18" i="2"/>
  <c r="H44" i="3"/>
  <c r="T44" i="2"/>
  <c r="H36" i="3"/>
  <c r="T36" i="2"/>
  <c r="H45" i="3"/>
  <c r="T45" i="2"/>
  <c r="H50" i="3"/>
  <c r="T50" i="2"/>
  <c r="H34" i="3"/>
  <c r="T34" i="2"/>
  <c r="H35" i="3"/>
  <c r="M35" i="3" s="1"/>
  <c r="K35" i="3" s="1"/>
  <c r="L35" i="3" s="1"/>
  <c r="T35" i="2"/>
  <c r="H2" i="3"/>
  <c r="T2" i="2"/>
  <c r="H3" i="3"/>
  <c r="T3" i="2"/>
  <c r="H37" i="3"/>
  <c r="T37" i="2"/>
  <c r="H41" i="3"/>
  <c r="T41" i="2"/>
  <c r="H42" i="3"/>
  <c r="M42" i="3" s="1"/>
  <c r="K42" i="3" s="1"/>
  <c r="L42" i="3" s="1"/>
  <c r="T42" i="2"/>
  <c r="H26" i="3"/>
  <c r="T26" i="2"/>
  <c r="H20" i="3"/>
  <c r="M20" i="3" s="1"/>
  <c r="K20" i="3" s="1"/>
  <c r="L20" i="3" s="1"/>
  <c r="T20" i="2"/>
  <c r="H4" i="3"/>
  <c r="M4" i="3" s="1"/>
  <c r="K4" i="3" s="1"/>
  <c r="L4" i="3" s="1"/>
  <c r="T4" i="2"/>
  <c r="H21" i="3"/>
  <c r="T21" i="2"/>
  <c r="H29" i="3"/>
  <c r="T29" i="2"/>
  <c r="H38" i="3"/>
  <c r="T38" i="2"/>
  <c r="H16" i="3"/>
  <c r="T16" i="2"/>
  <c r="H10" i="3"/>
  <c r="M10" i="3" s="1"/>
  <c r="K10" i="3" s="1"/>
  <c r="L10" i="3" s="1"/>
  <c r="T10" i="2"/>
  <c r="H43" i="3"/>
  <c r="M43" i="3" s="1"/>
  <c r="K43" i="3" s="1"/>
  <c r="L43" i="3" s="1"/>
  <c r="T43" i="2"/>
  <c r="H27" i="3"/>
  <c r="M27" i="3" s="1"/>
  <c r="K27" i="3" s="1"/>
  <c r="L27" i="3" s="1"/>
  <c r="T27" i="2"/>
  <c r="H28" i="3"/>
  <c r="M28" i="3" s="1"/>
  <c r="K28" i="3" s="1"/>
  <c r="L28" i="3" s="1"/>
  <c r="T28" i="2"/>
  <c r="H13" i="3"/>
  <c r="T13" i="2"/>
  <c r="H7" i="3"/>
  <c r="T7" i="2"/>
  <c r="H25" i="3"/>
  <c r="T25" i="2"/>
  <c r="H19" i="3"/>
  <c r="M19" i="3" s="1"/>
  <c r="K19" i="3" s="1"/>
  <c r="L19" i="3" s="1"/>
  <c r="T19" i="2"/>
  <c r="H5" i="3"/>
  <c r="T5" i="2"/>
  <c r="H14" i="3"/>
  <c r="M14" i="3" s="1"/>
  <c r="K14" i="3" s="1"/>
  <c r="L14" i="3" s="1"/>
  <c r="T14" i="2"/>
  <c r="H22" i="3"/>
  <c r="T22" i="2"/>
  <c r="H39" i="3"/>
  <c r="M39" i="3" s="1"/>
  <c r="K39" i="3" s="1"/>
  <c r="L39" i="3" s="1"/>
  <c r="T39" i="2"/>
  <c r="Q11" i="2"/>
  <c r="S2" i="2"/>
  <c r="M29" i="3"/>
  <c r="K29" i="3" s="1"/>
  <c r="L29" i="3" s="1"/>
  <c r="M25" i="3"/>
  <c r="K25" i="3" s="1"/>
  <c r="L25" i="3" s="1"/>
  <c r="M21" i="3"/>
  <c r="K21" i="3" s="1"/>
  <c r="L21" i="3" s="1"/>
  <c r="M17" i="3"/>
  <c r="K17" i="3" s="1"/>
  <c r="L17" i="3" s="1"/>
  <c r="M13" i="3"/>
  <c r="K13" i="3" s="1"/>
  <c r="L13" i="3" s="1"/>
  <c r="M7" i="3"/>
  <c r="K7" i="3" s="1"/>
  <c r="L7" i="3" s="1"/>
  <c r="M50" i="3"/>
  <c r="K50" i="3" s="1"/>
  <c r="L50" i="3" s="1"/>
  <c r="M45" i="3"/>
  <c r="K45" i="3" s="1"/>
  <c r="L45" i="3" s="1"/>
  <c r="M41" i="3"/>
  <c r="K41" i="3" s="1"/>
  <c r="L41" i="3" s="1"/>
  <c r="M37" i="3"/>
  <c r="K37" i="3" s="1"/>
  <c r="L37" i="3" s="1"/>
  <c r="Q40" i="2"/>
  <c r="M18" i="3"/>
  <c r="K18" i="3" s="1"/>
  <c r="L18" i="3" s="1"/>
  <c r="M15" i="3"/>
  <c r="K15" i="3" s="1"/>
  <c r="L15" i="3" s="1"/>
  <c r="M3" i="3"/>
  <c r="K3" i="3" s="1"/>
  <c r="L3" i="3" s="1"/>
  <c r="M5" i="3"/>
  <c r="K5" i="3" s="1"/>
  <c r="L5" i="3" s="1"/>
  <c r="M38" i="3"/>
  <c r="K38" i="3" s="1"/>
  <c r="L38" i="3" s="1"/>
  <c r="M26" i="3"/>
  <c r="K26" i="3" s="1"/>
  <c r="L26" i="3" s="1"/>
  <c r="M34" i="3"/>
  <c r="K34" i="3" s="1"/>
  <c r="L34" i="3" s="1"/>
  <c r="M22" i="3"/>
  <c r="K22" i="3" s="1"/>
  <c r="L22" i="3" s="1"/>
  <c r="M2" i="3"/>
  <c r="K2" i="3" s="1"/>
  <c r="L2" i="3" s="1"/>
  <c r="M6" i="3"/>
  <c r="K6" i="3" s="1"/>
  <c r="L6" i="3" s="1"/>
  <c r="Q32" i="2"/>
  <c r="M44" i="3"/>
  <c r="K44" i="3" s="1"/>
  <c r="L44" i="3" s="1"/>
  <c r="M36" i="3"/>
  <c r="K36" i="3" s="1"/>
  <c r="L36" i="3" s="1"/>
  <c r="M16" i="3"/>
  <c r="K16" i="3" s="1"/>
  <c r="L16" i="3" s="1"/>
  <c r="Q47" i="2"/>
  <c r="Q46" i="2"/>
  <c r="Q12" i="2"/>
  <c r="Q31" i="2"/>
  <c r="H12" i="3" l="1"/>
  <c r="M12" i="3" s="1"/>
  <c r="K12" i="3" s="1"/>
  <c r="L12" i="3" s="1"/>
  <c r="T12" i="2"/>
  <c r="H47" i="3"/>
  <c r="M47" i="3" s="1"/>
  <c r="K47" i="3" s="1"/>
  <c r="L47" i="3" s="1"/>
  <c r="T47" i="2"/>
  <c r="H32" i="3"/>
  <c r="M32" i="3" s="1"/>
  <c r="K32" i="3" s="1"/>
  <c r="L32" i="3" s="1"/>
  <c r="T32" i="2"/>
  <c r="H40" i="3"/>
  <c r="M40" i="3" s="1"/>
  <c r="K40" i="3" s="1"/>
  <c r="L40" i="3" s="1"/>
  <c r="T40" i="2"/>
  <c r="H46" i="3"/>
  <c r="M46" i="3" s="1"/>
  <c r="K46" i="3" s="1"/>
  <c r="L46" i="3" s="1"/>
  <c r="T46" i="2"/>
  <c r="H31" i="3"/>
  <c r="M31" i="3" s="1"/>
  <c r="K31" i="3" s="1"/>
  <c r="L31" i="3" s="1"/>
  <c r="T31" i="2"/>
  <c r="H11" i="3"/>
  <c r="M11" i="3" s="1"/>
  <c r="K11" i="3" s="1"/>
  <c r="L11" i="3" s="1"/>
  <c r="T11" i="2"/>
  <c r="U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LKMarck</author>
  </authors>
  <commentList>
    <comment ref="B21" authorId="0" shapeId="0" xr:uid="{399013CB-62E6-4250-B7FC-97CEDF10D26E}">
      <text>
        <r>
          <rPr>
            <b/>
            <sz val="9"/>
            <color rgb="FF000000"/>
            <rFont val="Tahoma"/>
            <family val="2"/>
          </rPr>
          <t>LKMarck: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llego el producto</t>
        </r>
      </text>
    </comment>
  </commentList>
</comments>
</file>

<file path=xl/sharedStrings.xml><?xml version="1.0" encoding="utf-8"?>
<sst xmlns="http://schemas.openxmlformats.org/spreadsheetml/2006/main" count="376" uniqueCount="200">
  <si>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</si>
  <si>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</si>
  <si>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</si>
  <si>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</si>
  <si>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</si>
  <si>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</si>
  <si>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</si>
  <si>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</si>
  <si>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</si>
  <si>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</si>
  <si>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</si>
  <si>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</si>
  <si>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</si>
  <si>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</si>
  <si>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</si>
  <si>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</si>
  <si>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</si>
  <si>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</si>
  <si>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</si>
  <si>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</si>
  <si>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</si>
  <si>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</si>
  <si>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</si>
  <si>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</si>
  <si>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</si>
  <si>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</si>
  <si>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</si>
  <si>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</si>
  <si>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Estuche SM - Crayon Shin-chan U Disk Cable de datos bolsa con cremallera TOHATO cargador de teléfono móvil protección de disco duro móvil</t>
  </si>
  <si>
    <t>https://es.aliexpress.com/item/1005005834975087.html?spm=a2g0o.order_detail.order_detail_item.2.552739d3B0qeQn&amp;gatewayAdapt=glo2esp</t>
  </si>
  <si>
    <t>Estuche Kuromi - Crayon Shin-chan U Disk Cable de datos bolsa con cremallera TOHATO cargador de teléfono móvil protección de disco duro móvil</t>
  </si>
  <si>
    <t>https://es.aliexpress.com/item/1005005834975087.html?spm=a2g0o.order_detail.order_detail_item.4.552739d3B0qeQn&amp;gatewayAdapt=glo2esp</t>
  </si>
  <si>
    <t>Estuche mini SM - Mini bolsa de almacenamiento de dibujos animados para Airpods 2 3 Pro, estuche para auriculares inalámbricos</t>
  </si>
  <si>
    <t>https://es.aliexpress.com/item/1005004467560333.html?spm=a2g0o.order_detail.order_detail_item.2.351a39d3k9HvNN&amp;gatewayAdapt=glo2esp</t>
  </si>
  <si>
    <t>https://es.aliexpress.com/item/1005005837356854.html?spm=a2g0o.order_detail.order_detail_item.3.7d0239d392q7vU&amp;gatewayAdapt=glo2esp</t>
  </si>
  <si>
    <t>Estuche celular Kirby  - Crayon Shin-chan U Disk Cable de datos bolsa con cremallera TOHATO</t>
  </si>
  <si>
    <t>https://es.aliexpress.com/item/1005005834975087.html?spm=a2g0o.order_detail.order_detail_item.6.7d0239d392q7vU&amp;gatewayAdapt=glo2esp</t>
  </si>
  <si>
    <t>Estuche bolso Kuromi -  Sanrio-Bolso de hombro clásico de Anime para niños, bolsa de mensajero de concha dura, impermeable, monedero, Hello Kitty, Kulomi Melody, Cinnamoroll</t>
  </si>
  <si>
    <t>https://es.aliexpress.com/item/1005005454406576.html?spm=a2g0o.order_detail.order_detail_item.2.1bed39d3E22LxW&amp;gatewayAdapt=glo2esp</t>
  </si>
  <si>
    <t>Estuche mini Luna SM - Kawaii Sanrio Zero Wallet Kuromi Cinnamoroll Pochacco popompurin</t>
  </si>
  <si>
    <t>https://es.aliexpress.com/item/1005005782777214.html?spm=a2g0o.order_detail.order_detail_item.3.6dee39d3PzIjrl&amp;gatewayAdapt=glo2esp</t>
  </si>
  <si>
    <t>Estuche Luna SM Sanrios-Bolsa de almacenamiento portátil para cables de datos</t>
  </si>
  <si>
    <t>https://es.aliexpress.com/item/1005005699497275.html?spm=a2g0o.order_detail.order_detail_item.3.5c8b39d3pddD1m&amp;gatewayAdapt=glo2esp</t>
  </si>
  <si>
    <t>Sanrios-bolsa impermeable para exteriores, bonita funda de teléfono a prueba de polvo, 3,5-6,5 pulgadas</t>
  </si>
  <si>
    <t>https://es.aliexpress.com/item/1005005764129722.html?spm=a2g0o.order_detail.order_detail_item.6.5c8b39d3pddD1m&amp;gatewayAdapt=glo2esp</t>
  </si>
  <si>
    <t>Estuche grande Luna SM - Crayon Shin-chan U Disk Cable de datos bolsa con cremallera TOHATO</t>
  </si>
  <si>
    <t>https://es.aliexpress.com/item/1005005834975087.html?spm=a2g0o.order_detail.order_detail_item.3.25c839d3cqjSU5&amp;gatewayAdapt=glo2esp</t>
  </si>
  <si>
    <t>Bolso HK - Sanrio-Bolso de hombro de Hello Kitty para niña, mochila de felpa</t>
  </si>
  <si>
    <t>https://es.aliexpress.com/item/1005005886085464.html?spm=a2g0o.order_detail.order_detail_item.3.34de39d3YrmWED&amp;gatewayAdapt=glo2esp</t>
  </si>
  <si>
    <t>Bolso Kirby - Bolso de mensajero de felpa de dibujos animados Kirby Star Game</t>
  </si>
  <si>
    <t>https://es.aliexpress.com/item/1005004784490185.html?spm=a2g0o.order_detail.order_detail_item.6.34de39d3YrmWED&amp;gatewayAdapt=glo2esp</t>
  </si>
  <si>
    <t>Bolso Kuromi - Sanrio-Bolso de hombro de Hello Kitty para niña, mochila de felpa</t>
  </si>
  <si>
    <t>https://es.aliexpress.com/item/1005005886085464.html?spm=a2g0o.order_detail.order_detail_item.9.34de39d3YrmWED&amp;gatewayAdapt=glo2esp</t>
  </si>
  <si>
    <t>https://es.aliexpress.com/item/1005004784490185.html?spm=a2g0o.order_detail.order_detail_item.15.34de39d3YrmWED&amp;gatewayAdapt=glo2es</t>
  </si>
  <si>
    <t>https://es.aliexpress.com/item/1005004784490185.html?spm=a2g0o.order_detail.order_detail_item.21.34de39d3YrmWED&amp;gatewayAdapt=glo2esp</t>
  </si>
  <si>
    <t>Peluche llavero Stitch - Disney-juguetes de peluche de Lilo Stitch para niños, muñecos con gancho de plástico 10 cm</t>
  </si>
  <si>
    <t>https://es.aliexpress.com/item/1005002968813451.html?spm=a2g0o.order_detail.order_detail_item.18.34de39d3YrmWED&amp;gatewayAdapt=glo2esp</t>
  </si>
  <si>
    <t>https://es.aliexpress.com/item/1005004060163765.html?spm=a2g0o.order_detail.order_detail_item.12.34de39d3YrmWED&amp;gatewayAdapt=glo2esp</t>
  </si>
  <si>
    <t>Monedero de PU de Sanrio Kuromi Cinnamoroll, monedero de dibujos animados, My Melody, Pompón, Purin</t>
  </si>
  <si>
    <t>https://es.aliexpress.com/item/1005004839503198.html?spm=a2g0o.order_detail.order_detail_item.4.67ac39d3VTAXAA&amp;gatewayAdapt=glo2esp</t>
  </si>
  <si>
    <t>https://es.aliexpress.com/item/1005004839503198.html?spm=a2g0o.order_detail.order_detail_item.10.67ac39d3VTAXAA&amp;gatewayAdapt=glo2esp</t>
  </si>
  <si>
    <t>Sanrio-Juego de bolígrafos Kawaii de dibujos animados, papelería de Anime, My Melody, Cinnamoroll, 0,5 MM, color negro</t>
  </si>
  <si>
    <t>https://es.aliexpress.com/item/1005004819829194.html?spm=a2g0o.order_detail.order_detail_item.2.67ac39d3VTAXAA&amp;gatewayAdapt=glo2esp</t>
  </si>
  <si>
    <t>https://es.aliexpress.com/item/1005004819829194.html?spm=a2g0o.order_detail.order_detail_item.12.67ac39d3VTAXAA&amp;gatewayAdapt=glo2esp</t>
  </si>
  <si>
    <t>Sanrio-Juego de bolígrafos creativos de dibujos animados para estudiantes, Set de 6 bolígrafos de papelería de Anime, My Melody, Cinnamoroll, 0,38 Mm, color negro</t>
  </si>
  <si>
    <t>https://es.aliexpress.com/item/1005004819781285.html?spm=a2g0o.order_detail.order_detail_item.20.67ac39d3VTAXAA&amp;gatewayAdapt=glo2esp</t>
  </si>
  <si>
    <t>Bolso HK - Sanrio-monedero de felpa de Hello Kitty, Pochacco de dibujos animados, My Melody</t>
  </si>
  <si>
    <t>https://es.aliexpress.com/item/1005005889256988.html?spm=a2g0o.order_detail.order_detail_item.2.2adf39d38hTwhV&amp;gatewayAdapt=glo2esp</t>
  </si>
  <si>
    <t>Mini monedero de felpa Kirby de estrella de dibujos animados de Anime Kawaii, Lindo bolso de auriculares Bluetooth</t>
  </si>
  <si>
    <t>https://es.aliexpress.com/item/1005005252382863.html?spm=a2g0o.order_detail.order_detail_item.4.2adf39d38hTwhV&amp;gatewayAdapt=glo2esp</t>
  </si>
  <si>
    <t>Monedero de felpa Kirby de estrella de dibujos animados de Anime Kawaii, Mini bolsa de auriculares Bluetooth</t>
  </si>
  <si>
    <t>https://es.aliexpress.com/item/1005005252501760.html?spm=a2g0o.order_detail.order_detail_item.8.2adf39d38hTwhV&amp;gatewayAdapt=glo2esp</t>
  </si>
  <si>
    <t>https://es.aliexpress.com/item/1005004556560443.html?spm=a2g0o.order_detail.order_detail_item.10.2adf39d38hTwhV&amp;gatewayAdapt=glo2esp</t>
  </si>
  <si>
    <t>Kawaii Sanrio-juguetes de peluche con dibujos animados, Hello Kitty, Melody, Kuromi, Cinnamoroll, monedero colgante, bolso con auriculares Bluetooth</t>
  </si>
  <si>
    <t>https://es.aliexpress.com/item/1005004588223441.html?spm=a2g0o.order_detail.order_detail_item.12.2adf39d38hTwhV&amp;gatewayAdapt=glo2esp</t>
  </si>
  <si>
    <t>Almohada Kirby - Juguete de peluche de Anime para niños y niñas, muñeco de peluche Kirbyed con gorro de noche</t>
  </si>
  <si>
    <t>https://es.aliexpress.com/item/1005003965458645.html?spm=a2g0o.order_detail.order_detail_item.2.724f39d31G6kFf&amp;gatewayAdapt=glo2esp</t>
  </si>
  <si>
    <t>Kirby-Manta de siesta de felpa rosa de 190x200cm, manta mullida Kawaii para dormitorio, oficina, aula, cubierta de invierno</t>
  </si>
  <si>
    <t>https://es.aliexpress.com/item/1005004667619026.html?spm=a2g0o.order_detail.order_detail_item.2.465b39d3Zjcf9f&amp;gatewayAdapt=glo2es</t>
  </si>
  <si>
    <t>Almohada Kirby - Moon Girl-Bandas de chándal de Anime para hombre y mujer, cinta elástica para el sudor para entrenamiento, 50 cm</t>
  </si>
  <si>
    <t>https://es.aliexpress.com/item/1005004760679779.html?spm=a2g0o.order_list.order_list_main.11.21ef194dOrMFNg&amp;gatewayAdapt=glo2esp</t>
  </si>
  <si>
    <t>Kirby's friend 2-figuras de acción de dibujos animados para niños, 6 piezas</t>
  </si>
  <si>
    <t>https://es.aliexpress.com/item/1005005105733059.html?spm=a2g0o.order_detail.order_detail_item.2.64ea39d3120NkZ&amp;gatewayAdapt=glo2esp</t>
  </si>
  <si>
    <t>Figuras de acción de Kirby para niños, juguetes de dibujos animados, Kawaii Kirby, 4 piezas</t>
  </si>
  <si>
    <t>https://es.aliexpress.com/item/1005004417731525.html?spm=a2g0o.order_detail.order_detail_item.2.597739d3Fv2BgQ&amp;gatewayAdapt=glo2esp</t>
  </si>
  <si>
    <t>SAILOR MOON Beauty Chiba Mamoru figura de vinilo de colección, juguetes para niñas, 2 piezas</t>
  </si>
  <si>
    <t>https://es.aliexpress.com/item/1005005124151238.html?spm=a2g0o.order_detail.order_detail_item.4.b13239d3W5KyhA&amp;gatewayAdapt=glo2esp</t>
  </si>
  <si>
    <t>Figura de acción de Dragon Ball Z Fat Majin Buu DBZ Muscle Boo, modelo de colección, muñeca Kawaii</t>
  </si>
  <si>
    <t>https://es.aliexpress.com/item/1005004933764838.html?spm=a2g0o.order_detail.order_detail_item.2.b13239d3W5KyhA&amp;gatewayAdapt=glo2esp</t>
  </si>
  <si>
    <t>Sanrio-Juego de bolígrafos de Gel de Hello Kitty para estudiantes, bolígrafos de escritura de tinta negra Kawaii de 0,5mm, dibujos animados, suministros de papelería para la escuela y la Oficina, 6 piezas</t>
  </si>
  <si>
    <t>https://es.aliexpress.com/item/1005005548752007.html?spm=a2g0o.order_detail.order_detail_item.6.683d39d3Sploob&amp;gatewayAdapt=glo2esp</t>
  </si>
  <si>
    <t>Tarjetero de cuero Luffy de una pieza, monedero, llavero de dibujos animados de Anime, billetera colgante</t>
  </si>
  <si>
    <t>https://es.aliexpress.com/item/1005005218703908.html?spm=a2g0o.order_detail.order_detail_item.2.683d39d3Sploob&amp;gatewayAdapt=glo2esp</t>
  </si>
  <si>
    <t>Gorro de punto para papá, gorro cálido de calabaza para Halloween</t>
  </si>
  <si>
    <t>https://es.aliexpress.com/item/1005005913750199.html?spm=a2g0o.order_detail.order_detail_item.4.66a139d3of2czW&amp;gatewayAdapt=glo2esp</t>
  </si>
  <si>
    <t>Gorro de punto para hijo, gorro cálido de calabaza para Halloween</t>
  </si>
  <si>
    <t>Disfraz de Anime Demon Slayer para niños y adultos, Kimono Haori, Kimetsu No Yaiba, Kamado, Nezuko, abrigo, camisa</t>
  </si>
  <si>
    <t>https://es.aliexpress.com/item/32981803133.html?spm=a2g0o.order_detail.order_detail_item.6.646039d3EjoPxs&amp;gatewayAdapt=glo2esp</t>
  </si>
  <si>
    <t>Sanrios-bolsa impermeable Sailor Moon para exteriores, bonita funda de teléfono a prueba de polvo</t>
  </si>
  <si>
    <t>https://www.aliexpress.com/p/order/detail.html?spm=a2g0o.order_list.order_list_main.1.21ef194d40hw1s&amp;orderId=8175349657085345</t>
  </si>
  <si>
    <t>Estuche SM - Sanrios-Bolsa de almacenamiento portátil para cables de datos, organizador de Anime, Hello Kitty, Kuromi</t>
  </si>
  <si>
    <t>https://es.aliexpress.com/item/1005005699497275.html?spm=a2g0o.order_detail.order_detail_item.3.6e4b39d3B2W2I1&amp;gatewayAdapt=glo2esp</t>
  </si>
  <si>
    <t>Estuche celular SM - Crayon Shin-chan U Disk Cable de datos bolsa con cremallera TOHATO cargador de teléfono móvil</t>
  </si>
  <si>
    <t>https://es.aliexpress.com/item/1005005834975087.html?spm=a2g0o.order_detail.order_detail_item.3.5e1e39d3RoatQS&amp;gatewayAdapt=glo2esp</t>
  </si>
  <si>
    <t>Tarjetero Kirby - Gengar-portatarjetas de una pieza, correa para el cuello, cordones para llavero, funda para tarjeta de crédito</t>
  </si>
  <si>
    <t>https://www.aliexpress.com/p/order/detail.html?spm=a2g0o.order_list.order_list_main.17.21ef194dE1KcFR&amp;orderId=8175587237525754</t>
  </si>
  <si>
    <t>Kirby - vendajes adhesivos para hemostasia, Kit de primeros auxilios para heridas, parches impermeables para niños, patrón de Anime de dibujos animados de 20 piezas</t>
  </si>
  <si>
    <t>https://www.aliexpress.com/p/order/detail.html?spm=a2g0o.order_list.order_list_main.12.21ef194dE1KcFR&amp;orderId=8175587237505754</t>
  </si>
  <si>
    <t>Curitas</t>
  </si>
  <si>
    <t>Kirby</t>
  </si>
  <si>
    <t>Tarjetero</t>
  </si>
  <si>
    <t>Estuche</t>
  </si>
  <si>
    <t>Funda impermeable</t>
  </si>
  <si>
    <t>Cosplay</t>
  </si>
  <si>
    <t>Kawaii</t>
  </si>
  <si>
    <t>Gorro</t>
  </si>
  <si>
    <t>Monedero</t>
  </si>
  <si>
    <t>One Piece</t>
  </si>
  <si>
    <t>Boligrafo</t>
  </si>
  <si>
    <t>Figura</t>
  </si>
  <si>
    <t>DBZ</t>
  </si>
  <si>
    <t>Almohada</t>
  </si>
  <si>
    <t>Manta</t>
  </si>
  <si>
    <t>Bolso de felpa</t>
  </si>
  <si>
    <t>Llavero</t>
  </si>
  <si>
    <t>Pokémon</t>
  </si>
  <si>
    <t>Disney</t>
  </si>
  <si>
    <t>Bolso de Hombro</t>
  </si>
  <si>
    <t>Paquete</t>
  </si>
  <si>
    <t>P. Paquete</t>
  </si>
  <si>
    <t>ML Comicion</t>
  </si>
  <si>
    <t>ML Libre</t>
  </si>
  <si>
    <t>Cofre + Taza + Kirbys Set One</t>
  </si>
  <si>
    <t>Cofre</t>
  </si>
  <si>
    <t>Taza</t>
  </si>
  <si>
    <t>Kirby Echicero</t>
  </si>
  <si>
    <t>Figura Kirby</t>
  </si>
  <si>
    <t>Cofre + Taza + Kirbys Set Two</t>
  </si>
  <si>
    <t>Kirby Ninja</t>
  </si>
  <si>
    <t>Caja sorpresa Chica + Peluche</t>
  </si>
  <si>
    <t>Caja Sorpres 16x16</t>
  </si>
  <si>
    <t>Total en duces</t>
  </si>
  <si>
    <t>Peluche Sailor Moon 18cm</t>
  </si>
  <si>
    <t>Caja sorpresa Grande + Peluche</t>
  </si>
  <si>
    <t>Caja Sorpres 21x21</t>
  </si>
  <si>
    <t>Peluche Sailor Moon 25cm</t>
  </si>
  <si>
    <t>Set Princesas Marios</t>
  </si>
  <si>
    <t>Princesa Rosalina</t>
  </si>
  <si>
    <t>Princesa Daisy</t>
  </si>
  <si>
    <t>Princesa Peach</t>
  </si>
  <si>
    <t>Set Peach+Toadette</t>
  </si>
  <si>
    <t>Toadette honguita rosa</t>
  </si>
  <si>
    <t>Set Bowser Team</t>
  </si>
  <si>
    <t>Peluche Bowser 25 cm</t>
  </si>
  <si>
    <t>Peluche Kamek MB</t>
  </si>
  <si>
    <t>Peluche Tortuga MB</t>
  </si>
  <si>
    <t>Set King Boo Team</t>
  </si>
  <si>
    <t>King Boo</t>
  </si>
  <si>
    <t>Peluche ShiGi MB</t>
  </si>
  <si>
    <t>Planta piraña</t>
  </si>
  <si>
    <t>Hello Kitty</t>
  </si>
  <si>
    <t>Sailor Moon</t>
  </si>
  <si>
    <t>Preview</t>
  </si>
  <si>
    <t>Bolsa maquillaje transparente SM - Anime Tsukino Usagi Sailor Figure - Bolsa organizadora de cosméticos</t>
  </si>
  <si>
    <t>Bolsa de maquillaje</t>
  </si>
  <si>
    <t>Sailor Moon - bolsa impermeable para exteriores, bonita funda gato luna a prueba de polvo</t>
  </si>
  <si>
    <t>https://es.aliexpress.com/item/1005005782777214.html?spm=a2g0o.order_detail.order_detail_item.2.200539d39VWrrM&amp;gatewayAdapt=glo2esp</t>
  </si>
  <si>
    <t>https://es.aliexpress.com/item/1005005808413473.html?spm=a2g0o.order_detail.order_detail_item.2.b34e39d36cVRoe&amp;gatewayAdapt=glo2esp</t>
  </si>
  <si>
    <t>https://es.aliexpress.com/item/1005005794657488.html?spm=a2g0o.order_detail.order_detail_item.4.b34e39d36cVRoe&amp;gatewayAdapt=glo2esp</t>
  </si>
  <si>
    <t>Captor Sakura Q figura modelo juguete KINOMOTO SAKURA LI SYAORAN</t>
  </si>
  <si>
    <t>Disney Princess Blind Box Blancanieves Ariel figura de dibujos animados</t>
  </si>
  <si>
    <t>MERMAS</t>
  </si>
  <si>
    <t>Estuche Kirby - Crayon Shin-chan Hello Kitty Kuromi bolsa de almacenamiento de auriculares, billetera grande, cargador de cable de datos</t>
  </si>
  <si>
    <t>Figuras de acción de Pokémon Pikachu para niños, modelo de juguete de PVC, 6 estilos - Bulbasaur</t>
  </si>
  <si>
    <t>Figuras de acción de Pokémon Pikachu para niños, modelo de juguete de PVC, 6 estilos - Psyduck</t>
  </si>
  <si>
    <t>Mini monedero llavero de felpa Kirby de estrella de dibujos animados de Anime Kawaii</t>
  </si>
  <si>
    <t>Llavero de felpa Kawaii Sanrio Hello Kitty, lindo dibujos animados Kuromi Cinnamoroll Melody, auriculares, bolsa, monedero, adornos colgantes, regalos</t>
  </si>
  <si>
    <t>https://es.aliexpress.com/item/1005005023566639.html?spm=a2g0o.order_detail.order_detail_item.2.45ee39d34coo8M&amp;gatewayAdapt=glo2esp</t>
  </si>
  <si>
    <t>https://es.aliexpress.com/item/1005003375103772.html?spm=a2g0o.order_detail.order_detail_item.2.4bdf39d3XspAYO&amp;gatewayAdapt=glo2esp</t>
  </si>
  <si>
    <t>Zapatos clásicos para bebé, zapatillas deportivas antideslizantes de suela suave</t>
  </si>
  <si>
    <t>Pelele para bebé niña, mono con diadema, vestido de princesa, blancanieves, cenicienta, sirena, 3-18 meses</t>
  </si>
  <si>
    <t>https://es.aliexpress.com/item/1005004858066464.html?spm=a2g0o.order_detail.order_detail_item.2.779739d3j9YOqV&amp;gatewayAdapt=glo2esp</t>
  </si>
  <si>
    <t>Peluche Crash Bandicoot de 26cm, figuras de Anime Crazy Trilogy, muñecos Kawaii</t>
  </si>
  <si>
    <t>Peluche</t>
  </si>
  <si>
    <t>Crash Bandicoot</t>
  </si>
  <si>
    <t>https://es.aliexpress.com/item/1005005524782843.html?spm=a2g0o.order_detail.order_detail_item.4.5c5c39d3yq9099&amp;gatewayAdapt=glo2esp</t>
  </si>
  <si>
    <t>Kirby - almohada de cuello en U con capucha de estrella, linda almohada de siesta</t>
  </si>
  <si>
    <t>Llavero de Kirby de dibujos animados de Anime para niña, llavero de felpa de Kirby Chef</t>
  </si>
  <si>
    <t>Billeteras largas con cremallera para mujer, tarjetero clásico de alta calidad</t>
  </si>
  <si>
    <t>https://es.aliexpress.com/item/1005005495984246.html?spm=a2g0o.order_detail.order_detail_item.2.4f3b39d3zz0paU&amp;gatewayAdapt=glo2esp</t>
  </si>
  <si>
    <t>Nintendo Switch, funda de bolsillo de malla impermeable, Black</t>
  </si>
  <si>
    <t>Nintendo Switch, funda de bolsillo de malla impermeable, Silver</t>
  </si>
  <si>
    <t>https://es.aliexpress.com/item/1005005720265186.html?spm=a2g0o.order_detail.order_detail_item.2.288f39d3H8YR6m&amp;gatewayAdapt=glo2esp</t>
  </si>
  <si>
    <t>Nintendo Switch / Switch OLED, bolsa de viaje rígida y protectora para consola</t>
  </si>
  <si>
    <t>Nintendo Switch / Switch OLED, bolsa de viaje rígida y protectora para consola - OLED</t>
  </si>
  <si>
    <t>Nintendo Switch</t>
  </si>
  <si>
    <t>Zelda</t>
  </si>
  <si>
    <t>Cmpr Final</t>
  </si>
  <si>
    <t>Llvro Peluche</t>
  </si>
  <si>
    <t>Monedero Llvro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</si>
</sst>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;[Red]\-&quot;$&quot;#,##0.0"/>
    <numFmt numFmtId="165" formatCode="dd\-mm\-yy;@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0" fontId="3" fillId="0" borderId="0" xfId="2" applyAlignment="1">
      <alignment horizontal="left" vertical="center"/>
    </xf>
    <xf numFmtId="44" fontId="6" fillId="0" borderId="0" xfId="0" applyNumberFormat="1" applyFont="1" applyAlignment="1">
      <alignment horizontal="left" vertical="center"/>
    </xf>
    <xf numFmtId="6" fontId="7" fillId="0" borderId="0" xfId="0" applyNumberFormat="1" applyFont="1" applyAlignment="1">
      <alignment horizontal="left" vertical="center"/>
    </xf>
    <xf numFmtId="6" fontId="8" fillId="0" borderId="0" xfId="0" applyNumberFormat="1" applyFont="1" applyAlignment="1">
      <alignment horizontal="center" vertical="center"/>
    </xf>
    <xf numFmtId="6" fontId="9" fillId="0" borderId="0" xfId="0" applyNumberFormat="1" applyFont="1" applyAlignment="1">
      <alignment horizontal="right" vertical="center"/>
    </xf>
    <xf numFmtId="44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6" fontId="0" fillId="0" borderId="0" xfId="0" applyNumberFormat="1" applyAlignment="1">
      <alignment horizontal="right" vertical="center"/>
    </xf>
    <xf numFmtId="6" fontId="8" fillId="0" borderId="0" xfId="0" applyNumberFormat="1" applyFont="1" applyAlignment="1">
      <alignment horizontal="right" vertical="center"/>
    </xf>
    <xf numFmtId="44" fontId="0" fillId="0" borderId="0" xfId="0" applyNumberFormat="1" applyAlignment="1">
      <alignment horizontal="right" vertical="center"/>
    </xf>
    <xf numFmtId="44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8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/>
    <xf numFmtId="165" fontId="0" fillId="0" borderId="0" xfId="1" applyNumberFormat="1" applyFont="1" applyAlignment="1">
      <alignment horizontal="center" vertical="center"/>
    </xf>
    <xf numFmtId="6" fontId="3" fillId="0" borderId="0" xfId="2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6" fontId="3" fillId="2" borderId="0" xfId="2" applyNumberFormat="1" applyFill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44" fontId="14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8" fillId="0" borderId="0" xfId="0" applyNumberFormat="1" applyFont="1" applyAlignment="1">
      <alignment horizontal="left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aliexpress.com/item/1005004556560443.html?spm=a2g0o.order_detail.order_detail_item.10.2adf39d38hTwhV&amp;gatewayAdapt=glo2esp" TargetMode="External"/><Relationship Id="rId18" Type="http://schemas.openxmlformats.org/officeDocument/2006/relationships/hyperlink" Target="https://es.aliexpress.com/item/1005005105733059.html?spm=a2g0o.order_detail.order_detail_item.2.64ea39d3120NkZ&amp;gatewayAdapt=glo2esp" TargetMode="External"/><Relationship Id="rId26" Type="http://schemas.openxmlformats.org/officeDocument/2006/relationships/hyperlink" Target="https://es.aliexpress.com/item/1005004784490185.html?spm=a2g0o.order_detail.order_detail_item.21.34de39d3YrmWED&amp;gatewayAdapt=glo2esp" TargetMode="External"/><Relationship Id="rId39" Type="http://schemas.openxmlformats.org/officeDocument/2006/relationships/hyperlink" Target="https://es.aliexpress.com/item/1005004819829194.html?spm=a2g0o.order_detail.order_detail_item.12.67ac39d3VTAXAA&amp;gatewayAdapt=glo2esp" TargetMode="External"/><Relationship Id="rId21" Type="http://schemas.openxmlformats.org/officeDocument/2006/relationships/hyperlink" Target="https://es.aliexpress.com/item/1005005699497275.html?spm=a2g0o.order_detail.order_detail_item.3.6e4b39d3B2W2I1&amp;gatewayAdapt=glo2esp" TargetMode="External"/><Relationship Id="rId34" Type="http://schemas.openxmlformats.org/officeDocument/2006/relationships/hyperlink" Target="https://es.aliexpress.com/item/1005005231152881.html?spm=a2g0o.order_detail.order_detail_item.3.477a39d3bPEH0L&amp;gatewayAdapt=glo2esp" TargetMode="External"/><Relationship Id="rId42" Type="http://schemas.openxmlformats.org/officeDocument/2006/relationships/hyperlink" Target="https://es.aliexpress.com/item/1005005699497275.html?spm=a2g0o.order_detail.order_detail_item.3.5c8b39d3pddD1m&amp;gatewayAdapt=glo2esp" TargetMode="External"/><Relationship Id="rId47" Type="http://schemas.openxmlformats.org/officeDocument/2006/relationships/hyperlink" Target="https://es.aliexpress.com/item/1005005524782843.html?spm=a2g0o.order_detail.order_detail_item.4.5c5c39d3yq9099&amp;gatewayAdapt=glo2esp" TargetMode="External"/><Relationship Id="rId50" Type="http://schemas.openxmlformats.org/officeDocument/2006/relationships/image" Target="../media/image1.png"/><Relationship Id="rId7" Type="http://schemas.openxmlformats.org/officeDocument/2006/relationships/hyperlink" Target="https://es.aliexpress.com/item/1005002968813451.html?spm=a2g0o.order_detail.order_detail_item.18.34de39d3YrmWED&amp;gatewayAdapt=glo2esp" TargetMode="External"/><Relationship Id="rId2" Type="http://schemas.openxmlformats.org/officeDocument/2006/relationships/hyperlink" Target="https://es.aliexpress.com/item/1005005834975087.html?spm=a2g0o.order_detail.order_detail_item.4.552739d3B0qeQn&amp;gatewayAdapt=glo2esp" TargetMode="External"/><Relationship Id="rId16" Type="http://schemas.openxmlformats.org/officeDocument/2006/relationships/hyperlink" Target="https://es.aliexpress.com/item/1005004667619026.html?spm=a2g0o.order_detail.order_detail_item.2.465b39d3Zjcf9f&amp;gatewayAdapt=glo2es" TargetMode="External"/><Relationship Id="rId29" Type="http://schemas.openxmlformats.org/officeDocument/2006/relationships/hyperlink" Target="https://www.aliexpress.com/p/order/detail.html?spm=a2g0o.order_list.order_list_main.1.21ef194d40hw1s&amp;orderId=8175349657085345" TargetMode="External"/><Relationship Id="rId11" Type="http://schemas.openxmlformats.org/officeDocument/2006/relationships/hyperlink" Target="https://es.aliexpress.com/item/1005005252382863.html?spm=a2g0o.order_detail.order_detail_item.4.2adf39d38hTwhV&amp;gatewayAdapt=glo2esp" TargetMode="External"/><Relationship Id="rId24" Type="http://schemas.openxmlformats.org/officeDocument/2006/relationships/hyperlink" Target="https://www.aliexpress.com/p/order/detail.html?spm=a2g0o.order_list.order_list_main.12.21ef194dE1KcFR&amp;orderId=8175587237505754" TargetMode="External"/><Relationship Id="rId32" Type="http://schemas.openxmlformats.org/officeDocument/2006/relationships/hyperlink" Target="https://es.aliexpress.com/item/1005004819781285.html?spm=a2g0o.order_detail.order_detail_item.20.67ac39d3VTAXAA&amp;gatewayAdapt=glo2esp" TargetMode="External"/><Relationship Id="rId37" Type="http://schemas.openxmlformats.org/officeDocument/2006/relationships/hyperlink" Target="https://es.aliexpress.com/item/1005004784490185.html?spm=a2g0o.order_detail.order_detail_item.6.34de39d3YrmWED&amp;gatewayAdapt=glo2esp" TargetMode="External"/><Relationship Id="rId40" Type="http://schemas.openxmlformats.org/officeDocument/2006/relationships/hyperlink" Target="https://es.aliexpress.com/item/1005004933764838.html?spm=a2g0o.order_detail.order_detail_item.2.b13239d3W5KyhA&amp;gatewayAdapt=glo2esp" TargetMode="External"/><Relationship Id="rId45" Type="http://schemas.openxmlformats.org/officeDocument/2006/relationships/hyperlink" Target="https://es.aliexpress.com/item/1005005782777214.html?spm=a2g0o.order_detail.order_detail_item.2.200539d39VWrrM&amp;gatewayAdapt=glo2esp" TargetMode="External"/><Relationship Id="rId5" Type="http://schemas.openxmlformats.org/officeDocument/2006/relationships/hyperlink" Target="https://es.aliexpress.com/item/1005004784490185.html?spm=a2g0o.order_detail.order_detail_item.15.34de39d3YrmWED&amp;gatewayAdapt=glo2es" TargetMode="External"/><Relationship Id="rId15" Type="http://schemas.openxmlformats.org/officeDocument/2006/relationships/hyperlink" Target="https://es.aliexpress.com/item/1005003965458645.html?spm=a2g0o.order_detail.order_detail_item.2.724f39d31G6kFf&amp;gatewayAdapt=glo2esp" TargetMode="External"/><Relationship Id="rId23" Type="http://schemas.openxmlformats.org/officeDocument/2006/relationships/hyperlink" Target="https://www.aliexpress.com/p/order/detail.html?spm=a2g0o.order_list.order_list_main.17.21ef194dE1KcFR&amp;orderId=8175587237525754" TargetMode="External"/><Relationship Id="rId28" Type="http://schemas.openxmlformats.org/officeDocument/2006/relationships/hyperlink" Target="https://es.aliexpress.com/item/32981803133.html?spm=a2g0o.order_detail.order_detail_item.6.646039d3EjoPxs&amp;gatewayAdapt=glo2esp" TargetMode="External"/><Relationship Id="rId36" Type="http://schemas.openxmlformats.org/officeDocument/2006/relationships/hyperlink" Target="https://es.aliexpress.com/item/4000207023610.html?spm=a2g0o.order_detail.order_detail_item.3.3a4539d3uS5A18&amp;gatewayAdapt=glo2esp" TargetMode="External"/><Relationship Id="rId49" Type="http://schemas.openxmlformats.org/officeDocument/2006/relationships/hyperlink" Target="https://es.aliexpress.com/item/1005005720265186.html?spm=a2g0o.order_detail.order_detail_item.2.288f39d3H8YR6m&amp;gatewayAdapt=glo2esp" TargetMode="External"/><Relationship Id="rId10" Type="http://schemas.openxmlformats.org/officeDocument/2006/relationships/hyperlink" Target="https://es.aliexpress.com/item/1005005889256988.html?spm=a2g0o.order_detail.order_detail_item.2.2adf39d38hTwhV&amp;gatewayAdapt=glo2esp" TargetMode="External"/><Relationship Id="rId19" Type="http://schemas.openxmlformats.org/officeDocument/2006/relationships/hyperlink" Target="https://es.aliexpress.com/item/1005004417731525.html?spm=a2g0o.order_detail.order_detail_item.2.597739d3Fv2BgQ&amp;gatewayAdapt=glo2esp" TargetMode="External"/><Relationship Id="rId31" Type="http://schemas.openxmlformats.org/officeDocument/2006/relationships/hyperlink" Target="https://es.aliexpress.com/item/1005005218703908.html?spm=a2g0o.order_detail.order_detail_item.2.683d39d3Sploob&amp;gatewayAdapt=glo2esp" TargetMode="External"/><Relationship Id="rId44" Type="http://schemas.openxmlformats.org/officeDocument/2006/relationships/hyperlink" Target="https://es.aliexpress.com/item/1005005834975087.html?spm=a2g0o.order_detail.order_detail_item.3.25c839d3cqjSU5&amp;gatewayAdapt=glo2esp" TargetMode="External"/><Relationship Id="rId4" Type="http://schemas.openxmlformats.org/officeDocument/2006/relationships/hyperlink" Target="https://es.aliexpress.com/item/1005004467560333.html?spm=a2g0o.order_detail.order_detail_item.2.351a39d3k9HvNN&amp;gatewayAdapt=glo2esp" TargetMode="External"/><Relationship Id="rId9" Type="http://schemas.openxmlformats.org/officeDocument/2006/relationships/hyperlink" Target="https://es.aliexpress.com/item/1005004839503198.html?spm=a2g0o.order_detail.order_detail_item.10.67ac39d3VTAXAA&amp;gatewayAdapt=glo2esp" TargetMode="External"/><Relationship Id="rId14" Type="http://schemas.openxmlformats.org/officeDocument/2006/relationships/hyperlink" Target="https://es.aliexpress.com/item/1005004588223441.html?spm=a2g0o.order_detail.order_detail_item.12.2adf39d38hTwhV&amp;gatewayAdapt=glo2esp" TargetMode="External"/><Relationship Id="rId22" Type="http://schemas.openxmlformats.org/officeDocument/2006/relationships/hyperlink" Target="https://es.aliexpress.com/item/1005005834975087.html?spm=a2g0o.order_detail.order_detail_item.3.5e1e39d3RoatQS&amp;gatewayAdapt=glo2esp" TargetMode="External"/><Relationship Id="rId27" Type="http://schemas.openxmlformats.org/officeDocument/2006/relationships/hyperlink" Target="https://es.aliexpress.com/item/1005004819829194.html?spm=a2g0o.order_detail.order_detail_item.2.67ac39d3VTAXAA&amp;gatewayAdapt=glo2esp" TargetMode="External"/><Relationship Id="rId30" Type="http://schemas.openxmlformats.org/officeDocument/2006/relationships/hyperlink" Target="https://es.aliexpress.com/item/1005005548752007.html?spm=a2g0o.order_detail.order_detail_item.6.683d39d3Sploob&amp;gatewayAdapt=glo2esp" TargetMode="External"/><Relationship Id="rId35" Type="http://schemas.openxmlformats.org/officeDocument/2006/relationships/hyperlink" Target="https://es.aliexpress.com/item/1005005886085464.html?spm=a2g0o.order_detail.order_detail_item.3.34de39d3YrmWED&amp;gatewayAdapt=glo2esp" TargetMode="External"/><Relationship Id="rId43" Type="http://schemas.openxmlformats.org/officeDocument/2006/relationships/hyperlink" Target="https://es.aliexpress.com/item/1005005764129722.html?spm=a2g0o.order_detail.order_detail_item.6.5c8b39d3pddD1m&amp;gatewayAdapt=glo2esp" TargetMode="External"/><Relationship Id="rId48" Type="http://schemas.openxmlformats.org/officeDocument/2006/relationships/hyperlink" Target="https://es.aliexpress.com/item/1005005495984246.html?spm=a2g0o.order_detail.order_detail_item.2.4f3b39d3zz0paU&amp;gatewayAdapt=glo2esp" TargetMode="External"/><Relationship Id="rId8" Type="http://schemas.openxmlformats.org/officeDocument/2006/relationships/hyperlink" Target="https://es.aliexpress.com/item/1005004839503198.html?spm=a2g0o.order_detail.order_detail_item.4.67ac39d3VTAXAA&amp;gatewayAdapt=glo2esp" TargetMode="External"/><Relationship Id="rId3" Type="http://schemas.openxmlformats.org/officeDocument/2006/relationships/hyperlink" Target="https://es.aliexpress.com/item/1005005913750199.html?spm=a2g0o.order_detail.order_detail_item.4.66a139d3of2czW&amp;gatewayAdapt=glo2esp" TargetMode="External"/><Relationship Id="rId12" Type="http://schemas.openxmlformats.org/officeDocument/2006/relationships/hyperlink" Target="https://es.aliexpress.com/item/1005005252501760.html?spm=a2g0o.order_detail.order_detail_item.8.2adf39d38hTwhV&amp;gatewayAdapt=glo2esp" TargetMode="External"/><Relationship Id="rId17" Type="http://schemas.openxmlformats.org/officeDocument/2006/relationships/hyperlink" Target="https://es.aliexpress.com/item/1005004760679779.html?spm=a2g0o.order_list.order_list_main.11.21ef194dOrMFNg&amp;gatewayAdapt=glo2esp" TargetMode="External"/><Relationship Id="rId25" Type="http://schemas.openxmlformats.org/officeDocument/2006/relationships/hyperlink" Target="https://es.aliexpress.com/item/1005005886085464.html?spm=a2g0o.order_detail.order_detail_item.9.34de39d3YrmWED&amp;gatewayAdapt=glo2esp" TargetMode="External"/><Relationship Id="rId33" Type="http://schemas.openxmlformats.org/officeDocument/2006/relationships/hyperlink" Target="https://es.aliexpress.com/item/1005005837356854.html?spm=a2g0o.order_detail.order_detail_item.3.7d0239d392q7vU&amp;gatewayAdapt=glo2esp" TargetMode="External"/><Relationship Id="rId38" Type="http://schemas.openxmlformats.org/officeDocument/2006/relationships/hyperlink" Target="https://es.aliexpress.com/item/1005004819829194.html?spm=a2g0o.order_detail.order_detail_item.12.67ac39d3VTAXAA&amp;gatewayAdapt=glo2esp" TargetMode="External"/><Relationship Id="rId46" Type="http://schemas.openxmlformats.org/officeDocument/2006/relationships/hyperlink" Target="https://es.aliexpress.com/item/1005004858066464.html?spm=a2g0o.order_detail.order_detail_item.2.779739d3j9YOqV&amp;gatewayAdapt=glo2esp" TargetMode="External"/><Relationship Id="rId20" Type="http://schemas.openxmlformats.org/officeDocument/2006/relationships/hyperlink" Target="https://es.aliexpress.com/item/1005005124151238.html?spm=a2g0o.order_detail.order_detail_item.4.b13239d3W5KyhA&amp;gatewayAdapt=glo2esp" TargetMode="External"/><Relationship Id="rId41" Type="http://schemas.openxmlformats.org/officeDocument/2006/relationships/hyperlink" Target="https://es.aliexpress.com/item/1005005782777214.html?spm=a2g0o.order_detail.order_detail_item.3.6dee39d3PzIjrl&amp;gatewayAdapt=glo2esp" TargetMode="External"/><Relationship Id="rId1" Type="http://schemas.openxmlformats.org/officeDocument/2006/relationships/hyperlink" Target="https://es.aliexpress.com/item/1005005834975087.html?spm=a2g0o.order_detail.order_detail_item.2.552739d3B0qeQn&amp;gatewayAdapt=glo2esp" TargetMode="External"/><Relationship Id="rId6" Type="http://schemas.openxmlformats.org/officeDocument/2006/relationships/hyperlink" Target="https://es.aliexpress.com/item/1005004060163765.html?spm=a2g0o.order_detail.order_detail_item.12.34de39d3YrmWED&amp;gatewayAdapt=glo2es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OgyomyPEzrWXi2q3T0niZGEMSoFbYh6L/view?usp=drive_link" TargetMode="External"/><Relationship Id="rId18" Type="http://schemas.openxmlformats.org/officeDocument/2006/relationships/hyperlink" Target="https://drive.google.com/file/d/1kBe8FVEaXcB0ly9F96cGx0QofE3SID-z/view?usp=drive_link" TargetMode="External"/><Relationship Id="rId26" Type="http://schemas.openxmlformats.org/officeDocument/2006/relationships/hyperlink" Target="https://drive.google.com/file/d/17kcLqcCoK9iFhxg1JqJmdaRKNfV9wKho/view?usp=drive_link" TargetMode="External"/><Relationship Id="rId39" Type="http://schemas.openxmlformats.org/officeDocument/2006/relationships/hyperlink" Target="https://drive.google.com/file/d/1MnyASlR1afP6nQSoJ8dFrMzbG8Hf5DCJ/view?usp=drive_link" TargetMode="External"/><Relationship Id="rId21" Type="http://schemas.openxmlformats.org/officeDocument/2006/relationships/hyperlink" Target="https://drive.google.com/file/d/1HJGElAFsm6wEmBK2DRctOYqiKZoPLHu8/view?usp=drive_link" TargetMode="External"/><Relationship Id="rId34" Type="http://schemas.openxmlformats.org/officeDocument/2006/relationships/hyperlink" Target="https://drive.google.com/file/d/1wu9rro4f51SUdsxnArZx4tKjFfrYVrhu/view?usp=drive_link" TargetMode="External"/><Relationship Id="rId42" Type="http://schemas.openxmlformats.org/officeDocument/2006/relationships/hyperlink" Target="https://drive.google.com/file/d/1OUMo6pNabCfbJgwiFXRa9BHzJgYKSksA/view?usp=drive_link" TargetMode="External"/><Relationship Id="rId47" Type="http://schemas.openxmlformats.org/officeDocument/2006/relationships/hyperlink" Target="https://drive.google.com/file/d/10tjMn3gwr02UX5-VdDJiTLi6J3d5GtIu/view?usp=drive_link" TargetMode="External"/><Relationship Id="rId50" Type="http://schemas.openxmlformats.org/officeDocument/2006/relationships/hyperlink" Target="https://drive.google.com/file/d/1t9p2MDTGxvPZdu8gK0q_mfwUNR-hh866/view?usp=drive_link" TargetMode="External"/><Relationship Id="rId55" Type="http://schemas.openxmlformats.org/officeDocument/2006/relationships/image" Target="../media/image1.png"/><Relationship Id="rId7" Type="http://schemas.openxmlformats.org/officeDocument/2006/relationships/hyperlink" Target="https://drive.google.com/file/d/1XuBkfpzTCFKszSI5QzJvHjdj2av-Ekm3/view?usp=drive_link" TargetMode="External"/><Relationship Id="rId2" Type="http://schemas.openxmlformats.org/officeDocument/2006/relationships/hyperlink" Target="https://drive.google.com/file/d/1hP5hBWHPZsgMJMjhMmUc86-DffRSls-t/view?usp=drive_link" TargetMode="External"/><Relationship Id="rId16" Type="http://schemas.openxmlformats.org/officeDocument/2006/relationships/hyperlink" Target="https://drive.google.com/file/d/1RKhXB-eHG5CL7TbuON9M2gvWr38apqIs/view?usp=drive_link" TargetMode="External"/><Relationship Id="rId29" Type="http://schemas.openxmlformats.org/officeDocument/2006/relationships/hyperlink" Target="https://drive.google.com/file/d/1R3p9AVj_JeEn50Z8KrNe4GCyPUp3--p3/view?usp=drive_link" TargetMode="External"/><Relationship Id="rId11" Type="http://schemas.openxmlformats.org/officeDocument/2006/relationships/hyperlink" Target="https://drive.google.com/file/d/12bnbvE7B41Y6WnOTgdXW4G3Y2dMZjnWF/view?usp=drive_link" TargetMode="External"/><Relationship Id="rId24" Type="http://schemas.openxmlformats.org/officeDocument/2006/relationships/hyperlink" Target="https://drive.google.com/file/d/1bGwNo_YqCvoSj55grGWGK2HBISJ2jL9c/view?usp=drive_link" TargetMode="External"/><Relationship Id="rId32" Type="http://schemas.openxmlformats.org/officeDocument/2006/relationships/hyperlink" Target="https://drive.google.com/file/d/1d-Ip8TYgVG-jPL-lAZS0Zz_cw2BWb31y/view?usp=drive_link" TargetMode="External"/><Relationship Id="rId37" Type="http://schemas.openxmlformats.org/officeDocument/2006/relationships/hyperlink" Target="https://drive.google.com/file/d/1R8IoG-lwFGk4YuwJv6FMBR6KCfP437Ad/view?usp=drive_link" TargetMode="External"/><Relationship Id="rId40" Type="http://schemas.openxmlformats.org/officeDocument/2006/relationships/hyperlink" Target="https://drive.google.com/file/d/1-7usDq3RTI6hoD-Jcp_LVUaCJKMgqYj9/view?usp=drive_link" TargetMode="External"/><Relationship Id="rId45" Type="http://schemas.openxmlformats.org/officeDocument/2006/relationships/hyperlink" Target="https://drive.google.com/file/d/1_2aWPQxaKQtVanP6u2QI0YxV0LViW9W4/view?usp=drive_link" TargetMode="External"/><Relationship Id="rId53" Type="http://schemas.openxmlformats.org/officeDocument/2006/relationships/hyperlink" Target="https://drive.google.com/file/d/1uqFmvIy_3Qy2-jbTm5kyyVKzoo6b_e7M/view?usp=drive_link" TargetMode="External"/><Relationship Id="rId5" Type="http://schemas.openxmlformats.org/officeDocument/2006/relationships/hyperlink" Target="https://drive.google.com/file/d/1FQVcggHPzYt3NhIA7xbznppbZzD0aswJ/view?usp=drive_link" TargetMode="External"/><Relationship Id="rId10" Type="http://schemas.openxmlformats.org/officeDocument/2006/relationships/hyperlink" Target="https://drive.google.com/file/d/1pWvvDqN0irHQKir-aztiYDr32unEiY-3/view?usp=drive_link" TargetMode="External"/><Relationship Id="rId19" Type="http://schemas.openxmlformats.org/officeDocument/2006/relationships/hyperlink" Target="https://drive.google.com/file/d/18iEBUH6m8xYosQ1EpTrXaujK0HRYjAh4/view?usp=drive_link" TargetMode="External"/><Relationship Id="rId31" Type="http://schemas.openxmlformats.org/officeDocument/2006/relationships/hyperlink" Target="https://drive.google.com/file/d/1R3p9AVj_JeEn50Z8KrNe4GCyPUp3--p3/view?usp=drive_link" TargetMode="External"/><Relationship Id="rId44" Type="http://schemas.openxmlformats.org/officeDocument/2006/relationships/hyperlink" Target="https://drive.google.com/file/d/1wYNs25J9cxRiMznbb4c6Qe9m5dr5XnKv/view?usp=drive_link" TargetMode="External"/><Relationship Id="rId52" Type="http://schemas.openxmlformats.org/officeDocument/2006/relationships/hyperlink" Target="https://drive.google.com/file/d/1XHtS8rNs55TRZJZqrLsp0agVYoT1e1-B/view?usp=drive_link" TargetMode="External"/><Relationship Id="rId4" Type="http://schemas.openxmlformats.org/officeDocument/2006/relationships/hyperlink" Target="https://drive.google.com/file/d/1es71_u3gO0b_De2FSt0OsSWWs8ahU1FD/view?usp=drive_link" TargetMode="External"/><Relationship Id="rId9" Type="http://schemas.openxmlformats.org/officeDocument/2006/relationships/hyperlink" Target="https://drive.google.com/file/d/1s_-DXgoR60q7WgfH7vRVwO5cHAJR8G8k/view?usp=drive_link" TargetMode="External"/><Relationship Id="rId14" Type="http://schemas.openxmlformats.org/officeDocument/2006/relationships/hyperlink" Target="https://drive.google.com/file/d/1OGuNok4cP41V7AI7RA3o7k6LKR-SDwCR/view?usp=drive_link" TargetMode="External"/><Relationship Id="rId22" Type="http://schemas.openxmlformats.org/officeDocument/2006/relationships/hyperlink" Target="https://drive.google.com/file/d/1mBSM4QSoiC_38cSbTLeb2D-Ku20wfBp6/view?usp=drive_link" TargetMode="External"/><Relationship Id="rId27" Type="http://schemas.openxmlformats.org/officeDocument/2006/relationships/hyperlink" Target="https://drive.google.com/file/d/1Ch7qqOdL1yTt75SxWo9vZPMtKbeRwHfT/view?usp=drive_link" TargetMode="External"/><Relationship Id="rId30" Type="http://schemas.openxmlformats.org/officeDocument/2006/relationships/hyperlink" Target="https://drive.google.com/file/d/1Y5DFe9yLruT0oXL1DFGr1pxdotpQHxRo/view?usp=drive_link" TargetMode="External"/><Relationship Id="rId35" Type="http://schemas.openxmlformats.org/officeDocument/2006/relationships/hyperlink" Target="https://drive.google.com/file/d/1brMjxNAVBxsHtiZnJ69GZgn-YcyRXsOe/view?usp=drive_link" TargetMode="External"/><Relationship Id="rId43" Type="http://schemas.openxmlformats.org/officeDocument/2006/relationships/hyperlink" Target="https://drive.google.com/file/d/1AmqdaJS3d7_HPKOZ6Hl9d7UfTTVK0IjM/view?usp=drive_link" TargetMode="External"/><Relationship Id="rId48" Type="http://schemas.openxmlformats.org/officeDocument/2006/relationships/hyperlink" Target="https://drive.google.com/file/d/18ySj7mo8I-l__CGJ4QOxhJAIIBBN5hjC/view?usp=drive_link" TargetMode="External"/><Relationship Id="rId8" Type="http://schemas.openxmlformats.org/officeDocument/2006/relationships/hyperlink" Target="https://drive.google.com/file/d/1a51OtBb75vG2WGzT0rz2bOQy8HwLgV-m/view?usp=drive_link" TargetMode="External"/><Relationship Id="rId51" Type="http://schemas.openxmlformats.org/officeDocument/2006/relationships/hyperlink" Target="https://drive.google.com/file/d/1l1tn4mbbRkxGnzQ2npKGIcQNckoS-I5d/view?usp=drive_link" TargetMode="External"/><Relationship Id="rId3" Type="http://schemas.openxmlformats.org/officeDocument/2006/relationships/hyperlink" Target="https://drive.google.com/file/d/1YfrE1MaFdzSp5lWdjl5YCS3RuB1M2ybk/view?usp=drive_link" TargetMode="External"/><Relationship Id="rId12" Type="http://schemas.openxmlformats.org/officeDocument/2006/relationships/hyperlink" Target="https://drive.google.com/file/d/12JjIMYEO1EhG8OFYJGgZpfgWtKzH1zVY/view?usp=drive_link" TargetMode="External"/><Relationship Id="rId17" Type="http://schemas.openxmlformats.org/officeDocument/2006/relationships/hyperlink" Target="https://drive.google.com/file/d/1w3itQOtvq2vBoj8ypw4VVcwJQ7Haju-F/view?usp=drive_link" TargetMode="External"/><Relationship Id="rId25" Type="http://schemas.openxmlformats.org/officeDocument/2006/relationships/hyperlink" Target="https://drive.google.com/file/d/1W_IkoO2NTl4opYX2XDYPCmqe2Tq81zpO/view?usp=drive_link" TargetMode="External"/><Relationship Id="rId33" Type="http://schemas.openxmlformats.org/officeDocument/2006/relationships/hyperlink" Target="https://drive.google.com/file/d/1hfkcklFpWzszsudZX7Qy_Mcn-M6_83go/view?usp=drive_link" TargetMode="External"/><Relationship Id="rId38" Type="http://schemas.openxmlformats.org/officeDocument/2006/relationships/hyperlink" Target="https://drive.google.com/file/d/1MnyASlR1afP6nQSoJ8dFrMzbG8Hf5DCJ/view?usp=drive_link" TargetMode="External"/><Relationship Id="rId46" Type="http://schemas.openxmlformats.org/officeDocument/2006/relationships/hyperlink" Target="https://drive.google.com/file/d/167hW0EbzALng7N_IhVtfVHfk164bsQZB/view?usp=drive_link" TargetMode="External"/><Relationship Id="rId20" Type="http://schemas.openxmlformats.org/officeDocument/2006/relationships/hyperlink" Target="https://drive.google.com/file/d/1kBe8FVEaXcB0ly9F96cGx0QofE3SID-z/view?usp=drive_link" TargetMode="External"/><Relationship Id="rId41" Type="http://schemas.openxmlformats.org/officeDocument/2006/relationships/hyperlink" Target="https://drive.google.com/file/d/1WLAmcdu9QUlc8Keiw8VofpBDUerQzYrR/view?usp=drive_link" TargetMode="External"/><Relationship Id="rId54" Type="http://schemas.openxmlformats.org/officeDocument/2006/relationships/hyperlink" Target="https://drive.google.com/file/d/1t9p2MDTGxvPZdu8gK0q_mfwUNR-hh866/view?usp=drive_link" TargetMode="External"/><Relationship Id="rId1" Type="http://schemas.openxmlformats.org/officeDocument/2006/relationships/hyperlink" Target="https://drive.google.com/file/d/1sc2_71VBMh14lNjinHk4MOEHQUu5iaUF/view?usp=drive_link" TargetMode="External"/><Relationship Id="rId6" Type="http://schemas.openxmlformats.org/officeDocument/2006/relationships/hyperlink" Target="https://drive.google.com/file/d/1Z39LU90ixBJCZm7jYDw9N8nc-wuFYkau/view?usp=drive_link" TargetMode="External"/><Relationship Id="rId15" Type="http://schemas.openxmlformats.org/officeDocument/2006/relationships/hyperlink" Target="https://drive.google.com/file/d/1KxuqkyaLhPEPBRIraJ5NkCuveCQ_i-cE/view?usp=drive_link" TargetMode="External"/><Relationship Id="rId23" Type="http://schemas.openxmlformats.org/officeDocument/2006/relationships/hyperlink" Target="https://drive.google.com/file/d/1UnEOp7S9X2szA0phCrvjtk5Fhh3AgcVO/view?usp=drive_link" TargetMode="External"/><Relationship Id="rId28" Type="http://schemas.openxmlformats.org/officeDocument/2006/relationships/hyperlink" Target="https://drive.google.com/file/d/114U1Ay09Mr4RKmew_zWn5XvImLxu0Xt1/view?usp=drive_link" TargetMode="External"/><Relationship Id="rId36" Type="http://schemas.openxmlformats.org/officeDocument/2006/relationships/hyperlink" Target="https://drive.google.com/file/d/1qTW9yzI2tYN7MouXC_7s31mU7_MDdV-l/view?usp=drive_link" TargetMode="External"/><Relationship Id="rId49" Type="http://schemas.openxmlformats.org/officeDocument/2006/relationships/hyperlink" Target="https://drive.google.com/file/d/1uqFmvIy_3Qy2-jbTm5kyyVKzoo6b_e7M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0.69921875" defaultRowHeight="15.6" x14ac:dyDescent="0.3"/>
  <cols>
    <col min="1" max="1" width="33.69921875" style="28" customWidth="1"/>
    <col min="2" max="2" width="4.3984375" style="28" bestFit="1" customWidth="1"/>
    <col min="3" max="3" width="8.69921875" style="28" bestFit="1" customWidth="1"/>
    <col min="4" max="4" width="6.8984375" style="28" bestFit="1" customWidth="1"/>
    <col min="5" max="5" width="8.3984375" style="28" bestFit="1" customWidth="1"/>
    <col min="6" max="6" width="8.5" style="28" bestFit="1" customWidth="1"/>
    <col min="7" max="7" width="9.296875" style="28" bestFit="1" customWidth="1"/>
    <col min="8" max="8" width="6.5" style="28" bestFit="1" customWidth="1"/>
    <col min="9" max="9" width="8.69921875" style="28" bestFit="1" customWidth="1"/>
    <col min="10" max="10" width="8.19921875" style="28" bestFit="1" customWidth="1"/>
    <col min="11" max="11" width="8.796875" style="28" bestFit="1" customWidth="1"/>
    <col min="12" max="12" width="4.296875" style="28" bestFit="1" customWidth="1"/>
    <col min="13" max="13" width="7.59765625" style="28" bestFit="1" customWidth="1"/>
    <col min="14" max="14" width="5.796875" style="28" bestFit="1" customWidth="1"/>
    <col min="15" max="15" width="8" style="28" bestFit="1" customWidth="1"/>
    <col min="16" max="16" width="4.5" style="28" bestFit="1" customWidth="1"/>
    <col min="17" max="17" width="9.296875" style="28" bestFit="1" customWidth="1"/>
    <col min="18" max="18" width="10.69921875" style="28"/>
    <col min="19" max="19" width="10.19921875" style="28" bestFit="1" customWidth="1"/>
    <col min="20" max="20" width="10.19921875" style="28" customWidth="1"/>
    <col min="21" max="21" width="11.796875" style="28" bestFit="1" customWidth="1"/>
    <col min="22" max="16384" width="10.69921875" style="28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197</v>
      </c>
      <c r="U1" s="1" t="s">
        <v>19</v>
      </c>
      <c r="V1" s="35" t="s">
        <v>171</v>
      </c>
    </row>
    <row r="2" spans="1:22" ht="62.4" x14ac:dyDescent="0.3">
      <c r="A2" s="33" t="s">
        <v>28</v>
      </c>
      <c r="B2" s="4">
        <v>1</v>
      </c>
      <c r="C2" s="7">
        <v>103.09</v>
      </c>
      <c r="D2" s="6">
        <f>(((C2-F2)*100)/C2)/100</f>
        <v>0.21534581433698713</v>
      </c>
      <c r="E2" s="7">
        <v>0</v>
      </c>
      <c r="F2" s="7">
        <v>80.89</v>
      </c>
      <c r="G2" s="8">
        <f>B2*F2</f>
        <v>80.89</v>
      </c>
      <c r="H2" s="7">
        <v>0</v>
      </c>
      <c r="I2" s="7">
        <v>0</v>
      </c>
      <c r="J2" s="29">
        <v>45144</v>
      </c>
      <c r="K2" s="29">
        <v>45176</v>
      </c>
      <c r="L2"/>
      <c r="M2" s="7">
        <v>17.079999999999998</v>
      </c>
      <c r="N2" s="7"/>
      <c r="O2" s="9"/>
      <c r="P2" s="4">
        <v>1</v>
      </c>
      <c r="Q2" s="8">
        <f t="shared" ref="Q2:Q32" si="0">F2+(I2/B2)-(O2/B2)</f>
        <v>80.89</v>
      </c>
      <c r="R2" s="10" t="s">
        <v>29</v>
      </c>
      <c r="S2" s="15">
        <f>SUM(O2:O51)</f>
        <v>597.3538484848483</v>
      </c>
      <c r="T2" s="8">
        <f>B2*Q2</f>
        <v>80.89</v>
      </c>
      <c r="U2" s="11">
        <f>SUM(T2:T51)</f>
        <v>5852.2861515151508</v>
      </c>
      <c r="V2" s="36" t="e">
        <f>#REF!</f>
        <v>#REF!</v>
      </c>
    </row>
    <row r="3" spans="1:22" ht="78" x14ac:dyDescent="0.3">
      <c r="A3" s="33" t="s">
        <v>30</v>
      </c>
      <c r="B3" s="4">
        <v>1</v>
      </c>
      <c r="C3" s="7">
        <v>103.09</v>
      </c>
      <c r="D3" s="6">
        <f t="shared" ref="D3:D55" si="1">(((C3-F3)*100)/C3)/100</f>
        <v>0.21534581433698713</v>
      </c>
      <c r="E3" s="7">
        <v>0</v>
      </c>
      <c r="F3" s="7">
        <v>80.89</v>
      </c>
      <c r="G3" s="8">
        <f>B3*F3</f>
        <v>80.89</v>
      </c>
      <c r="H3" s="7">
        <v>0</v>
      </c>
      <c r="I3" s="7">
        <v>0</v>
      </c>
      <c r="J3" s="29">
        <v>45144</v>
      </c>
      <c r="K3" s="29">
        <v>45176</v>
      </c>
      <c r="L3"/>
      <c r="M3" s="7">
        <v>17.079999999999998</v>
      </c>
      <c r="N3" s="7"/>
      <c r="O3" s="9"/>
      <c r="P3" s="4">
        <v>3</v>
      </c>
      <c r="Q3" s="8">
        <f t="shared" si="0"/>
        <v>80.89</v>
      </c>
      <c r="R3" s="10" t="s">
        <v>31</v>
      </c>
      <c r="S3" s="16"/>
      <c r="T3" s="8">
        <f t="shared" ref="T3:T63" si="2">B3*Q3</f>
        <v>80.89</v>
      </c>
      <c r="U3" s="4"/>
      <c r="V3" s="5"/>
    </row>
    <row r="4" spans="1:22" ht="62.4" x14ac:dyDescent="0.3">
      <c r="A4" s="33" t="s">
        <v>32</v>
      </c>
      <c r="B4" s="4">
        <v>2</v>
      </c>
      <c r="C4" s="7">
        <v>36.340000000000003</v>
      </c>
      <c r="D4" s="6">
        <f t="shared" si="1"/>
        <v>0.29031370390753997</v>
      </c>
      <c r="E4" s="7">
        <v>0</v>
      </c>
      <c r="F4" s="7">
        <v>25.79</v>
      </c>
      <c r="G4" s="8">
        <f t="shared" ref="G4" si="3">B4*F4</f>
        <v>51.58</v>
      </c>
      <c r="H4" s="7">
        <v>0</v>
      </c>
      <c r="I4" s="7">
        <v>33.03</v>
      </c>
      <c r="J4" s="29">
        <v>45144</v>
      </c>
      <c r="K4" s="29">
        <v>45156</v>
      </c>
      <c r="L4"/>
      <c r="M4" s="7">
        <v>17.149999999999999</v>
      </c>
      <c r="N4" s="7"/>
      <c r="O4" s="9">
        <v>0</v>
      </c>
      <c r="P4" s="4">
        <v>1</v>
      </c>
      <c r="Q4" s="8">
        <f t="shared" si="0"/>
        <v>42.305</v>
      </c>
      <c r="R4" s="10" t="s">
        <v>33</v>
      </c>
      <c r="S4" s="16"/>
      <c r="T4" s="8">
        <f t="shared" si="2"/>
        <v>84.61</v>
      </c>
      <c r="U4" s="4"/>
      <c r="V4" s="5"/>
    </row>
    <row r="5" spans="1:22" ht="62.4" x14ac:dyDescent="0.3">
      <c r="A5" s="3" t="s">
        <v>172</v>
      </c>
      <c r="B5" s="4">
        <v>2</v>
      </c>
      <c r="C5" s="7">
        <v>80.34</v>
      </c>
      <c r="D5" s="6">
        <f t="shared" si="1"/>
        <v>0.21944236992780686</v>
      </c>
      <c r="E5" s="7">
        <v>0</v>
      </c>
      <c r="F5" s="7">
        <v>62.71</v>
      </c>
      <c r="G5" s="8">
        <f>B5*F5</f>
        <v>125.42</v>
      </c>
      <c r="H5" s="7">
        <v>0</v>
      </c>
      <c r="I5" s="7">
        <f>(43.32/3)*2</f>
        <v>28.88</v>
      </c>
      <c r="J5" s="29">
        <v>45154</v>
      </c>
      <c r="K5" s="29">
        <v>45188</v>
      </c>
      <c r="L5"/>
      <c r="M5" s="7">
        <v>17.149999999999999</v>
      </c>
      <c r="N5" s="7"/>
      <c r="O5" s="9">
        <f>(4.19/3)*2</f>
        <v>2.7933333333333334</v>
      </c>
      <c r="P5" s="4">
        <v>1</v>
      </c>
      <c r="Q5" s="8">
        <f t="shared" si="0"/>
        <v>75.753333333333345</v>
      </c>
      <c r="R5" s="10" t="s">
        <v>34</v>
      </c>
      <c r="S5" s="16"/>
      <c r="T5" s="8">
        <f t="shared" si="2"/>
        <v>151.50666666666669</v>
      </c>
      <c r="U5" s="4"/>
      <c r="V5" s="5"/>
    </row>
    <row r="6" spans="1:22" ht="46.8" x14ac:dyDescent="0.3">
      <c r="A6" s="3" t="s">
        <v>35</v>
      </c>
      <c r="B6" s="4">
        <v>1</v>
      </c>
      <c r="C6" s="7">
        <v>103.09</v>
      </c>
      <c r="D6" s="6">
        <f t="shared" si="1"/>
        <v>0.20360849742943066</v>
      </c>
      <c r="E6" s="7">
        <v>0</v>
      </c>
      <c r="F6" s="7">
        <v>82.1</v>
      </c>
      <c r="G6" s="8">
        <f t="shared" ref="G6" si="4">B6*F6</f>
        <v>82.1</v>
      </c>
      <c r="H6" s="7">
        <v>0</v>
      </c>
      <c r="I6" s="7">
        <f>43.32/3</f>
        <v>14.44</v>
      </c>
      <c r="J6" s="29">
        <v>45154</v>
      </c>
      <c r="K6" s="29">
        <v>45188</v>
      </c>
      <c r="L6"/>
      <c r="M6" s="7">
        <v>17.149999999999999</v>
      </c>
      <c r="N6" s="7"/>
      <c r="O6" s="9">
        <f>4.19/3</f>
        <v>1.3966666666666667</v>
      </c>
      <c r="P6" s="4">
        <v>1</v>
      </c>
      <c r="Q6" s="8">
        <f t="shared" si="0"/>
        <v>95.143333333333331</v>
      </c>
      <c r="R6" s="10" t="s">
        <v>36</v>
      </c>
      <c r="S6" s="16"/>
      <c r="T6" s="8">
        <f t="shared" si="2"/>
        <v>95.143333333333331</v>
      </c>
      <c r="U6" s="4"/>
      <c r="V6" s="5"/>
    </row>
    <row r="7" spans="1:22" ht="78" x14ac:dyDescent="0.3">
      <c r="A7" s="3" t="s">
        <v>37</v>
      </c>
      <c r="B7" s="4">
        <v>2</v>
      </c>
      <c r="C7" s="7">
        <v>135.07</v>
      </c>
      <c r="D7" s="6">
        <f t="shared" si="1"/>
        <v>0.39986673576663945</v>
      </c>
      <c r="E7" s="7">
        <v>0</v>
      </c>
      <c r="F7" s="7">
        <v>81.06</v>
      </c>
      <c r="G7" s="8">
        <f>B7*F7</f>
        <v>162.12</v>
      </c>
      <c r="H7" s="7">
        <v>0</v>
      </c>
      <c r="I7" s="7">
        <v>0</v>
      </c>
      <c r="J7" s="29">
        <v>45154</v>
      </c>
      <c r="K7" s="29">
        <v>45177</v>
      </c>
      <c r="L7"/>
      <c r="M7" s="7">
        <v>17.149999999999999</v>
      </c>
      <c r="N7" s="7"/>
      <c r="O7" s="9">
        <v>3.32</v>
      </c>
      <c r="P7" s="4">
        <v>1</v>
      </c>
      <c r="Q7" s="8">
        <f t="shared" si="0"/>
        <v>79.400000000000006</v>
      </c>
      <c r="R7" s="10" t="s">
        <v>38</v>
      </c>
      <c r="S7" s="16"/>
      <c r="T7" s="8">
        <f t="shared" si="2"/>
        <v>158.80000000000001</v>
      </c>
      <c r="U7" s="4"/>
      <c r="V7" s="5"/>
    </row>
    <row r="8" spans="1:22" ht="46.8" x14ac:dyDescent="0.3">
      <c r="A8" s="3" t="s">
        <v>163</v>
      </c>
      <c r="B8" s="4">
        <v>2</v>
      </c>
      <c r="C8" s="7">
        <v>151.13999999999999</v>
      </c>
      <c r="D8" s="6">
        <f t="shared" si="1"/>
        <v>0.20021172422919142</v>
      </c>
      <c r="E8" s="7">
        <v>0</v>
      </c>
      <c r="F8" s="7">
        <v>120.88</v>
      </c>
      <c r="G8" s="8">
        <f t="shared" ref="G8" si="5">B8*F8</f>
        <v>241.76</v>
      </c>
      <c r="H8" s="7">
        <v>0</v>
      </c>
      <c r="I8" s="7">
        <v>25.68</v>
      </c>
      <c r="J8" s="29">
        <v>45154</v>
      </c>
      <c r="K8" s="29">
        <v>45177</v>
      </c>
      <c r="L8" s="8"/>
      <c r="M8" s="7">
        <v>17.149999999999999</v>
      </c>
      <c r="N8" s="7"/>
      <c r="O8" s="9">
        <v>2.44</v>
      </c>
      <c r="P8" s="4">
        <v>1</v>
      </c>
      <c r="Q8" s="8">
        <f t="shared" si="0"/>
        <v>132.5</v>
      </c>
      <c r="R8" s="10"/>
      <c r="S8" s="16"/>
      <c r="T8" s="8">
        <f t="shared" si="2"/>
        <v>265</v>
      </c>
      <c r="U8" s="4"/>
      <c r="V8" s="5"/>
    </row>
    <row r="9" spans="1:22" ht="46.8" x14ac:dyDescent="0.3">
      <c r="A9" s="3" t="s">
        <v>165</v>
      </c>
      <c r="B9" s="4">
        <v>1</v>
      </c>
      <c r="C9" s="34">
        <v>42.45</v>
      </c>
      <c r="D9" s="6">
        <f t="shared" si="1"/>
        <v>0</v>
      </c>
      <c r="E9" s="7">
        <v>0</v>
      </c>
      <c r="F9" s="7">
        <v>42.45</v>
      </c>
      <c r="G9" s="8">
        <f t="shared" ref="G9" si="6">B9*F9</f>
        <v>42.45</v>
      </c>
      <c r="H9" s="7">
        <v>0</v>
      </c>
      <c r="I9" s="7">
        <v>29.35</v>
      </c>
      <c r="J9" s="29">
        <v>45154</v>
      </c>
      <c r="K9" s="29">
        <v>45177</v>
      </c>
      <c r="L9" s="8"/>
      <c r="M9" s="7">
        <v>17.149999999999999</v>
      </c>
      <c r="N9" s="7"/>
      <c r="O9" s="9">
        <v>70.569999999999993</v>
      </c>
      <c r="P9" s="4">
        <v>1</v>
      </c>
      <c r="Q9" s="8">
        <f t="shared" ref="Q9" si="7">F9+(I9/B9)-(O9/B9)</f>
        <v>1.2300000000000182</v>
      </c>
      <c r="R9" s="10"/>
      <c r="S9" s="16"/>
      <c r="T9" s="8">
        <f t="shared" si="2"/>
        <v>1.2300000000000182</v>
      </c>
      <c r="U9" s="4"/>
      <c r="V9" s="5"/>
    </row>
    <row r="10" spans="1:22" ht="46.8" x14ac:dyDescent="0.3">
      <c r="A10" s="33" t="s">
        <v>39</v>
      </c>
      <c r="B10" s="4">
        <v>1</v>
      </c>
      <c r="C10" s="7">
        <v>34.25</v>
      </c>
      <c r="D10" s="6">
        <f t="shared" si="1"/>
        <v>0.24175182481751828</v>
      </c>
      <c r="E10" s="7">
        <v>0</v>
      </c>
      <c r="F10" s="7">
        <v>25.97</v>
      </c>
      <c r="G10" s="8">
        <f t="shared" ref="G10:G22" si="8">B10*F10</f>
        <v>25.97</v>
      </c>
      <c r="H10" s="7">
        <v>0</v>
      </c>
      <c r="I10" s="7">
        <v>26.32</v>
      </c>
      <c r="J10" s="29">
        <v>45154</v>
      </c>
      <c r="K10" s="29">
        <v>45191</v>
      </c>
      <c r="L10"/>
      <c r="M10" s="7">
        <v>17.149999999999999</v>
      </c>
      <c r="N10" s="7"/>
      <c r="O10" s="9"/>
      <c r="P10" s="4">
        <v>1</v>
      </c>
      <c r="Q10" s="8">
        <f t="shared" si="0"/>
        <v>52.29</v>
      </c>
      <c r="R10" s="10" t="s">
        <v>40</v>
      </c>
      <c r="S10" s="16"/>
      <c r="T10" s="8">
        <f t="shared" si="2"/>
        <v>52.29</v>
      </c>
      <c r="U10" s="4"/>
      <c r="V10" s="5"/>
    </row>
    <row r="11" spans="1:22" ht="46.8" x14ac:dyDescent="0.3">
      <c r="A11" s="33" t="s">
        <v>41</v>
      </c>
      <c r="B11" s="4">
        <v>1</v>
      </c>
      <c r="C11" s="7">
        <v>68.680000000000007</v>
      </c>
      <c r="D11" s="6">
        <f t="shared" si="1"/>
        <v>0.35250436808386731</v>
      </c>
      <c r="E11" s="7">
        <v>0</v>
      </c>
      <c r="F11" s="7">
        <v>44.47</v>
      </c>
      <c r="G11" s="8">
        <f t="shared" si="8"/>
        <v>44.47</v>
      </c>
      <c r="H11" s="7">
        <v>0</v>
      </c>
      <c r="I11" s="7">
        <f>41.44/2</f>
        <v>20.72</v>
      </c>
      <c r="J11" s="29">
        <v>45154</v>
      </c>
      <c r="K11" s="29">
        <v>45191</v>
      </c>
      <c r="L11"/>
      <c r="M11" s="7">
        <v>17.149999999999999</v>
      </c>
      <c r="N11" s="7"/>
      <c r="O11" s="9">
        <f>3.03/2</f>
        <v>1.5149999999999999</v>
      </c>
      <c r="P11" s="4">
        <v>1</v>
      </c>
      <c r="Q11" s="8">
        <f t="shared" si="0"/>
        <v>63.674999999999997</v>
      </c>
      <c r="R11" s="10" t="s">
        <v>42</v>
      </c>
      <c r="S11" s="16"/>
      <c r="T11" s="8">
        <f t="shared" si="2"/>
        <v>63.674999999999997</v>
      </c>
      <c r="U11" s="4"/>
      <c r="V11" s="5"/>
    </row>
    <row r="12" spans="1:22" ht="46.8" x14ac:dyDescent="0.3">
      <c r="A12" s="33" t="s">
        <v>43</v>
      </c>
      <c r="B12" s="4">
        <v>1</v>
      </c>
      <c r="C12" s="7">
        <v>68.319999999999993</v>
      </c>
      <c r="D12" s="6">
        <f t="shared" si="1"/>
        <v>0.52356557377049173</v>
      </c>
      <c r="E12" s="7">
        <v>0</v>
      </c>
      <c r="F12" s="7">
        <v>32.549999999999997</v>
      </c>
      <c r="G12" s="8">
        <f t="shared" si="8"/>
        <v>32.549999999999997</v>
      </c>
      <c r="H12" s="7">
        <v>0</v>
      </c>
      <c r="I12" s="7">
        <f>41.44/2</f>
        <v>20.72</v>
      </c>
      <c r="J12" s="29">
        <v>45154</v>
      </c>
      <c r="K12" s="29">
        <v>45191</v>
      </c>
      <c r="L12"/>
      <c r="M12" s="7">
        <v>17.149999999999999</v>
      </c>
      <c r="N12" s="7"/>
      <c r="O12" s="9">
        <f>3.03/2</f>
        <v>1.5149999999999999</v>
      </c>
      <c r="P12" s="4">
        <v>1</v>
      </c>
      <c r="Q12" s="8">
        <f t="shared" si="0"/>
        <v>51.754999999999995</v>
      </c>
      <c r="R12" s="10" t="s">
        <v>44</v>
      </c>
      <c r="S12" s="16"/>
      <c r="T12" s="8">
        <f t="shared" si="2"/>
        <v>51.754999999999995</v>
      </c>
      <c r="U12" s="4"/>
      <c r="V12" s="5"/>
    </row>
    <row r="13" spans="1:22" ht="46.8" x14ac:dyDescent="0.3">
      <c r="A13" s="33" t="s">
        <v>45</v>
      </c>
      <c r="B13" s="4">
        <v>1</v>
      </c>
      <c r="C13" s="7">
        <v>103.63</v>
      </c>
      <c r="D13" s="6">
        <f t="shared" si="1"/>
        <v>0.19328379812795526</v>
      </c>
      <c r="E13" s="7">
        <v>0</v>
      </c>
      <c r="F13" s="7">
        <v>83.6</v>
      </c>
      <c r="G13" s="8">
        <f t="shared" si="8"/>
        <v>83.6</v>
      </c>
      <c r="H13" s="7">
        <v>0</v>
      </c>
      <c r="I13" s="7"/>
      <c r="J13" s="29">
        <v>45154</v>
      </c>
      <c r="K13" s="29">
        <v>45191</v>
      </c>
      <c r="L13"/>
      <c r="M13" s="7">
        <v>17.149999999999999</v>
      </c>
      <c r="N13" s="7"/>
      <c r="O13" s="9"/>
      <c r="P13" s="4">
        <v>1</v>
      </c>
      <c r="Q13" s="8">
        <f t="shared" si="0"/>
        <v>83.6</v>
      </c>
      <c r="R13" s="10" t="s">
        <v>46</v>
      </c>
      <c r="S13" s="16"/>
      <c r="T13" s="8">
        <f t="shared" si="2"/>
        <v>83.6</v>
      </c>
      <c r="U13" s="4"/>
      <c r="V13" s="5"/>
    </row>
    <row r="14" spans="1:22" ht="31.2" x14ac:dyDescent="0.3">
      <c r="A14" s="3" t="s">
        <v>47</v>
      </c>
      <c r="B14" s="4">
        <v>1</v>
      </c>
      <c r="C14" s="7">
        <v>110.08</v>
      </c>
      <c r="D14" s="6">
        <f t="shared" si="1"/>
        <v>0.49582122093023256</v>
      </c>
      <c r="E14" s="7">
        <v>0</v>
      </c>
      <c r="F14" s="7">
        <v>55.5</v>
      </c>
      <c r="G14" s="8">
        <f t="shared" si="8"/>
        <v>55.5</v>
      </c>
      <c r="H14" s="7">
        <v>0</v>
      </c>
      <c r="I14" s="7">
        <f>56.16/8</f>
        <v>7.02</v>
      </c>
      <c r="J14" s="29">
        <v>45159</v>
      </c>
      <c r="K14" s="29"/>
      <c r="L14"/>
      <c r="M14" s="7">
        <v>17.03</v>
      </c>
      <c r="N14" s="7"/>
      <c r="O14" s="9">
        <f>70.7/8</f>
        <v>8.8375000000000004</v>
      </c>
      <c r="P14" s="4">
        <v>3</v>
      </c>
      <c r="Q14" s="8">
        <f t="shared" si="0"/>
        <v>53.682499999999997</v>
      </c>
      <c r="R14" s="10" t="s">
        <v>48</v>
      </c>
      <c r="S14" s="16"/>
      <c r="T14" s="8">
        <f t="shared" si="2"/>
        <v>53.682499999999997</v>
      </c>
      <c r="U14" s="4"/>
      <c r="V14" s="5"/>
    </row>
    <row r="15" spans="1:22" ht="46.8" x14ac:dyDescent="0.3">
      <c r="A15" s="3" t="s">
        <v>49</v>
      </c>
      <c r="B15" s="4">
        <v>1</v>
      </c>
      <c r="C15" s="7">
        <v>176.65</v>
      </c>
      <c r="D15" s="6">
        <f t="shared" si="1"/>
        <v>0.49340503821115206</v>
      </c>
      <c r="E15" s="7">
        <v>0</v>
      </c>
      <c r="F15" s="7">
        <v>89.49</v>
      </c>
      <c r="G15" s="8">
        <f t="shared" si="8"/>
        <v>89.49</v>
      </c>
      <c r="H15" s="7">
        <v>0</v>
      </c>
      <c r="I15" s="7">
        <f t="shared" ref="I15:I21" si="9">56.16/8</f>
        <v>7.02</v>
      </c>
      <c r="J15" s="29">
        <v>45159</v>
      </c>
      <c r="K15" s="29"/>
      <c r="L15"/>
      <c r="M15" s="7">
        <v>17.03</v>
      </c>
      <c r="N15" s="7"/>
      <c r="O15" s="9">
        <f t="shared" ref="O15:O21" si="10">70.7/8</f>
        <v>8.8375000000000004</v>
      </c>
      <c r="P15" s="4">
        <v>1</v>
      </c>
      <c r="Q15" s="8">
        <f t="shared" si="0"/>
        <v>87.672499999999985</v>
      </c>
      <c r="R15" s="10" t="s">
        <v>50</v>
      </c>
      <c r="S15" s="16"/>
      <c r="T15" s="8">
        <f t="shared" si="2"/>
        <v>87.672499999999985</v>
      </c>
      <c r="U15" s="4"/>
      <c r="V15" s="5"/>
    </row>
    <row r="16" spans="1:22" ht="46.8" x14ac:dyDescent="0.3">
      <c r="A16" s="3" t="s">
        <v>51</v>
      </c>
      <c r="B16" s="4">
        <v>1</v>
      </c>
      <c r="C16" s="7">
        <v>110.08</v>
      </c>
      <c r="D16" s="6">
        <f t="shared" si="1"/>
        <v>0.48637354651162795</v>
      </c>
      <c r="E16" s="7">
        <v>0</v>
      </c>
      <c r="F16" s="7">
        <v>56.54</v>
      </c>
      <c r="G16" s="8">
        <f t="shared" si="8"/>
        <v>56.54</v>
      </c>
      <c r="H16" s="7">
        <v>0</v>
      </c>
      <c r="I16" s="7">
        <f t="shared" si="9"/>
        <v>7.02</v>
      </c>
      <c r="J16" s="29">
        <v>45159</v>
      </c>
      <c r="K16" s="29"/>
      <c r="L16"/>
      <c r="M16" s="7">
        <v>17.03</v>
      </c>
      <c r="N16" s="7"/>
      <c r="O16" s="9">
        <f t="shared" si="10"/>
        <v>8.8375000000000004</v>
      </c>
      <c r="P16" s="4">
        <v>1</v>
      </c>
      <c r="Q16" s="8">
        <f t="shared" si="0"/>
        <v>54.722500000000004</v>
      </c>
      <c r="R16" s="10" t="s">
        <v>52</v>
      </c>
      <c r="S16" s="16"/>
      <c r="T16" s="8">
        <f t="shared" si="2"/>
        <v>54.722500000000004</v>
      </c>
      <c r="U16" s="4"/>
      <c r="V16" s="5"/>
    </row>
    <row r="17" spans="1:22" ht="46.8" x14ac:dyDescent="0.3">
      <c r="A17" s="3" t="s">
        <v>49</v>
      </c>
      <c r="B17" s="4">
        <v>1</v>
      </c>
      <c r="C17" s="7">
        <v>88.24</v>
      </c>
      <c r="D17" s="6">
        <f t="shared" si="1"/>
        <v>2.5158658204895729E-2</v>
      </c>
      <c r="E17" s="7">
        <v>0</v>
      </c>
      <c r="F17" s="7">
        <v>86.02</v>
      </c>
      <c r="G17" s="8">
        <f t="shared" si="8"/>
        <v>86.02</v>
      </c>
      <c r="H17" s="7">
        <v>0</v>
      </c>
      <c r="I17" s="7">
        <f t="shared" si="9"/>
        <v>7.02</v>
      </c>
      <c r="J17" s="29">
        <v>45159</v>
      </c>
      <c r="K17" s="29"/>
      <c r="L17"/>
      <c r="M17" s="7">
        <v>17.03</v>
      </c>
      <c r="N17" s="7"/>
      <c r="O17" s="9">
        <f t="shared" si="10"/>
        <v>8.8375000000000004</v>
      </c>
      <c r="P17" s="4">
        <v>1</v>
      </c>
      <c r="Q17" s="8">
        <f t="shared" si="0"/>
        <v>84.202499999999986</v>
      </c>
      <c r="R17" s="10" t="s">
        <v>53</v>
      </c>
      <c r="S17" s="16"/>
      <c r="T17" s="8">
        <f t="shared" si="2"/>
        <v>84.202499999999986</v>
      </c>
      <c r="U17" s="4"/>
      <c r="V17" s="5"/>
    </row>
    <row r="18" spans="1:22" ht="46.8" x14ac:dyDescent="0.3">
      <c r="A18" s="3" t="s">
        <v>49</v>
      </c>
      <c r="B18" s="4">
        <v>1</v>
      </c>
      <c r="C18" s="7">
        <v>88.24</v>
      </c>
      <c r="D18" s="6">
        <f t="shared" si="1"/>
        <v>0.19809610154125104</v>
      </c>
      <c r="E18" s="7">
        <v>0</v>
      </c>
      <c r="F18" s="7">
        <v>70.760000000000005</v>
      </c>
      <c r="G18" s="8">
        <f t="shared" si="8"/>
        <v>70.760000000000005</v>
      </c>
      <c r="H18" s="7">
        <v>0</v>
      </c>
      <c r="I18" s="7">
        <f t="shared" si="9"/>
        <v>7.02</v>
      </c>
      <c r="J18" s="29">
        <v>45159</v>
      </c>
      <c r="K18" s="29"/>
      <c r="L18"/>
      <c r="M18" s="7">
        <v>17.03</v>
      </c>
      <c r="N18" s="7"/>
      <c r="O18" s="9">
        <f t="shared" si="10"/>
        <v>8.8375000000000004</v>
      </c>
      <c r="P18" s="4">
        <v>1</v>
      </c>
      <c r="Q18" s="8">
        <f t="shared" si="0"/>
        <v>68.942499999999995</v>
      </c>
      <c r="R18" s="10" t="s">
        <v>54</v>
      </c>
      <c r="S18" s="16"/>
      <c r="T18" s="8">
        <f t="shared" si="2"/>
        <v>68.942499999999995</v>
      </c>
      <c r="U18" s="4"/>
      <c r="V18" s="5"/>
    </row>
    <row r="19" spans="1:22" ht="62.4" x14ac:dyDescent="0.3">
      <c r="A19" s="3" t="s">
        <v>55</v>
      </c>
      <c r="B19" s="4">
        <v>1</v>
      </c>
      <c r="C19" s="7">
        <v>69.540000000000006</v>
      </c>
      <c r="D19" s="6">
        <f t="shared" si="1"/>
        <v>0.21440897325280417</v>
      </c>
      <c r="E19" s="7">
        <v>0</v>
      </c>
      <c r="F19" s="7">
        <v>54.63</v>
      </c>
      <c r="G19" s="8">
        <f t="shared" si="8"/>
        <v>54.63</v>
      </c>
      <c r="H19" s="7">
        <v>0</v>
      </c>
      <c r="I19" s="7">
        <f t="shared" si="9"/>
        <v>7.02</v>
      </c>
      <c r="J19" s="29">
        <v>45159</v>
      </c>
      <c r="K19" s="29"/>
      <c r="L19"/>
      <c r="M19" s="7">
        <v>17.03</v>
      </c>
      <c r="N19" s="7"/>
      <c r="O19" s="9">
        <f t="shared" si="10"/>
        <v>8.8375000000000004</v>
      </c>
      <c r="P19" s="4">
        <v>1</v>
      </c>
      <c r="Q19" s="8">
        <f t="shared" si="0"/>
        <v>52.812500000000007</v>
      </c>
      <c r="R19" s="10" t="s">
        <v>56</v>
      </c>
      <c r="S19" s="16"/>
      <c r="T19" s="8">
        <f t="shared" si="2"/>
        <v>52.812500000000007</v>
      </c>
      <c r="U19" s="4"/>
      <c r="V19" s="5"/>
    </row>
    <row r="20" spans="1:22" ht="46.8" x14ac:dyDescent="0.3">
      <c r="A20" s="3" t="s">
        <v>173</v>
      </c>
      <c r="B20" s="4">
        <v>1</v>
      </c>
      <c r="C20" s="7">
        <v>118.89</v>
      </c>
      <c r="D20" s="6">
        <f t="shared" si="1"/>
        <v>0.53461182605770041</v>
      </c>
      <c r="E20" s="7">
        <v>0</v>
      </c>
      <c r="F20" s="7">
        <v>55.33</v>
      </c>
      <c r="G20" s="8">
        <f t="shared" si="8"/>
        <v>55.33</v>
      </c>
      <c r="H20" s="7">
        <v>0</v>
      </c>
      <c r="I20" s="7">
        <f t="shared" si="9"/>
        <v>7.02</v>
      </c>
      <c r="J20" s="29">
        <v>45159</v>
      </c>
      <c r="K20" s="29"/>
      <c r="L20"/>
      <c r="M20" s="7">
        <v>17.03</v>
      </c>
      <c r="N20" s="7"/>
      <c r="O20" s="9">
        <f t="shared" si="10"/>
        <v>8.8375000000000004</v>
      </c>
      <c r="P20" s="4">
        <v>1</v>
      </c>
      <c r="Q20" s="8">
        <f t="shared" si="0"/>
        <v>53.512499999999996</v>
      </c>
      <c r="R20" s="10" t="s">
        <v>57</v>
      </c>
      <c r="S20" s="16"/>
      <c r="T20" s="8">
        <f t="shared" si="2"/>
        <v>53.512499999999996</v>
      </c>
      <c r="U20" s="17"/>
      <c r="V20" s="5"/>
    </row>
    <row r="21" spans="1:22" ht="46.8" x14ac:dyDescent="0.3">
      <c r="A21" s="3" t="s">
        <v>174</v>
      </c>
      <c r="B21" s="4">
        <v>1</v>
      </c>
      <c r="C21" s="7">
        <v>136.63999999999999</v>
      </c>
      <c r="D21" s="6">
        <f t="shared" si="1"/>
        <v>0.53417740046838391</v>
      </c>
      <c r="E21" s="7">
        <v>0</v>
      </c>
      <c r="F21" s="7">
        <v>63.65</v>
      </c>
      <c r="G21" s="8">
        <f t="shared" si="8"/>
        <v>63.65</v>
      </c>
      <c r="H21" s="7">
        <v>0</v>
      </c>
      <c r="I21" s="7">
        <f t="shared" si="9"/>
        <v>7.02</v>
      </c>
      <c r="J21" s="29">
        <v>45159</v>
      </c>
      <c r="K21" s="29"/>
      <c r="L21"/>
      <c r="M21" s="7">
        <v>17.03</v>
      </c>
      <c r="N21" s="7"/>
      <c r="O21" s="9">
        <f t="shared" si="10"/>
        <v>8.8375000000000004</v>
      </c>
      <c r="P21" s="4">
        <v>1</v>
      </c>
      <c r="Q21" s="8">
        <f t="shared" si="0"/>
        <v>61.832500000000003</v>
      </c>
      <c r="R21" s="10"/>
      <c r="S21" s="16"/>
      <c r="T21" s="8">
        <f t="shared" si="2"/>
        <v>61.832500000000003</v>
      </c>
      <c r="U21" s="4"/>
      <c r="V21" s="5"/>
    </row>
    <row r="22" spans="1:22" ht="46.8" x14ac:dyDescent="0.3">
      <c r="A22" s="3" t="s">
        <v>58</v>
      </c>
      <c r="B22" s="4">
        <v>4</v>
      </c>
      <c r="C22" s="7">
        <v>104.84</v>
      </c>
      <c r="D22" s="6">
        <f t="shared" si="1"/>
        <v>0.47224341854254104</v>
      </c>
      <c r="E22" s="7">
        <v>0</v>
      </c>
      <c r="F22" s="7">
        <v>55.33</v>
      </c>
      <c r="G22" s="8">
        <f t="shared" si="8"/>
        <v>221.32</v>
      </c>
      <c r="H22" s="7"/>
      <c r="I22" s="7">
        <v>0</v>
      </c>
      <c r="J22" s="29">
        <v>45159</v>
      </c>
      <c r="K22" s="29">
        <v>45175</v>
      </c>
      <c r="L22"/>
      <c r="M22" s="7">
        <v>17.03</v>
      </c>
      <c r="N22" s="7"/>
      <c r="O22" s="9">
        <f>(14.72+0.85+60.71)/11</f>
        <v>6.9345454545454546</v>
      </c>
      <c r="P22" s="4">
        <v>1</v>
      </c>
      <c r="Q22" s="8">
        <f t="shared" si="0"/>
        <v>53.596363636363634</v>
      </c>
      <c r="R22" s="10" t="s">
        <v>59</v>
      </c>
      <c r="S22" s="16"/>
      <c r="T22" s="8">
        <f t="shared" si="2"/>
        <v>214.38545454545454</v>
      </c>
      <c r="U22" s="4"/>
      <c r="V22" s="5"/>
    </row>
    <row r="23" spans="1:22" ht="46.8" x14ac:dyDescent="0.3">
      <c r="A23" s="3" t="s">
        <v>58</v>
      </c>
      <c r="B23" s="4">
        <v>2</v>
      </c>
      <c r="C23" s="7">
        <v>104.84</v>
      </c>
      <c r="D23" s="6">
        <f t="shared" si="1"/>
        <v>0.56323922167111784</v>
      </c>
      <c r="E23" s="7">
        <v>0</v>
      </c>
      <c r="F23" s="7">
        <v>45.79</v>
      </c>
      <c r="G23" s="18">
        <f>B23*F23</f>
        <v>91.58</v>
      </c>
      <c r="H23" s="7">
        <v>0</v>
      </c>
      <c r="I23" s="7">
        <v>0</v>
      </c>
      <c r="J23" s="29">
        <v>45159</v>
      </c>
      <c r="K23" s="29">
        <v>45175</v>
      </c>
      <c r="L23"/>
      <c r="M23" s="7">
        <v>17.03</v>
      </c>
      <c r="N23" s="7"/>
      <c r="O23" s="9">
        <f>(14.72+0.85+60.71)/11</f>
        <v>6.9345454545454546</v>
      </c>
      <c r="P23" s="4">
        <v>1</v>
      </c>
      <c r="Q23" s="8">
        <f t="shared" si="0"/>
        <v>42.322727272727271</v>
      </c>
      <c r="R23" s="10" t="s">
        <v>60</v>
      </c>
      <c r="S23" s="16"/>
      <c r="T23" s="8">
        <f t="shared" si="2"/>
        <v>84.645454545454541</v>
      </c>
      <c r="U23" s="4"/>
      <c r="V23" s="5"/>
    </row>
    <row r="24" spans="1:22" ht="62.4" x14ac:dyDescent="0.3">
      <c r="A24" s="3" t="s">
        <v>61</v>
      </c>
      <c r="B24" s="4">
        <v>2</v>
      </c>
      <c r="C24" s="7">
        <v>50.32</v>
      </c>
      <c r="D24" s="6">
        <f t="shared" si="1"/>
        <v>3.1399046104928427E-2</v>
      </c>
      <c r="E24" s="7">
        <v>0</v>
      </c>
      <c r="F24" s="7">
        <v>48.74</v>
      </c>
      <c r="G24" s="18">
        <f>B24*F24</f>
        <v>97.48</v>
      </c>
      <c r="H24" s="7">
        <v>0</v>
      </c>
      <c r="I24" s="7">
        <v>0</v>
      </c>
      <c r="J24" s="29">
        <v>45159</v>
      </c>
      <c r="K24" s="29">
        <v>45175</v>
      </c>
      <c r="L24"/>
      <c r="M24" s="7">
        <v>17.03</v>
      </c>
      <c r="N24" s="7"/>
      <c r="O24" s="9">
        <f>(6.9345)*2</f>
        <v>13.869</v>
      </c>
      <c r="P24" s="4">
        <v>6</v>
      </c>
      <c r="Q24" s="8">
        <f t="shared" si="0"/>
        <v>41.805500000000002</v>
      </c>
      <c r="R24" s="10" t="s">
        <v>62</v>
      </c>
      <c r="S24" s="16"/>
      <c r="T24" s="8">
        <f t="shared" si="2"/>
        <v>83.611000000000004</v>
      </c>
      <c r="U24" s="4"/>
      <c r="V24" s="5"/>
    </row>
    <row r="25" spans="1:22" ht="62.4" x14ac:dyDescent="0.3">
      <c r="A25" s="3" t="s">
        <v>61</v>
      </c>
      <c r="B25" s="4">
        <v>1</v>
      </c>
      <c r="C25" s="7">
        <v>49.27</v>
      </c>
      <c r="D25" s="6">
        <f t="shared" si="1"/>
        <v>3.1865232392936885E-2</v>
      </c>
      <c r="E25" s="7">
        <v>0</v>
      </c>
      <c r="F25" s="7">
        <v>47.7</v>
      </c>
      <c r="G25" s="18">
        <f>B25*F25</f>
        <v>47.7</v>
      </c>
      <c r="H25" s="7">
        <v>0</v>
      </c>
      <c r="I25" s="7">
        <v>0</v>
      </c>
      <c r="J25" s="29">
        <v>45159</v>
      </c>
      <c r="K25" s="29">
        <v>45175</v>
      </c>
      <c r="L25"/>
      <c r="M25" s="7">
        <v>17.03</v>
      </c>
      <c r="N25" s="7"/>
      <c r="O25" s="9">
        <f>(14.72+0.85+60.71)/12</f>
        <v>6.3566666666666665</v>
      </c>
      <c r="P25" s="4">
        <v>6</v>
      </c>
      <c r="Q25" s="8">
        <f t="shared" si="0"/>
        <v>41.343333333333334</v>
      </c>
      <c r="R25" s="10" t="s">
        <v>63</v>
      </c>
      <c r="S25" s="16"/>
      <c r="T25" s="8">
        <f t="shared" si="2"/>
        <v>41.343333333333334</v>
      </c>
      <c r="U25" s="17"/>
      <c r="V25" s="5"/>
    </row>
    <row r="26" spans="1:22" ht="62.4" x14ac:dyDescent="0.3">
      <c r="A26" s="3" t="s">
        <v>61</v>
      </c>
      <c r="B26" s="4">
        <v>1</v>
      </c>
      <c r="C26" s="7">
        <v>46.13</v>
      </c>
      <c r="D26" s="6">
        <f t="shared" si="1"/>
        <v>3.3817472360719754E-2</v>
      </c>
      <c r="E26" s="7">
        <v>0</v>
      </c>
      <c r="F26" s="7">
        <v>44.57</v>
      </c>
      <c r="G26" s="18">
        <f>B26*F26</f>
        <v>44.57</v>
      </c>
      <c r="H26" s="7">
        <v>0</v>
      </c>
      <c r="I26" s="7">
        <v>0</v>
      </c>
      <c r="J26" s="29">
        <v>45159</v>
      </c>
      <c r="K26" s="29">
        <v>45175</v>
      </c>
      <c r="L26"/>
      <c r="M26" s="7">
        <v>17.03</v>
      </c>
      <c r="N26" s="7"/>
      <c r="O26" s="9">
        <f>(14.72+0.85+60.71)/11</f>
        <v>6.9345454545454546</v>
      </c>
      <c r="P26" s="4">
        <v>6</v>
      </c>
      <c r="Q26" s="8">
        <f t="shared" si="0"/>
        <v>37.635454545454543</v>
      </c>
      <c r="R26" s="10" t="s">
        <v>63</v>
      </c>
      <c r="S26" s="16"/>
      <c r="T26" s="8">
        <f t="shared" si="2"/>
        <v>37.635454545454543</v>
      </c>
      <c r="U26" s="4"/>
      <c r="V26" s="5"/>
    </row>
    <row r="27" spans="1:22" ht="78" x14ac:dyDescent="0.3">
      <c r="A27" s="3" t="s">
        <v>64</v>
      </c>
      <c r="B27" s="4">
        <v>1</v>
      </c>
      <c r="C27" s="7">
        <v>113.58</v>
      </c>
      <c r="D27" s="6">
        <f t="shared" si="1"/>
        <v>0.58311322415918287</v>
      </c>
      <c r="E27" s="7">
        <v>0</v>
      </c>
      <c r="F27" s="7">
        <v>47.35</v>
      </c>
      <c r="G27" s="8">
        <f t="shared" ref="G27:G29" si="11">B27*F27</f>
        <v>47.35</v>
      </c>
      <c r="H27" s="7">
        <v>0</v>
      </c>
      <c r="I27" s="7">
        <v>0</v>
      </c>
      <c r="J27" s="29">
        <v>45159</v>
      </c>
      <c r="K27" s="29">
        <v>45175</v>
      </c>
      <c r="L27"/>
      <c r="M27" s="7">
        <v>17.03</v>
      </c>
      <c r="N27" s="7"/>
      <c r="O27" s="9">
        <f t="shared" ref="O27" si="12">(14.72+0.85+60.71)/12</f>
        <v>6.3566666666666665</v>
      </c>
      <c r="P27" s="4">
        <v>6</v>
      </c>
      <c r="Q27" s="8">
        <f t="shared" si="0"/>
        <v>40.993333333333332</v>
      </c>
      <c r="R27" s="10" t="s">
        <v>65</v>
      </c>
      <c r="S27" s="16"/>
      <c r="T27" s="8">
        <f t="shared" si="2"/>
        <v>40.993333333333332</v>
      </c>
      <c r="U27" s="4"/>
      <c r="V27" s="5"/>
    </row>
    <row r="28" spans="1:22" ht="46.8" x14ac:dyDescent="0.3">
      <c r="A28" s="3" t="s">
        <v>66</v>
      </c>
      <c r="B28" s="4">
        <v>1</v>
      </c>
      <c r="C28" s="7">
        <v>78.11</v>
      </c>
      <c r="D28" s="6">
        <f t="shared" si="1"/>
        <v>0.45602355652285231</v>
      </c>
      <c r="E28" s="7">
        <v>0</v>
      </c>
      <c r="F28" s="7">
        <v>42.49</v>
      </c>
      <c r="G28" s="8">
        <f t="shared" si="11"/>
        <v>42.49</v>
      </c>
      <c r="H28" s="7">
        <v>0</v>
      </c>
      <c r="I28" s="7">
        <v>0</v>
      </c>
      <c r="J28" s="29">
        <v>45160</v>
      </c>
      <c r="K28" s="29">
        <v>45180</v>
      </c>
      <c r="L28"/>
      <c r="M28" s="7">
        <v>16.91</v>
      </c>
      <c r="N28" s="7"/>
      <c r="O28" s="9">
        <f t="shared" ref="O28" si="13">(14.72+0.85+60.71)/11</f>
        <v>6.9345454545454546</v>
      </c>
      <c r="P28" s="4">
        <v>1</v>
      </c>
      <c r="Q28" s="8">
        <f t="shared" si="0"/>
        <v>35.555454545454545</v>
      </c>
      <c r="R28" s="10" t="s">
        <v>67</v>
      </c>
      <c r="S28" s="16"/>
      <c r="T28" s="8">
        <f t="shared" si="2"/>
        <v>35.555454545454545</v>
      </c>
      <c r="U28" s="4"/>
      <c r="V28" s="5"/>
    </row>
    <row r="29" spans="1:22" ht="62.4" x14ac:dyDescent="0.3">
      <c r="A29" s="3" t="s">
        <v>68</v>
      </c>
      <c r="B29" s="4">
        <v>2</v>
      </c>
      <c r="C29" s="7">
        <v>80.2</v>
      </c>
      <c r="D29" s="6">
        <f t="shared" si="1"/>
        <v>0.36857855361596009</v>
      </c>
      <c r="E29" s="7">
        <v>0</v>
      </c>
      <c r="F29" s="7">
        <v>50.64</v>
      </c>
      <c r="G29" s="8">
        <f t="shared" si="11"/>
        <v>101.28</v>
      </c>
      <c r="H29" s="7">
        <v>0</v>
      </c>
      <c r="I29" s="7">
        <v>0</v>
      </c>
      <c r="J29" s="29">
        <v>45160</v>
      </c>
      <c r="K29" s="29">
        <v>45180</v>
      </c>
      <c r="L29"/>
      <c r="M29" s="7">
        <v>16.91</v>
      </c>
      <c r="N29" s="7"/>
      <c r="O29" s="9">
        <f>((14.72+0.85+60.71)/12)*2</f>
        <v>12.713333333333333</v>
      </c>
      <c r="P29" s="4">
        <v>1</v>
      </c>
      <c r="Q29" s="8">
        <f t="shared" si="0"/>
        <v>44.283333333333331</v>
      </c>
      <c r="R29" s="10" t="s">
        <v>69</v>
      </c>
      <c r="S29" s="16"/>
      <c r="T29" s="8">
        <f t="shared" si="2"/>
        <v>88.566666666666663</v>
      </c>
      <c r="U29" s="4"/>
      <c r="V29" s="5"/>
    </row>
    <row r="30" spans="1:22" ht="46.8" x14ac:dyDescent="0.3">
      <c r="A30" s="3" t="s">
        <v>175</v>
      </c>
      <c r="B30" s="4">
        <v>1</v>
      </c>
      <c r="C30" s="7">
        <v>50.47</v>
      </c>
      <c r="D30" s="6">
        <f t="shared" ref="D30" si="14">(((C30-F30)*100)/C30)/100</f>
        <v>0</v>
      </c>
      <c r="E30" s="7">
        <v>0</v>
      </c>
      <c r="F30" s="7">
        <v>50.47</v>
      </c>
      <c r="G30" s="8">
        <f t="shared" ref="G30" si="15">B30*F30</f>
        <v>50.47</v>
      </c>
      <c r="H30" s="7">
        <v>0</v>
      </c>
      <c r="I30" s="7">
        <v>0</v>
      </c>
      <c r="J30" s="29">
        <v>45160</v>
      </c>
      <c r="K30" s="29">
        <v>45180</v>
      </c>
      <c r="L30"/>
      <c r="M30" s="7">
        <v>16.91</v>
      </c>
      <c r="N30" s="7"/>
      <c r="O30" s="9">
        <f>(14.72+0.85+60.71)/12</f>
        <v>6.3566666666666665</v>
      </c>
      <c r="P30" s="4">
        <v>1</v>
      </c>
      <c r="Q30" s="8">
        <f t="shared" ref="Q30" si="16">F30+(I30/B30)-(O30/B30)</f>
        <v>44.11333333333333</v>
      </c>
      <c r="R30" s="10"/>
      <c r="S30" s="16"/>
      <c r="T30" s="8">
        <f t="shared" si="2"/>
        <v>44.11333333333333</v>
      </c>
      <c r="U30" s="4"/>
      <c r="V30" s="5"/>
    </row>
    <row r="31" spans="1:22" ht="46.8" x14ac:dyDescent="0.3">
      <c r="A31" s="3" t="s">
        <v>70</v>
      </c>
      <c r="B31" s="4">
        <v>2</v>
      </c>
      <c r="C31" s="7">
        <v>55.74</v>
      </c>
      <c r="D31" s="6">
        <f t="shared" si="1"/>
        <v>0.4088625762468604</v>
      </c>
      <c r="E31" s="7">
        <v>0</v>
      </c>
      <c r="F31" s="7">
        <v>32.950000000000003</v>
      </c>
      <c r="G31" s="8">
        <f>B31*F31</f>
        <v>65.900000000000006</v>
      </c>
      <c r="H31" s="7">
        <v>0</v>
      </c>
      <c r="I31" s="7">
        <f t="shared" ref="I31:I32" si="17">H31*M31</f>
        <v>0</v>
      </c>
      <c r="J31" s="29">
        <v>45160</v>
      </c>
      <c r="K31" s="29">
        <v>45180</v>
      </c>
      <c r="L31"/>
      <c r="M31" s="7">
        <v>16.91</v>
      </c>
      <c r="N31" s="7"/>
      <c r="O31" s="9">
        <f>((14.72+0.85+60.71)/12)*2</f>
        <v>12.713333333333333</v>
      </c>
      <c r="P31" s="4">
        <v>1</v>
      </c>
      <c r="Q31" s="8">
        <f t="shared" si="0"/>
        <v>26.593333333333337</v>
      </c>
      <c r="R31" s="10" t="s">
        <v>71</v>
      </c>
      <c r="S31" s="16"/>
      <c r="T31" s="8">
        <f t="shared" si="2"/>
        <v>53.186666666666675</v>
      </c>
      <c r="U31" s="4"/>
      <c r="V31" s="5"/>
    </row>
    <row r="32" spans="1:22" ht="78" x14ac:dyDescent="0.3">
      <c r="A32" s="3" t="s">
        <v>176</v>
      </c>
      <c r="B32" s="4">
        <v>4</v>
      </c>
      <c r="C32" s="7">
        <v>61.16</v>
      </c>
      <c r="D32" s="6">
        <f t="shared" si="1"/>
        <v>0.31654676258992809</v>
      </c>
      <c r="E32" s="7">
        <v>0</v>
      </c>
      <c r="F32" s="7">
        <v>41.8</v>
      </c>
      <c r="G32" s="8">
        <f t="shared" ref="G32:G55" si="18">B32*F32</f>
        <v>167.2</v>
      </c>
      <c r="H32" s="7">
        <v>0</v>
      </c>
      <c r="I32" s="7">
        <f t="shared" si="17"/>
        <v>0</v>
      </c>
      <c r="J32" s="29">
        <v>45160</v>
      </c>
      <c r="K32" s="29">
        <v>45180</v>
      </c>
      <c r="L32"/>
      <c r="M32" s="7">
        <v>16.91</v>
      </c>
      <c r="N32" s="7"/>
      <c r="O32" s="9">
        <f>((14.72+0.85+60.71)/12)*4</f>
        <v>25.426666666666666</v>
      </c>
      <c r="P32" s="4">
        <v>1</v>
      </c>
      <c r="Q32" s="8">
        <f t="shared" si="0"/>
        <v>35.443333333333328</v>
      </c>
      <c r="R32" s="10" t="s">
        <v>72</v>
      </c>
      <c r="S32" s="16"/>
      <c r="T32" s="8">
        <f t="shared" si="2"/>
        <v>141.77333333333331</v>
      </c>
      <c r="U32" s="4"/>
      <c r="V32" s="5"/>
    </row>
    <row r="33" spans="1:22" ht="78" x14ac:dyDescent="0.3">
      <c r="A33" s="3" t="s">
        <v>73</v>
      </c>
      <c r="B33" s="4">
        <v>2</v>
      </c>
      <c r="C33" s="7">
        <v>122.66</v>
      </c>
      <c r="D33" s="6">
        <f t="shared" si="1"/>
        <v>0.31566932985488344</v>
      </c>
      <c r="E33" s="7">
        <v>0</v>
      </c>
      <c r="F33" s="7">
        <v>83.94</v>
      </c>
      <c r="G33" s="8">
        <f t="shared" si="18"/>
        <v>167.88</v>
      </c>
      <c r="H33" s="7">
        <v>0</v>
      </c>
      <c r="I33" s="7">
        <v>0</v>
      </c>
      <c r="J33" s="29">
        <v>45160</v>
      </c>
      <c r="K33" s="29">
        <v>45180</v>
      </c>
      <c r="L33"/>
      <c r="M33" s="7">
        <v>16.91</v>
      </c>
      <c r="N33" s="7"/>
      <c r="O33" s="9">
        <f>((14.72+0.85+60.71)/12)*2</f>
        <v>12.713333333333333</v>
      </c>
      <c r="P33" s="4">
        <v>1</v>
      </c>
      <c r="Q33" s="8">
        <f t="shared" ref="Q33:Q55" si="19">F33+(I33/B33)-(O33/B33)</f>
        <v>77.583333333333329</v>
      </c>
      <c r="R33" s="10" t="s">
        <v>74</v>
      </c>
      <c r="S33" s="16"/>
      <c r="T33" s="8">
        <f t="shared" si="2"/>
        <v>155.16666666666666</v>
      </c>
      <c r="U33" s="4"/>
      <c r="V33" s="5"/>
    </row>
    <row r="34" spans="1:22" ht="62.4" x14ac:dyDescent="0.3">
      <c r="A34" s="3" t="s">
        <v>75</v>
      </c>
      <c r="B34" s="4">
        <v>2</v>
      </c>
      <c r="C34" s="7">
        <v>404.16</v>
      </c>
      <c r="D34" s="6">
        <f t="shared" si="1"/>
        <v>0.35965954077593032</v>
      </c>
      <c r="E34" s="7">
        <v>0</v>
      </c>
      <c r="F34" s="7">
        <v>258.8</v>
      </c>
      <c r="G34" s="8">
        <f t="shared" si="18"/>
        <v>517.6</v>
      </c>
      <c r="H34" s="7">
        <v>0</v>
      </c>
      <c r="I34" s="7">
        <v>197.63</v>
      </c>
      <c r="J34" s="29">
        <v>45161</v>
      </c>
      <c r="K34" s="29">
        <v>45171</v>
      </c>
      <c r="L34"/>
      <c r="M34" s="7">
        <v>16.79</v>
      </c>
      <c r="N34" s="7"/>
      <c r="O34" s="9">
        <v>103.55</v>
      </c>
      <c r="P34" s="4">
        <v>1</v>
      </c>
      <c r="Q34" s="8">
        <f t="shared" si="19"/>
        <v>305.84000000000003</v>
      </c>
      <c r="R34" s="10" t="s">
        <v>76</v>
      </c>
      <c r="S34" s="16"/>
      <c r="T34" s="8">
        <f t="shared" si="2"/>
        <v>611.68000000000006</v>
      </c>
      <c r="U34" s="4"/>
      <c r="V34" s="5"/>
    </row>
    <row r="35" spans="1:22" ht="62.4" x14ac:dyDescent="0.3">
      <c r="A35" s="3" t="s">
        <v>77</v>
      </c>
      <c r="B35" s="4">
        <v>1</v>
      </c>
      <c r="C35" s="7">
        <v>352.26</v>
      </c>
      <c r="D35" s="6">
        <f t="shared" si="1"/>
        <v>0.32010446829046729</v>
      </c>
      <c r="E35" s="7">
        <v>0</v>
      </c>
      <c r="F35" s="7">
        <v>239.5</v>
      </c>
      <c r="G35" s="8">
        <f>B35*F35</f>
        <v>239.5</v>
      </c>
      <c r="H35" s="7">
        <v>0</v>
      </c>
      <c r="I35" s="7">
        <v>0</v>
      </c>
      <c r="J35" s="29">
        <v>45161</v>
      </c>
      <c r="K35" s="29">
        <v>45171</v>
      </c>
      <c r="L35"/>
      <c r="M35" s="7">
        <v>16.79</v>
      </c>
      <c r="N35" s="7"/>
      <c r="O35" s="9"/>
      <c r="P35" s="4">
        <v>1</v>
      </c>
      <c r="Q35" s="8">
        <f t="shared" si="19"/>
        <v>239.5</v>
      </c>
      <c r="R35" s="10" t="s">
        <v>78</v>
      </c>
      <c r="S35" s="16"/>
      <c r="T35" s="8">
        <f t="shared" si="2"/>
        <v>239.5</v>
      </c>
      <c r="U35" s="4"/>
      <c r="V35" s="5"/>
    </row>
    <row r="36" spans="1:22" ht="62.4" x14ac:dyDescent="0.3">
      <c r="A36" s="3" t="s">
        <v>79</v>
      </c>
      <c r="B36" s="4">
        <v>2</v>
      </c>
      <c r="C36" s="7">
        <v>483.66</v>
      </c>
      <c r="D36" s="6">
        <f t="shared" si="1"/>
        <v>0.41041227308439809</v>
      </c>
      <c r="E36" s="7">
        <v>0</v>
      </c>
      <c r="F36" s="7">
        <v>285.16000000000003</v>
      </c>
      <c r="G36" s="8">
        <f>B36*F36</f>
        <v>570.32000000000005</v>
      </c>
      <c r="H36" s="7">
        <v>0</v>
      </c>
      <c r="I36" s="7">
        <v>0</v>
      </c>
      <c r="J36" s="29">
        <v>45161</v>
      </c>
      <c r="K36" s="29">
        <v>45183</v>
      </c>
      <c r="L36"/>
      <c r="M36" s="7">
        <v>16.79</v>
      </c>
      <c r="N36" s="7"/>
      <c r="O36" s="9">
        <v>114.06</v>
      </c>
      <c r="P36" s="4">
        <v>1</v>
      </c>
      <c r="Q36" s="8">
        <f t="shared" si="19"/>
        <v>228.13000000000002</v>
      </c>
      <c r="R36" s="10" t="s">
        <v>80</v>
      </c>
      <c r="S36" s="16"/>
      <c r="T36" s="8">
        <f t="shared" si="2"/>
        <v>456.26000000000005</v>
      </c>
      <c r="U36" s="4"/>
      <c r="V36" s="5"/>
    </row>
    <row r="37" spans="1:22" ht="31.2" x14ac:dyDescent="0.3">
      <c r="A37" s="3" t="s">
        <v>81</v>
      </c>
      <c r="B37" s="4">
        <v>1</v>
      </c>
      <c r="C37" s="7">
        <v>297.24</v>
      </c>
      <c r="D37" s="6">
        <f t="shared" si="1"/>
        <v>0.21309379625891534</v>
      </c>
      <c r="E37" s="7">
        <v>0</v>
      </c>
      <c r="F37" s="7">
        <v>233.9</v>
      </c>
      <c r="G37" s="8">
        <f>B37*F37</f>
        <v>233.9</v>
      </c>
      <c r="H37" s="7">
        <v>0</v>
      </c>
      <c r="I37" s="7">
        <v>0</v>
      </c>
      <c r="J37" s="29">
        <v>45161</v>
      </c>
      <c r="K37" s="29">
        <v>45183</v>
      </c>
      <c r="L37"/>
      <c r="M37" s="7">
        <v>16.79</v>
      </c>
      <c r="N37" s="7"/>
      <c r="O37" s="9"/>
      <c r="P37" s="4">
        <v>6</v>
      </c>
      <c r="Q37" s="8">
        <f t="shared" si="19"/>
        <v>233.9</v>
      </c>
      <c r="R37" s="10" t="s">
        <v>82</v>
      </c>
      <c r="S37" s="16"/>
      <c r="T37" s="8">
        <f t="shared" si="2"/>
        <v>233.9</v>
      </c>
      <c r="U37" s="4"/>
      <c r="V37" s="5"/>
    </row>
    <row r="38" spans="1:22" ht="46.8" x14ac:dyDescent="0.3">
      <c r="A38" s="3" t="s">
        <v>83</v>
      </c>
      <c r="B38" s="4">
        <v>1</v>
      </c>
      <c r="C38" s="7">
        <v>294.60000000000002</v>
      </c>
      <c r="D38" s="6">
        <f t="shared" si="1"/>
        <v>0.40811269517990495</v>
      </c>
      <c r="E38" s="7">
        <v>0</v>
      </c>
      <c r="F38" s="7">
        <v>174.37</v>
      </c>
      <c r="G38" s="8">
        <f t="shared" si="18"/>
        <v>174.37</v>
      </c>
      <c r="H38" s="7">
        <v>0</v>
      </c>
      <c r="I38" s="7">
        <v>0</v>
      </c>
      <c r="J38" s="29">
        <v>45161</v>
      </c>
      <c r="K38" s="29">
        <v>45175</v>
      </c>
      <c r="L38"/>
      <c r="M38" s="7">
        <v>16.79</v>
      </c>
      <c r="N38" s="7"/>
      <c r="O38" s="9"/>
      <c r="P38" s="4">
        <v>4</v>
      </c>
      <c r="Q38" s="8">
        <f t="shared" si="19"/>
        <v>174.37</v>
      </c>
      <c r="R38" s="10" t="s">
        <v>84</v>
      </c>
      <c r="S38" s="16"/>
      <c r="T38" s="8">
        <f t="shared" si="2"/>
        <v>174.37</v>
      </c>
      <c r="U38" s="4"/>
      <c r="V38" s="5"/>
    </row>
    <row r="39" spans="1:22" ht="46.8" x14ac:dyDescent="0.3">
      <c r="A39" s="3" t="s">
        <v>85</v>
      </c>
      <c r="B39" s="4">
        <v>3</v>
      </c>
      <c r="C39" s="7">
        <v>165.65</v>
      </c>
      <c r="D39" s="6">
        <f t="shared" si="1"/>
        <v>0.26978569272562636</v>
      </c>
      <c r="E39" s="7">
        <v>0</v>
      </c>
      <c r="F39" s="7">
        <v>120.96</v>
      </c>
      <c r="G39" s="8">
        <f t="shared" si="18"/>
        <v>362.88</v>
      </c>
      <c r="H39" s="7">
        <v>0</v>
      </c>
      <c r="I39" s="7">
        <f>(262.41/5)*3</f>
        <v>157.44600000000003</v>
      </c>
      <c r="J39" s="29">
        <v>45161</v>
      </c>
      <c r="K39" s="29">
        <v>45171</v>
      </c>
      <c r="L39"/>
      <c r="M39" s="7">
        <v>16.79</v>
      </c>
      <c r="N39" s="7"/>
      <c r="O39" s="9">
        <f>(92.54/5)*3</f>
        <v>55.524000000000008</v>
      </c>
      <c r="P39" s="4">
        <v>1</v>
      </c>
      <c r="Q39" s="8">
        <f t="shared" si="19"/>
        <v>154.934</v>
      </c>
      <c r="R39" s="10" t="s">
        <v>86</v>
      </c>
      <c r="S39" s="16"/>
      <c r="T39" s="8">
        <f t="shared" si="2"/>
        <v>464.80200000000002</v>
      </c>
      <c r="U39" s="4"/>
      <c r="V39" s="5"/>
    </row>
    <row r="40" spans="1:22" ht="46.8" x14ac:dyDescent="0.3">
      <c r="A40" s="3" t="s">
        <v>87</v>
      </c>
      <c r="B40" s="4">
        <v>2</v>
      </c>
      <c r="C40" s="7">
        <v>68.67</v>
      </c>
      <c r="D40" s="6">
        <f t="shared" si="1"/>
        <v>0.27231687782146502</v>
      </c>
      <c r="E40" s="7">
        <v>0</v>
      </c>
      <c r="F40" s="7">
        <v>49.97</v>
      </c>
      <c r="G40" s="8">
        <f t="shared" si="18"/>
        <v>99.94</v>
      </c>
      <c r="H40" s="7">
        <v>0</v>
      </c>
      <c r="I40" s="7">
        <f>(262.41/5)*2</f>
        <v>104.96400000000001</v>
      </c>
      <c r="J40" s="29">
        <v>45161</v>
      </c>
      <c r="K40" s="29">
        <v>45171</v>
      </c>
      <c r="L40"/>
      <c r="M40" s="7">
        <v>16.79</v>
      </c>
      <c r="N40" s="7"/>
      <c r="O40" s="9">
        <f>(92.54/5)*2</f>
        <v>37.016000000000005</v>
      </c>
      <c r="P40" s="4">
        <v>1</v>
      </c>
      <c r="Q40" s="8">
        <f t="shared" si="19"/>
        <v>83.943999999999988</v>
      </c>
      <c r="R40" s="10" t="s">
        <v>88</v>
      </c>
      <c r="S40" s="16"/>
      <c r="T40" s="8">
        <f t="shared" si="2"/>
        <v>167.88799999999998</v>
      </c>
      <c r="U40" s="4"/>
      <c r="V40" s="5"/>
    </row>
    <row r="41" spans="1:22" ht="93.6" x14ac:dyDescent="0.3">
      <c r="A41" s="3" t="s">
        <v>89</v>
      </c>
      <c r="B41" s="4">
        <v>1</v>
      </c>
      <c r="C41" s="7">
        <v>130.69999999999999</v>
      </c>
      <c r="D41" s="6">
        <f t="shared" si="1"/>
        <v>0.51140015302218822</v>
      </c>
      <c r="E41" s="7">
        <v>0</v>
      </c>
      <c r="F41" s="7">
        <v>63.86</v>
      </c>
      <c r="G41" s="8">
        <f t="shared" si="18"/>
        <v>63.86</v>
      </c>
      <c r="H41" s="7">
        <v>0</v>
      </c>
      <c r="I41" s="7">
        <v>0</v>
      </c>
      <c r="J41" s="29">
        <v>45169</v>
      </c>
      <c r="K41" s="29">
        <v>45188</v>
      </c>
      <c r="L41"/>
      <c r="M41" s="7">
        <v>17</v>
      </c>
      <c r="N41" s="7"/>
      <c r="O41" s="9"/>
      <c r="P41" s="4">
        <v>6</v>
      </c>
      <c r="Q41" s="8">
        <f t="shared" si="19"/>
        <v>63.86</v>
      </c>
      <c r="R41" s="10" t="s">
        <v>90</v>
      </c>
      <c r="S41" s="16"/>
      <c r="T41" s="8">
        <f t="shared" si="2"/>
        <v>63.86</v>
      </c>
      <c r="U41" s="4"/>
      <c r="V41" s="5"/>
    </row>
    <row r="42" spans="1:22" ht="46.8" x14ac:dyDescent="0.3">
      <c r="A42" s="3" t="s">
        <v>91</v>
      </c>
      <c r="B42" s="4">
        <v>2</v>
      </c>
      <c r="C42" s="7">
        <v>120.04</v>
      </c>
      <c r="D42" s="6">
        <f t="shared" si="1"/>
        <v>0.468010663112296</v>
      </c>
      <c r="E42" s="7">
        <v>0</v>
      </c>
      <c r="F42" s="7">
        <v>63.86</v>
      </c>
      <c r="G42" s="8">
        <f t="shared" si="18"/>
        <v>127.72</v>
      </c>
      <c r="H42" s="7">
        <v>0</v>
      </c>
      <c r="I42" s="7">
        <v>0</v>
      </c>
      <c r="J42" s="29">
        <v>45169</v>
      </c>
      <c r="K42" s="29">
        <v>45188</v>
      </c>
      <c r="L42"/>
      <c r="M42" s="7">
        <v>17</v>
      </c>
      <c r="N42" s="7"/>
      <c r="O42" s="9"/>
      <c r="P42" s="4">
        <v>1</v>
      </c>
      <c r="Q42" s="8">
        <f t="shared" si="19"/>
        <v>63.86</v>
      </c>
      <c r="R42" s="10" t="s">
        <v>92</v>
      </c>
      <c r="S42" s="16"/>
      <c r="T42" s="8">
        <f t="shared" si="2"/>
        <v>127.72</v>
      </c>
      <c r="U42" s="4"/>
      <c r="V42" s="5"/>
    </row>
    <row r="43" spans="1:22" ht="31.2" x14ac:dyDescent="0.3">
      <c r="A43" s="3" t="s">
        <v>93</v>
      </c>
      <c r="B43" s="4">
        <v>1</v>
      </c>
      <c r="C43" s="7">
        <v>75.83</v>
      </c>
      <c r="D43" s="6">
        <f t="shared" si="1"/>
        <v>0.20058024528550708</v>
      </c>
      <c r="E43" s="7">
        <v>0</v>
      </c>
      <c r="F43" s="7">
        <v>60.62</v>
      </c>
      <c r="G43" s="8">
        <f t="shared" si="18"/>
        <v>60.62</v>
      </c>
      <c r="H43" s="7">
        <v>0</v>
      </c>
      <c r="I43" s="7">
        <v>0</v>
      </c>
      <c r="J43" s="29">
        <v>45169</v>
      </c>
      <c r="K43" s="29">
        <v>45188</v>
      </c>
      <c r="L43"/>
      <c r="M43" s="7">
        <v>17</v>
      </c>
      <c r="N43" s="7"/>
      <c r="O43" s="9">
        <f>0.34/2</f>
        <v>0.17</v>
      </c>
      <c r="P43" s="4">
        <v>1</v>
      </c>
      <c r="Q43" s="8">
        <f t="shared" si="19"/>
        <v>60.449999999999996</v>
      </c>
      <c r="R43" s="10" t="s">
        <v>94</v>
      </c>
      <c r="S43" s="16"/>
      <c r="T43" s="8">
        <f t="shared" si="2"/>
        <v>60.449999999999996</v>
      </c>
      <c r="U43" s="4"/>
      <c r="V43" s="5"/>
    </row>
    <row r="44" spans="1:22" ht="31.2" x14ac:dyDescent="0.3">
      <c r="A44" s="3" t="s">
        <v>95</v>
      </c>
      <c r="B44" s="4">
        <v>1</v>
      </c>
      <c r="C44" s="7">
        <v>57.66</v>
      </c>
      <c r="D44" s="6">
        <f t="shared" si="1"/>
        <v>0.20031217481789798</v>
      </c>
      <c r="E44" s="7">
        <v>0</v>
      </c>
      <c r="F44" s="7">
        <v>46.11</v>
      </c>
      <c r="G44" s="8">
        <f t="shared" si="18"/>
        <v>46.11</v>
      </c>
      <c r="H44" s="7">
        <v>0</v>
      </c>
      <c r="I44" s="7">
        <v>0</v>
      </c>
      <c r="J44" s="29">
        <v>45169</v>
      </c>
      <c r="K44" s="29">
        <v>45188</v>
      </c>
      <c r="L44"/>
      <c r="M44" s="7">
        <v>17</v>
      </c>
      <c r="N44" s="7"/>
      <c r="O44" s="9">
        <f>0.34/2</f>
        <v>0.17</v>
      </c>
      <c r="P44" s="4">
        <v>1</v>
      </c>
      <c r="Q44" s="8">
        <f t="shared" si="19"/>
        <v>45.94</v>
      </c>
      <c r="R44" s="10"/>
      <c r="S44" s="16"/>
      <c r="T44" s="8">
        <f t="shared" si="2"/>
        <v>45.94</v>
      </c>
      <c r="U44" s="4"/>
      <c r="V44" s="5"/>
    </row>
    <row r="45" spans="1:22" ht="62.4" x14ac:dyDescent="0.3">
      <c r="A45" s="3" t="s">
        <v>96</v>
      </c>
      <c r="B45" s="4">
        <v>1</v>
      </c>
      <c r="C45" s="7">
        <v>337.23</v>
      </c>
      <c r="D45" s="6">
        <f t="shared" si="1"/>
        <v>0.49162292797200735</v>
      </c>
      <c r="E45" s="7">
        <v>0</v>
      </c>
      <c r="F45" s="7">
        <v>171.44</v>
      </c>
      <c r="G45" s="8">
        <f t="shared" si="18"/>
        <v>171.44</v>
      </c>
      <c r="H45" s="7">
        <v>0</v>
      </c>
      <c r="I45" s="7">
        <v>0</v>
      </c>
      <c r="J45" s="29">
        <v>45169</v>
      </c>
      <c r="K45" s="29">
        <v>45188</v>
      </c>
      <c r="L45"/>
      <c r="M45" s="7">
        <v>17</v>
      </c>
      <c r="N45" s="7"/>
      <c r="O45" s="9">
        <v>3.42</v>
      </c>
      <c r="P45" s="4">
        <v>1</v>
      </c>
      <c r="Q45" s="8">
        <f t="shared" si="19"/>
        <v>168.02</v>
      </c>
      <c r="R45" s="10" t="s">
        <v>97</v>
      </c>
      <c r="S45" s="16"/>
      <c r="T45" s="8">
        <f t="shared" si="2"/>
        <v>168.02</v>
      </c>
      <c r="U45" s="4"/>
      <c r="V45" s="5"/>
    </row>
    <row r="46" spans="1:22" ht="46.8" x14ac:dyDescent="0.3">
      <c r="A46" s="3" t="s">
        <v>98</v>
      </c>
      <c r="B46" s="4">
        <v>1</v>
      </c>
      <c r="C46" s="7">
        <v>53.64</v>
      </c>
      <c r="D46" s="6">
        <f t="shared" si="1"/>
        <v>0.39317673378076073</v>
      </c>
      <c r="E46" s="7">
        <v>0</v>
      </c>
      <c r="F46" s="7">
        <v>32.549999999999997</v>
      </c>
      <c r="G46" s="8">
        <f t="shared" si="18"/>
        <v>32.549999999999997</v>
      </c>
      <c r="H46" s="7">
        <v>0</v>
      </c>
      <c r="I46" s="7">
        <f>41.44/2</f>
        <v>20.72</v>
      </c>
      <c r="J46" s="29">
        <v>45175</v>
      </c>
      <c r="K46" s="29"/>
      <c r="L46"/>
      <c r="M46" s="7">
        <v>17.59</v>
      </c>
      <c r="N46" s="7"/>
      <c r="O46" s="9">
        <f>3.03/2</f>
        <v>1.5149999999999999</v>
      </c>
      <c r="P46" s="4">
        <v>1</v>
      </c>
      <c r="Q46" s="8">
        <f t="shared" si="19"/>
        <v>51.754999999999995</v>
      </c>
      <c r="R46" s="10" t="s">
        <v>99</v>
      </c>
      <c r="S46" s="16"/>
      <c r="T46" s="8">
        <f t="shared" si="2"/>
        <v>51.754999999999995</v>
      </c>
      <c r="U46" s="4"/>
      <c r="V46" s="5"/>
    </row>
    <row r="47" spans="1:22" ht="62.4" x14ac:dyDescent="0.3">
      <c r="A47" s="3" t="s">
        <v>100</v>
      </c>
      <c r="B47" s="4">
        <v>1</v>
      </c>
      <c r="C47" s="7">
        <v>68.319999999999993</v>
      </c>
      <c r="D47" s="6">
        <f t="shared" si="1"/>
        <v>0.34909250585480089</v>
      </c>
      <c r="E47" s="7">
        <v>0</v>
      </c>
      <c r="F47" s="7">
        <v>44.47</v>
      </c>
      <c r="G47" s="8">
        <f t="shared" si="18"/>
        <v>44.47</v>
      </c>
      <c r="H47" s="7">
        <v>0</v>
      </c>
      <c r="I47" s="7">
        <f>41.44/2</f>
        <v>20.72</v>
      </c>
      <c r="J47" s="29">
        <v>45175</v>
      </c>
      <c r="K47" s="29">
        <v>45196</v>
      </c>
      <c r="L47"/>
      <c r="M47" s="7">
        <v>17.59</v>
      </c>
      <c r="N47" s="7"/>
      <c r="O47" s="9">
        <f>3.03/2</f>
        <v>1.5149999999999999</v>
      </c>
      <c r="P47" s="4">
        <v>1</v>
      </c>
      <c r="Q47" s="8">
        <f t="shared" si="19"/>
        <v>63.674999999999997</v>
      </c>
      <c r="R47" s="10" t="s">
        <v>101</v>
      </c>
      <c r="S47" s="16"/>
      <c r="T47" s="8">
        <f t="shared" si="2"/>
        <v>63.674999999999997</v>
      </c>
      <c r="U47" s="4"/>
      <c r="V47" s="5"/>
    </row>
    <row r="48" spans="1:22" ht="62.4" x14ac:dyDescent="0.3">
      <c r="A48" s="3" t="s">
        <v>102</v>
      </c>
      <c r="B48" s="4">
        <v>1</v>
      </c>
      <c r="C48" s="7">
        <v>103.09</v>
      </c>
      <c r="D48" s="6">
        <f t="shared" si="1"/>
        <v>0.18905810456882344</v>
      </c>
      <c r="E48" s="7">
        <v>0</v>
      </c>
      <c r="F48" s="7">
        <v>83.6</v>
      </c>
      <c r="G48" s="8">
        <f t="shared" si="18"/>
        <v>83.6</v>
      </c>
      <c r="H48" s="7">
        <v>0</v>
      </c>
      <c r="I48" s="7">
        <f>H48*M48</f>
        <v>0</v>
      </c>
      <c r="J48" s="29">
        <v>45175</v>
      </c>
      <c r="K48" s="29">
        <v>45196</v>
      </c>
      <c r="L48"/>
      <c r="M48" s="7">
        <v>17.59</v>
      </c>
      <c r="N48" s="7"/>
      <c r="O48" s="9"/>
      <c r="P48" s="4">
        <v>1</v>
      </c>
      <c r="Q48" s="8">
        <f t="shared" si="19"/>
        <v>83.6</v>
      </c>
      <c r="R48" s="10" t="s">
        <v>103</v>
      </c>
      <c r="S48" s="16"/>
      <c r="T48" s="8">
        <f t="shared" si="2"/>
        <v>83.6</v>
      </c>
      <c r="U48" s="4"/>
      <c r="V48" s="5"/>
    </row>
    <row r="49" spans="1:22" ht="46.8" x14ac:dyDescent="0.3">
      <c r="A49" s="3" t="s">
        <v>39</v>
      </c>
      <c r="B49" s="4">
        <v>1</v>
      </c>
      <c r="C49" s="7">
        <v>34.25</v>
      </c>
      <c r="D49" s="6">
        <f t="shared" si="1"/>
        <v>0.24175182481751828</v>
      </c>
      <c r="E49" s="7">
        <v>0</v>
      </c>
      <c r="F49" s="7">
        <v>25.97</v>
      </c>
      <c r="G49" s="8">
        <f t="shared" si="18"/>
        <v>25.97</v>
      </c>
      <c r="H49" s="7">
        <v>0</v>
      </c>
      <c r="I49" s="7">
        <v>26.32</v>
      </c>
      <c r="J49" s="29">
        <v>45175</v>
      </c>
      <c r="K49" s="29">
        <v>45191</v>
      </c>
      <c r="L49"/>
      <c r="M49" s="7">
        <v>17.59</v>
      </c>
      <c r="N49" s="7"/>
      <c r="O49" s="9"/>
      <c r="P49" s="4">
        <v>1</v>
      </c>
      <c r="Q49" s="8">
        <f t="shared" si="19"/>
        <v>52.29</v>
      </c>
      <c r="R49" s="10" t="s">
        <v>166</v>
      </c>
      <c r="S49" s="16"/>
      <c r="T49" s="8">
        <f t="shared" si="2"/>
        <v>52.29</v>
      </c>
      <c r="U49" s="4"/>
      <c r="V49" s="5"/>
    </row>
    <row r="50" spans="1:22" ht="62.4" x14ac:dyDescent="0.3">
      <c r="A50" s="3" t="s">
        <v>104</v>
      </c>
      <c r="B50" s="4">
        <v>1</v>
      </c>
      <c r="C50" s="7">
        <v>71.47</v>
      </c>
      <c r="D50" s="6">
        <f t="shared" si="1"/>
        <v>0.45347698334965714</v>
      </c>
      <c r="E50" s="7">
        <v>0</v>
      </c>
      <c r="F50" s="7">
        <v>39.06</v>
      </c>
      <c r="G50" s="8">
        <f t="shared" si="18"/>
        <v>39.06</v>
      </c>
      <c r="H50" s="7">
        <v>0</v>
      </c>
      <c r="I50" s="7">
        <v>11.34</v>
      </c>
      <c r="J50" s="29">
        <v>45186</v>
      </c>
      <c r="K50" s="29"/>
      <c r="L50"/>
      <c r="M50" s="7">
        <v>17.059999999999999</v>
      </c>
      <c r="N50" s="7"/>
      <c r="O50" s="9">
        <v>1.92</v>
      </c>
      <c r="P50" s="4">
        <v>1</v>
      </c>
      <c r="Q50" s="8">
        <f t="shared" si="19"/>
        <v>48.480000000000004</v>
      </c>
      <c r="R50" s="10" t="s">
        <v>105</v>
      </c>
      <c r="S50" s="16"/>
      <c r="T50" s="8">
        <f t="shared" si="2"/>
        <v>48.480000000000004</v>
      </c>
      <c r="U50" s="4"/>
      <c r="V50" s="5"/>
    </row>
    <row r="51" spans="1:22" ht="78" x14ac:dyDescent="0.3">
      <c r="A51" s="3" t="s">
        <v>106</v>
      </c>
      <c r="B51" s="4">
        <v>1</v>
      </c>
      <c r="C51" s="7">
        <v>57.31</v>
      </c>
      <c r="D51" s="6">
        <f t="shared" si="1"/>
        <v>0.47042400977141857</v>
      </c>
      <c r="E51" s="7">
        <v>0</v>
      </c>
      <c r="F51" s="7">
        <v>30.35</v>
      </c>
      <c r="G51" s="8">
        <f t="shared" si="18"/>
        <v>30.35</v>
      </c>
      <c r="H51" s="7">
        <v>0</v>
      </c>
      <c r="I51" s="7">
        <v>0</v>
      </c>
      <c r="J51" s="29">
        <v>45186</v>
      </c>
      <c r="K51" s="29"/>
      <c r="L51"/>
      <c r="M51" s="7">
        <v>17.059999999999999</v>
      </c>
      <c r="N51" s="7"/>
      <c r="O51" s="9"/>
      <c r="P51" s="4">
        <v>1</v>
      </c>
      <c r="Q51" s="8">
        <f t="shared" si="19"/>
        <v>30.35</v>
      </c>
      <c r="R51" s="10" t="s">
        <v>107</v>
      </c>
      <c r="S51" s="16"/>
      <c r="T51" s="8">
        <f t="shared" si="2"/>
        <v>30.35</v>
      </c>
      <c r="U51" s="4"/>
      <c r="V51" s="5"/>
    </row>
    <row r="52" spans="1:22" ht="46.8" x14ac:dyDescent="0.3">
      <c r="A52" s="3" t="s">
        <v>179</v>
      </c>
      <c r="B52" s="4">
        <v>1</v>
      </c>
      <c r="C52" s="7">
        <v>130.74</v>
      </c>
      <c r="D52" s="6">
        <f t="shared" si="1"/>
        <v>0.53977359645097145</v>
      </c>
      <c r="E52" s="7">
        <v>0</v>
      </c>
      <c r="F52" s="7">
        <v>60.17</v>
      </c>
      <c r="G52" s="8">
        <f t="shared" si="18"/>
        <v>60.17</v>
      </c>
      <c r="H52" s="7">
        <v>0</v>
      </c>
      <c r="I52" s="7">
        <v>0</v>
      </c>
      <c r="J52" s="29">
        <v>45186</v>
      </c>
      <c r="K52" s="29">
        <v>45201</v>
      </c>
      <c r="L52"/>
      <c r="M52" s="7">
        <v>17.59</v>
      </c>
      <c r="N52" s="7"/>
      <c r="O52" s="9">
        <v>0.52</v>
      </c>
      <c r="P52" s="4">
        <v>1</v>
      </c>
      <c r="Q52" s="8">
        <f t="shared" si="19"/>
        <v>59.65</v>
      </c>
      <c r="R52" s="10" t="s">
        <v>177</v>
      </c>
      <c r="T52" s="8">
        <f t="shared" si="2"/>
        <v>59.65</v>
      </c>
    </row>
    <row r="53" spans="1:22" ht="62.4" x14ac:dyDescent="0.3">
      <c r="A53" s="3" t="s">
        <v>180</v>
      </c>
      <c r="B53" s="4">
        <v>1</v>
      </c>
      <c r="C53" s="7">
        <v>334.95</v>
      </c>
      <c r="D53" s="6">
        <f t="shared" si="1"/>
        <v>0.25648604269293929</v>
      </c>
      <c r="E53" s="7">
        <v>0</v>
      </c>
      <c r="F53" s="7">
        <v>249.04</v>
      </c>
      <c r="G53" s="8">
        <f t="shared" si="18"/>
        <v>249.04</v>
      </c>
      <c r="H53" s="7">
        <v>0</v>
      </c>
      <c r="I53" s="7">
        <v>45.87</v>
      </c>
      <c r="J53" s="29">
        <v>45186</v>
      </c>
      <c r="K53" s="29">
        <v>45201</v>
      </c>
      <c r="L53"/>
      <c r="M53" s="7">
        <v>17.59</v>
      </c>
      <c r="N53" s="7"/>
      <c r="O53" s="9">
        <v>2.44</v>
      </c>
      <c r="P53" s="4">
        <v>1</v>
      </c>
      <c r="Q53" s="8">
        <f t="shared" si="19"/>
        <v>292.46999999999997</v>
      </c>
      <c r="R53" s="10" t="s">
        <v>178</v>
      </c>
      <c r="T53" s="8">
        <f t="shared" si="2"/>
        <v>292.46999999999997</v>
      </c>
    </row>
    <row r="54" spans="1:22" ht="46.8" x14ac:dyDescent="0.3">
      <c r="A54" s="3" t="s">
        <v>169</v>
      </c>
      <c r="B54" s="4">
        <v>8</v>
      </c>
      <c r="C54" s="7">
        <v>97.11</v>
      </c>
      <c r="D54" s="6">
        <f t="shared" si="1"/>
        <v>0.49572649572649574</v>
      </c>
      <c r="E54" s="7">
        <v>0</v>
      </c>
      <c r="F54" s="7">
        <v>48.97</v>
      </c>
      <c r="G54" s="8">
        <f t="shared" si="18"/>
        <v>391.76</v>
      </c>
      <c r="H54" s="7">
        <v>0</v>
      </c>
      <c r="I54" s="7">
        <f>H54*M54</f>
        <v>0</v>
      </c>
      <c r="J54" s="29">
        <v>45190</v>
      </c>
      <c r="K54" s="29">
        <v>45203</v>
      </c>
      <c r="L54"/>
      <c r="M54" s="7">
        <v>17.59</v>
      </c>
      <c r="N54" s="7"/>
      <c r="O54" s="9">
        <f>(67.74/14)*8</f>
        <v>38.708571428571425</v>
      </c>
      <c r="P54" s="4">
        <v>1</v>
      </c>
      <c r="Q54" s="8">
        <f t="shared" si="19"/>
        <v>44.131428571428572</v>
      </c>
      <c r="R54" s="10" t="s">
        <v>167</v>
      </c>
      <c r="T54" s="8">
        <f t="shared" si="2"/>
        <v>353.05142857142857</v>
      </c>
    </row>
    <row r="55" spans="1:22" ht="31.2" x14ac:dyDescent="0.3">
      <c r="A55" s="3" t="s">
        <v>170</v>
      </c>
      <c r="B55" s="4">
        <v>6</v>
      </c>
      <c r="C55" s="7">
        <v>138</v>
      </c>
      <c r="D55" s="6">
        <f t="shared" si="1"/>
        <v>0.67442028985507252</v>
      </c>
      <c r="E55" s="7">
        <v>0</v>
      </c>
      <c r="F55" s="7">
        <v>44.93</v>
      </c>
      <c r="G55" s="8">
        <f t="shared" si="18"/>
        <v>269.58</v>
      </c>
      <c r="H55" s="7">
        <v>0</v>
      </c>
      <c r="I55" s="7">
        <v>0</v>
      </c>
      <c r="J55" s="29">
        <v>45190</v>
      </c>
      <c r="K55" s="29">
        <v>45203</v>
      </c>
      <c r="L55"/>
      <c r="M55" s="7">
        <v>17.59</v>
      </c>
      <c r="N55" s="7"/>
      <c r="O55" s="9">
        <f>(67.74/14)*6</f>
        <v>29.03142857142857</v>
      </c>
      <c r="P55" s="4">
        <v>1</v>
      </c>
      <c r="Q55" s="8">
        <f t="shared" si="19"/>
        <v>40.091428571428573</v>
      </c>
      <c r="R55" s="10" t="s">
        <v>168</v>
      </c>
      <c r="T55" s="8">
        <f t="shared" si="2"/>
        <v>240.54857142857145</v>
      </c>
    </row>
    <row r="56" spans="1:22" ht="46.8" x14ac:dyDescent="0.3">
      <c r="A56" s="3" t="s">
        <v>182</v>
      </c>
      <c r="B56" s="4">
        <v>2</v>
      </c>
      <c r="C56" s="7">
        <v>97.11</v>
      </c>
      <c r="D56" s="6">
        <f t="shared" ref="D56:D57" si="20">(((C56-F56)*100)/C56)/100</f>
        <v>0.12264442384924308</v>
      </c>
      <c r="E56" s="7">
        <v>0</v>
      </c>
      <c r="F56" s="7">
        <v>85.2</v>
      </c>
      <c r="G56" s="8">
        <f t="shared" ref="G56:G57" si="21">B56*F56</f>
        <v>170.4</v>
      </c>
      <c r="H56" s="7">
        <v>0</v>
      </c>
      <c r="I56" s="7">
        <f>H56*M56</f>
        <v>0</v>
      </c>
      <c r="J56" s="29">
        <v>45190</v>
      </c>
      <c r="K56" s="29">
        <v>45203</v>
      </c>
      <c r="L56"/>
      <c r="M56" s="7">
        <v>17.59</v>
      </c>
      <c r="N56" s="7"/>
      <c r="O56" s="9">
        <f>2.97+21.3</f>
        <v>24.27</v>
      </c>
      <c r="P56" s="4">
        <v>1</v>
      </c>
      <c r="Q56" s="8">
        <f t="shared" ref="Q56" si="22">F56+(I56/B56)-(O56/B56)</f>
        <v>73.064999999999998</v>
      </c>
      <c r="R56" s="10" t="s">
        <v>181</v>
      </c>
      <c r="T56" s="8">
        <f t="shared" si="2"/>
        <v>146.13</v>
      </c>
    </row>
    <row r="57" spans="1:22" ht="46.8" x14ac:dyDescent="0.3">
      <c r="A57" s="3" t="s">
        <v>186</v>
      </c>
      <c r="B57" s="4">
        <v>2</v>
      </c>
      <c r="C57" s="7">
        <v>228.34</v>
      </c>
      <c r="D57" s="6">
        <f t="shared" si="20"/>
        <v>0</v>
      </c>
      <c r="E57" s="7">
        <v>0</v>
      </c>
      <c r="F57" s="7">
        <v>228.34</v>
      </c>
      <c r="G57" s="8">
        <f t="shared" si="21"/>
        <v>456.68</v>
      </c>
      <c r="H57" s="7">
        <v>0</v>
      </c>
      <c r="I57" s="7">
        <f>32.06/2</f>
        <v>16.03</v>
      </c>
      <c r="J57" s="29">
        <v>45190</v>
      </c>
      <c r="K57" s="29">
        <v>45203</v>
      </c>
      <c r="L57"/>
      <c r="M57" s="7">
        <v>17.59</v>
      </c>
      <c r="N57" s="7"/>
      <c r="O57" s="9">
        <f>(3.16+63.79)/2</f>
        <v>33.475000000000001</v>
      </c>
      <c r="P57" s="4">
        <v>1</v>
      </c>
      <c r="Q57" s="8">
        <f>F57+(I57/B57)-(O57/B57)</f>
        <v>219.61750000000001</v>
      </c>
      <c r="R57" s="10"/>
      <c r="T57" s="8">
        <f t="shared" si="2"/>
        <v>439.23500000000001</v>
      </c>
    </row>
    <row r="58" spans="1:22" ht="46.8" x14ac:dyDescent="0.3">
      <c r="A58" s="3" t="s">
        <v>187</v>
      </c>
      <c r="B58" s="4">
        <v>2</v>
      </c>
      <c r="C58" s="7">
        <v>50.75</v>
      </c>
      <c r="D58" s="6">
        <f t="shared" ref="D58:D63" si="23">(((C58-F58)*100)/C58)/100</f>
        <v>0.45438423645320197</v>
      </c>
      <c r="E58" s="7">
        <v>0</v>
      </c>
      <c r="F58" s="7">
        <v>27.69</v>
      </c>
      <c r="G58" s="8">
        <f t="shared" ref="G58:G63" si="24">B58*F58</f>
        <v>55.38</v>
      </c>
      <c r="H58" s="7">
        <v>0</v>
      </c>
      <c r="I58" s="7">
        <f>32.06/2</f>
        <v>16.03</v>
      </c>
      <c r="J58" s="29">
        <v>45190</v>
      </c>
      <c r="K58" s="29">
        <v>45203</v>
      </c>
      <c r="L58"/>
      <c r="M58" s="7">
        <v>17.59</v>
      </c>
      <c r="N58" s="7"/>
      <c r="O58" s="9">
        <f>(3.16+63.79)/2</f>
        <v>33.475000000000001</v>
      </c>
      <c r="P58" s="4">
        <v>1</v>
      </c>
      <c r="Q58" s="8">
        <f>F58+(I58/B58)-(O58/B58)</f>
        <v>18.967499999999998</v>
      </c>
      <c r="R58" s="10" t="s">
        <v>185</v>
      </c>
      <c r="T58" s="8">
        <f t="shared" si="2"/>
        <v>37.934999999999995</v>
      </c>
    </row>
    <row r="59" spans="1:22" ht="31.2" x14ac:dyDescent="0.3">
      <c r="A59" s="3" t="s">
        <v>188</v>
      </c>
      <c r="B59" s="4">
        <v>1</v>
      </c>
      <c r="C59" s="7">
        <v>170.23</v>
      </c>
      <c r="D59" s="6">
        <f t="shared" si="23"/>
        <v>0</v>
      </c>
      <c r="E59" s="7">
        <v>0</v>
      </c>
      <c r="F59" s="7">
        <v>170.23</v>
      </c>
      <c r="G59" s="8">
        <f t="shared" si="24"/>
        <v>170.23</v>
      </c>
      <c r="H59" s="7">
        <v>0</v>
      </c>
      <c r="I59" s="7">
        <v>0</v>
      </c>
      <c r="J59" s="29">
        <v>45190</v>
      </c>
      <c r="K59" s="29">
        <v>45203</v>
      </c>
      <c r="L59"/>
      <c r="M59" s="7">
        <v>17.59</v>
      </c>
      <c r="N59" s="7"/>
      <c r="O59" s="9">
        <v>21.3</v>
      </c>
      <c r="P59" s="4">
        <v>1</v>
      </c>
      <c r="Q59" s="8">
        <f t="shared" ref="Q59:Q63" si="25">F59+(I59/B59)-(O59/B59)</f>
        <v>148.92999999999998</v>
      </c>
      <c r="R59" s="10"/>
      <c r="T59" s="8">
        <f t="shared" si="2"/>
        <v>148.92999999999998</v>
      </c>
    </row>
    <row r="60" spans="1:22" ht="31.2" x14ac:dyDescent="0.3">
      <c r="A60" s="3" t="s">
        <v>190</v>
      </c>
      <c r="B60" s="4">
        <v>1</v>
      </c>
      <c r="C60" s="7">
        <v>280.77999999999997</v>
      </c>
      <c r="D60" s="6">
        <f t="shared" si="23"/>
        <v>0.68986395042381943</v>
      </c>
      <c r="E60" s="7">
        <v>0</v>
      </c>
      <c r="F60" s="7">
        <v>87.08</v>
      </c>
      <c r="G60" s="8">
        <f t="shared" si="24"/>
        <v>87.08</v>
      </c>
      <c r="H60" s="7">
        <v>0</v>
      </c>
      <c r="I60" s="7">
        <v>0</v>
      </c>
      <c r="J60" s="29">
        <v>45190</v>
      </c>
      <c r="K60" s="29">
        <v>45203</v>
      </c>
      <c r="L60"/>
      <c r="M60" s="7">
        <v>17.59</v>
      </c>
      <c r="N60" s="7"/>
      <c r="O60" s="9">
        <f>21.62/2</f>
        <v>10.81</v>
      </c>
      <c r="P60" s="4">
        <v>1</v>
      </c>
      <c r="Q60" s="8">
        <f t="shared" si="25"/>
        <v>76.27</v>
      </c>
      <c r="R60" s="10" t="s">
        <v>189</v>
      </c>
      <c r="T60" s="8">
        <f t="shared" si="2"/>
        <v>76.27</v>
      </c>
    </row>
    <row r="61" spans="1:22" ht="31.2" x14ac:dyDescent="0.3">
      <c r="A61" s="3" t="s">
        <v>191</v>
      </c>
      <c r="B61" s="4">
        <v>1</v>
      </c>
      <c r="C61" s="7">
        <v>280.77999999999997</v>
      </c>
      <c r="D61" s="6">
        <f t="shared" si="23"/>
        <v>0.69200085476173512</v>
      </c>
      <c r="E61" s="7">
        <v>0</v>
      </c>
      <c r="F61" s="7">
        <v>86.48</v>
      </c>
      <c r="G61" s="8">
        <f t="shared" si="24"/>
        <v>86.48</v>
      </c>
      <c r="H61" s="7">
        <v>0</v>
      </c>
      <c r="I61" s="7">
        <v>0</v>
      </c>
      <c r="J61" s="29">
        <v>45190</v>
      </c>
      <c r="K61" s="29">
        <v>45203</v>
      </c>
      <c r="L61"/>
      <c r="M61" s="7">
        <v>17.59</v>
      </c>
      <c r="N61" s="7"/>
      <c r="O61" s="9">
        <f>21.62/2</f>
        <v>10.81</v>
      </c>
      <c r="P61" s="4">
        <v>1</v>
      </c>
      <c r="Q61" s="8">
        <f t="shared" si="25"/>
        <v>75.67</v>
      </c>
      <c r="R61" s="10"/>
      <c r="T61" s="8">
        <f t="shared" si="2"/>
        <v>75.67</v>
      </c>
    </row>
    <row r="62" spans="1:22" ht="46.8" x14ac:dyDescent="0.3">
      <c r="A62" s="3" t="s">
        <v>194</v>
      </c>
      <c r="B62" s="4">
        <v>1</v>
      </c>
      <c r="C62" s="7">
        <v>499.18</v>
      </c>
      <c r="D62" s="6">
        <f t="shared" si="23"/>
        <v>0.62125886453784207</v>
      </c>
      <c r="E62" s="7">
        <v>0</v>
      </c>
      <c r="F62" s="7">
        <v>189.06</v>
      </c>
      <c r="G62" s="8">
        <f t="shared" si="24"/>
        <v>189.06</v>
      </c>
      <c r="H62" s="7">
        <v>0</v>
      </c>
      <c r="I62" s="7">
        <v>0</v>
      </c>
      <c r="J62" s="29">
        <v>45190</v>
      </c>
      <c r="K62" s="29">
        <v>45203</v>
      </c>
      <c r="L62"/>
      <c r="M62" s="7">
        <v>17.59</v>
      </c>
      <c r="N62" s="7"/>
      <c r="O62" s="9">
        <f>46.77/2</f>
        <v>23.385000000000002</v>
      </c>
      <c r="P62" s="4">
        <v>1</v>
      </c>
      <c r="Q62" s="8">
        <f t="shared" si="25"/>
        <v>165.67500000000001</v>
      </c>
      <c r="R62" s="10" t="s">
        <v>192</v>
      </c>
      <c r="T62" s="8">
        <f t="shared" si="2"/>
        <v>165.67500000000001</v>
      </c>
    </row>
    <row r="63" spans="1:22" ht="46.8" x14ac:dyDescent="0.3">
      <c r="A63" s="3" t="s">
        <v>193</v>
      </c>
      <c r="B63" s="4">
        <v>1</v>
      </c>
      <c r="C63" s="7">
        <v>489.54</v>
      </c>
      <c r="D63" s="6">
        <f t="shared" si="23"/>
        <v>0.61917310127875147</v>
      </c>
      <c r="E63" s="7">
        <v>0</v>
      </c>
      <c r="F63" s="7">
        <v>186.43</v>
      </c>
      <c r="G63" s="8">
        <f t="shared" si="24"/>
        <v>186.43</v>
      </c>
      <c r="H63" s="7">
        <v>0</v>
      </c>
      <c r="I63" s="7">
        <v>0</v>
      </c>
      <c r="J63" s="29">
        <v>45190</v>
      </c>
      <c r="K63" s="29">
        <v>45203</v>
      </c>
      <c r="L63"/>
      <c r="M63" s="7">
        <v>17.59</v>
      </c>
      <c r="N63" s="7"/>
      <c r="O63" s="9">
        <f>46.77/2</f>
        <v>23.385000000000002</v>
      </c>
      <c r="P63" s="4">
        <v>1</v>
      </c>
      <c r="Q63" s="8">
        <f t="shared" si="25"/>
        <v>163.04500000000002</v>
      </c>
      <c r="R63" s="10"/>
      <c r="T63" s="8">
        <f t="shared" si="2"/>
        <v>163.04500000000002</v>
      </c>
    </row>
  </sheetData>
  <hyperlinks>
    <hyperlink ref="R2" r:id="rId1" xr:uid="{C8DC21EF-C796-458C-BFEF-5A56B11FC15C}"/>
    <hyperlink ref="R3" r:id="rId2" xr:uid="{349C3B93-0699-4CAB-A18C-2075C999EC78}"/>
    <hyperlink ref="R43" r:id="rId3" xr:uid="{8D3379B2-B731-46FF-8FAA-AFF7629B27A5}"/>
    <hyperlink ref="R4" r:id="rId4" xr:uid="{B89D2FAB-4993-438A-8D4F-36277BCD2E5F}"/>
    <hyperlink ref="R17" r:id="rId5" xr:uid="{50C7C732-6EF5-41B7-89BB-7818B1C193AF}"/>
    <hyperlink ref="R20" r:id="rId6" xr:uid="{6BFBB055-1082-41F8-BC86-B20E0046F266}"/>
    <hyperlink ref="R19" r:id="rId7" xr:uid="{A5752C91-E7E5-4E08-91E1-474AD426CE54}"/>
    <hyperlink ref="R22" r:id="rId8" xr:uid="{FC449E56-3D9A-436F-A292-E9FFD3DB20CE}"/>
    <hyperlink ref="R23" r:id="rId9" xr:uid="{A4924C6E-F580-42F2-90B1-D39620F80B5B}"/>
    <hyperlink ref="R28" r:id="rId10" xr:uid="{E01CE457-013E-4FE6-8B3F-A6D5EA15A00B}"/>
    <hyperlink ref="R29" r:id="rId11" xr:uid="{E662EC40-9AEE-4637-85BD-7E2650498553}"/>
    <hyperlink ref="R31" r:id="rId12" xr:uid="{126D100D-E46A-4464-BC84-E7B06958144F}"/>
    <hyperlink ref="R32" r:id="rId13" xr:uid="{7C4CA3DD-1492-40B2-8D47-6B17B1518BF2}"/>
    <hyperlink ref="R33" r:id="rId14" xr:uid="{75874781-E38F-4F70-BF34-05C401C9846D}"/>
    <hyperlink ref="R34" r:id="rId15" xr:uid="{E70C5F16-8B3C-4671-A230-73A6932EFD60}"/>
    <hyperlink ref="R35" r:id="rId16" xr:uid="{8D3B75A1-DCFD-44E5-9ECF-84D1660F946D}"/>
    <hyperlink ref="R36" r:id="rId17" xr:uid="{265E1D8A-AD0F-4BD8-A090-3B1A03424F18}"/>
    <hyperlink ref="R37" r:id="rId18" xr:uid="{67FBB5E1-7D52-4122-A834-F939645DFC3E}"/>
    <hyperlink ref="R38" r:id="rId19" xr:uid="{B464BB03-3F83-459D-9F4B-27D0190CE3BD}"/>
    <hyperlink ref="R39" r:id="rId20" xr:uid="{DDCA5575-28D7-46EB-A166-E627E82C9524}"/>
    <hyperlink ref="R47" r:id="rId21" xr:uid="{1CE4E520-2BC8-4A90-9347-C9BCF329C48F}"/>
    <hyperlink ref="R48" r:id="rId22" xr:uid="{2FA46D02-F37A-4561-AD72-D4D4825F1ED1}"/>
    <hyperlink ref="R50" r:id="rId23" xr:uid="{5C0B5893-568A-40A6-BBA6-AC505712A047}"/>
    <hyperlink ref="R51" r:id="rId24" xr:uid="{F07CBCC0-8A03-4F8A-A1E9-7A0F6F14DF6D}"/>
    <hyperlink ref="R16" r:id="rId25" xr:uid="{DBFC5CF0-7FDB-4EE2-BA7D-242A250F6F9E}"/>
    <hyperlink ref="R18" r:id="rId26" xr:uid="{30E0C787-D957-421C-915A-8C151A295761}"/>
    <hyperlink ref="R24" r:id="rId27" xr:uid="{67783451-36A1-45B1-8FB8-E8557E090241}"/>
    <hyperlink ref="R45" r:id="rId28" xr:uid="{5036F018-0DAA-420C-B76C-3C753CD41BE6}"/>
    <hyperlink ref="R46" r:id="rId29" xr:uid="{7E59F17B-5AA4-4721-B3B9-6E1A710DA145}"/>
    <hyperlink ref="R41" r:id="rId30" xr:uid="{50F701A6-B791-41CB-9ED1-B7240EF6298F}"/>
    <hyperlink ref="R42" r:id="rId31" xr:uid="{CD07193E-9487-446A-8A9D-610AB2268053}"/>
    <hyperlink ref="R27" r:id="rId32" xr:uid="{ECF88BC2-41EE-4528-9D16-AB409F2BC99D}"/>
    <hyperlink ref="R5" r:id="rId33" xr:uid="{E5BAF00B-059D-4883-B695-681667FAC2FB}"/>
    <hyperlink ref="R7" r:id="rId34" display="https://es.aliexpress.com/item/1005005231152881.html?spm=a2g0o.order_detail.order_detail_item.3.477a39d3bPEH0L&amp;gatewayAdapt=glo2esp" xr:uid="{66051B5F-9B02-49D8-9D1B-17FC2862CD87}"/>
    <hyperlink ref="R14" r:id="rId35" xr:uid="{3F46ED15-75BA-4FED-9AA4-BBA525A0A6E2}"/>
    <hyperlink ref="R6" r:id="rId36" display="https://es.aliexpress.com/item/4000207023610.html?spm=a2g0o.order_detail.order_detail_item.3.3a4539d3uS5A18&amp;gatewayAdapt=glo2esp" xr:uid="{2876E427-F917-4899-A5A1-982D8CB7924D}"/>
    <hyperlink ref="R15" r:id="rId37" xr:uid="{A439D4FC-4E94-4A1F-99F8-1DD2C019FA94}"/>
    <hyperlink ref="R25" r:id="rId38" xr:uid="{40D9B04C-75E5-4BEA-949C-681DE388F520}"/>
    <hyperlink ref="R26" r:id="rId39" xr:uid="{643CF101-E018-455D-AF1F-88FD3E50CC2C}"/>
    <hyperlink ref="R40" r:id="rId40" xr:uid="{AB6108A2-E9E1-41FF-B250-DD146BB040D3}"/>
    <hyperlink ref="R10" r:id="rId41" xr:uid="{BFA6411D-9C7C-438A-B966-575245D2B4F7}"/>
    <hyperlink ref="R11" r:id="rId42" xr:uid="{D07071FC-05D8-4A93-BCAE-5F529C847D2B}"/>
    <hyperlink ref="R12" r:id="rId43" xr:uid="{0A65BBF1-7747-4DCF-8296-3A68332C1964}"/>
    <hyperlink ref="R13" r:id="rId44" xr:uid="{37549D97-A7E7-41DD-9FA4-14BCD61C5EAD}"/>
    <hyperlink ref="R49" r:id="rId45" xr:uid="{56A9ECE2-6854-4C2B-80C9-D46E7426CA12}"/>
    <hyperlink ref="R56" r:id="rId46" xr:uid="{B23E3CB4-51D4-4B47-8924-0B55FB6BAD2B}"/>
    <hyperlink ref="R58" r:id="rId47" xr:uid="{12CAFA70-FB0B-44A6-9C82-720CB5170215}"/>
    <hyperlink ref="R60" r:id="rId48" xr:uid="{BD73C4C6-045B-43BE-9ECF-5DAEB5E6CF68}"/>
    <hyperlink ref="R62" r:id="rId49" xr:uid="{B0B2F78D-5754-49C6-87CB-1BC1A8447459}"/>
  </hyperlinks>
  <pageMargins left="0.7" right="0.7" top="0.75" bottom="0.75" header="0.3" footer="0.3"/>
  <picture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10.69921875" defaultRowHeight="15.6" x14ac:dyDescent="0.3"/>
  <cols>
    <col min="1" max="1" width="7.09765625" style="28" bestFit="1" customWidth="1"/>
    <col min="2" max="2" width="42.69921875" style="28" customWidth="1"/>
    <col min="3" max="3" width="10.796875" style="28" bestFit="1" customWidth="1"/>
    <col min="4" max="4" width="12.296875" style="28" bestFit="1" customWidth="1"/>
    <col min="5" max="5" width="12" style="28" bestFit="1" customWidth="1"/>
    <col min="6" max="6" width="14.796875" style="28" bestFit="1" customWidth="1"/>
    <col min="7" max="7" width="8.5" style="28" bestFit="1" customWidth="1"/>
    <col min="8" max="8" width="10.09765625" style="28" bestFit="1" customWidth="1"/>
    <col min="9" max="9" width="7.3984375" style="28" bestFit="1" customWidth="1"/>
    <col min="10" max="10" width="10.19921875" style="28" bestFit="1" customWidth="1"/>
    <col min="11" max="11" width="11.3984375" style="28" bestFit="1" customWidth="1"/>
    <col min="12" max="12" width="11.796875" style="28" bestFit="1" customWidth="1"/>
    <col min="13" max="13" width="8" style="28" bestFit="1" customWidth="1"/>
    <col min="14" max="16384" width="10.69921875" style="28"/>
  </cols>
  <sheetData>
    <row r="1" spans="1:13" x14ac:dyDescent="0.3">
      <c r="A1" s="1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</v>
      </c>
      <c r="H1" s="1" t="s">
        <v>5</v>
      </c>
      <c r="I1" s="1" t="s">
        <v>15</v>
      </c>
      <c r="J1" s="1" t="s">
        <v>162</v>
      </c>
      <c r="K1" s="1" t="s">
        <v>25</v>
      </c>
      <c r="L1" s="1" t="s">
        <v>26</v>
      </c>
      <c r="M1" s="1" t="s">
        <v>27</v>
      </c>
    </row>
    <row r="2" spans="1:13" ht="46.8" x14ac:dyDescent="0.3">
      <c r="A2" s="31">
        <v>2</v>
      </c>
      <c r="B2" s="3" t="str">
        <f>Compras!A2</f>
        <v>Estuche SM - Crayon Shin-chan U Disk Cable de datos bolsa con cremallera TOHATO cargador de teléfono móvil protección de disco duro móvil</v>
      </c>
      <c r="C2" s="3" t="s">
        <v>161</v>
      </c>
      <c r="D2" s="3" t="s">
        <v>111</v>
      </c>
      <c r="E2" s="17">
        <f>Compras!C2</f>
        <v>103.09</v>
      </c>
      <c r="F2" s="6">
        <f>Compras!D2</f>
        <v>0.21534581433698713</v>
      </c>
      <c r="G2" s="4">
        <f>Compras!B2</f>
        <v>1</v>
      </c>
      <c r="H2" s="17">
        <f>Compras!Q2</f>
        <v>80.89</v>
      </c>
      <c r="I2" s="4">
        <f>Compras!P2</f>
        <v>1</v>
      </c>
      <c r="J2" s="30" t="s">
        <v>162</v>
      </c>
      <c r="K2" s="12">
        <f t="shared" ref="K2:K33" si="0">M2* (IF(M2-H2&lt;100, IF(M2-H2&gt;80, 1.25, IF(M2-H2&gt;50, 1.5, 1.75)), IF(M2-H2&gt;150, 0.95, IF(M2-H2&gt;170, 0.9, 1))))</f>
        <v>208.19687500000001</v>
      </c>
      <c r="L2" s="13">
        <f t="shared" ref="L2:L33" si="1">(K2+M2)/2</f>
        <v>187.37718749999999</v>
      </c>
      <c r="M2" s="14">
        <f t="shared" ref="M2:M33" si="2">(H2/I2) * ( IF(E2&gt;H2, IF(E2-H2&gt;100, 1.25, IF(E2-H2&gt;50, 1.5, 1.75)), IF(H2-E2&gt;100, 1.25, IF(H2-E2&gt;50, 1.5, 1.75))) ) + 25</f>
        <v>166.5575</v>
      </c>
    </row>
    <row r="3" spans="1:13" ht="46.8" x14ac:dyDescent="0.3">
      <c r="A3" s="31">
        <v>3</v>
      </c>
      <c r="B3" s="3" t="str">
        <f>Compras!A3</f>
        <v>Estuche Kuromi - Crayon Shin-chan U Disk Cable de datos bolsa con cremallera TOHATO cargador de teléfono móvil protección de disco duro móvil</v>
      </c>
      <c r="C3" s="3" t="s">
        <v>160</v>
      </c>
      <c r="D3" s="3" t="s">
        <v>111</v>
      </c>
      <c r="E3" s="17">
        <f>Compras!C3</f>
        <v>103.09</v>
      </c>
      <c r="F3" s="6">
        <f>Compras!D3</f>
        <v>0.21534581433698713</v>
      </c>
      <c r="G3" s="4">
        <f>Compras!B3</f>
        <v>1</v>
      </c>
      <c r="H3" s="17">
        <f>Compras!Q3</f>
        <v>80.89</v>
      </c>
      <c r="I3" s="4">
        <f>Compras!P3</f>
        <v>3</v>
      </c>
      <c r="J3" s="30" t="s">
        <v>162</v>
      </c>
      <c r="K3" s="12">
        <f t="shared" si="0"/>
        <v>126.32520833333334</v>
      </c>
      <c r="L3" s="13">
        <f t="shared" si="1"/>
        <v>99.255520833333335</v>
      </c>
      <c r="M3" s="14">
        <f t="shared" si="2"/>
        <v>72.185833333333335</v>
      </c>
    </row>
    <row r="4" spans="1:13" ht="62.4" x14ac:dyDescent="0.3">
      <c r="A4" s="31">
        <v>4</v>
      </c>
      <c r="B4" s="3" t="str">
        <f>Compras!A4</f>
        <v>Estuche mini SM - Mini bolsa de almacenamiento de dibujos animados para Airpods 2 3 Pro, estuche para auriculares inalámbricos</v>
      </c>
      <c r="C4" s="3" t="s">
        <v>161</v>
      </c>
      <c r="D4" s="3" t="s">
        <v>111</v>
      </c>
      <c r="E4" s="17">
        <f>Compras!C4</f>
        <v>36.340000000000003</v>
      </c>
      <c r="F4" s="6">
        <f>Compras!D4</f>
        <v>0.29031370390753997</v>
      </c>
      <c r="G4" s="4">
        <f>Compras!B4</f>
        <v>2</v>
      </c>
      <c r="H4" s="17">
        <f>Compras!Q4</f>
        <v>42.305</v>
      </c>
      <c r="I4" s="4">
        <f>Compras!P4</f>
        <v>1</v>
      </c>
      <c r="J4" s="30" t="s">
        <v>162</v>
      </c>
      <c r="K4" s="12">
        <f t="shared" si="0"/>
        <v>148.550625</v>
      </c>
      <c r="L4" s="13">
        <f t="shared" si="1"/>
        <v>123.7921875</v>
      </c>
      <c r="M4" s="14">
        <f t="shared" si="2"/>
        <v>99.033749999999998</v>
      </c>
    </row>
    <row r="5" spans="1:13" ht="46.8" x14ac:dyDescent="0.3">
      <c r="A5" s="31">
        <v>5</v>
      </c>
      <c r="B5" s="3" t="str">
        <f>Compras!A5</f>
        <v>Estuche Kirby - Crayon Shin-chan Hello Kitty Kuromi bolsa de almacenamiento de auriculares, billetera grande, cargador de cable de datos</v>
      </c>
      <c r="C5" s="3" t="s">
        <v>109</v>
      </c>
      <c r="D5" s="3" t="s">
        <v>111</v>
      </c>
      <c r="E5" s="17">
        <f>Compras!C5</f>
        <v>80.34</v>
      </c>
      <c r="F5" s="6">
        <f>Compras!D5</f>
        <v>0.21944236992780686</v>
      </c>
      <c r="G5" s="4">
        <f>Compras!B5</f>
        <v>2</v>
      </c>
      <c r="H5" s="17">
        <f>Compras!Q5</f>
        <v>75.753333333333345</v>
      </c>
      <c r="I5" s="4">
        <f>Compras!P5</f>
        <v>1</v>
      </c>
      <c r="J5" s="32" t="s">
        <v>162</v>
      </c>
      <c r="K5" s="12">
        <f t="shared" si="0"/>
        <v>196.9604166666667</v>
      </c>
      <c r="L5" s="13">
        <f t="shared" si="1"/>
        <v>177.26437500000003</v>
      </c>
      <c r="M5" s="14">
        <f t="shared" si="2"/>
        <v>157.56833333333336</v>
      </c>
    </row>
    <row r="6" spans="1:13" ht="31.2" x14ac:dyDescent="0.3">
      <c r="A6" s="31">
        <v>6</v>
      </c>
      <c r="B6" s="3" t="str">
        <f>Compras!A6</f>
        <v>Estuche celular Kirby  - Crayon Shin-chan U Disk Cable de datos bolsa con cremallera TOHATO</v>
      </c>
      <c r="C6" s="3" t="s">
        <v>109</v>
      </c>
      <c r="D6" s="3" t="s">
        <v>111</v>
      </c>
      <c r="E6" s="17">
        <f>Compras!C6</f>
        <v>103.09</v>
      </c>
      <c r="F6" s="6">
        <f>Compras!D6</f>
        <v>0.20360849742943066</v>
      </c>
      <c r="G6" s="4">
        <f>Compras!B6</f>
        <v>1</v>
      </c>
      <c r="H6" s="17">
        <f>Compras!Q6</f>
        <v>95.143333333333331</v>
      </c>
      <c r="I6" s="4">
        <f>Compras!P6</f>
        <v>1</v>
      </c>
      <c r="J6" s="32" t="s">
        <v>162</v>
      </c>
      <c r="K6" s="12">
        <f t="shared" si="0"/>
        <v>239.37604166666665</v>
      </c>
      <c r="L6" s="13">
        <f t="shared" si="1"/>
        <v>215.43843749999999</v>
      </c>
      <c r="M6" s="14">
        <f t="shared" si="2"/>
        <v>191.50083333333333</v>
      </c>
    </row>
    <row r="7" spans="1:13" ht="62.4" x14ac:dyDescent="0.3">
      <c r="A7" s="31">
        <v>7</v>
      </c>
      <c r="B7" s="3" t="str">
        <f>Compras!A7</f>
        <v>Estuche bolso Kuromi -  Sanrio-Bolso de hombro clásico de Anime para niños, bolsa de mensajero de concha dura, impermeable, monedero, Hello Kitty, Kulomi Melody, Cinnamoroll</v>
      </c>
      <c r="C7" s="3" t="s">
        <v>160</v>
      </c>
      <c r="D7" s="3" t="s">
        <v>111</v>
      </c>
      <c r="E7" s="17">
        <f>Compras!C7</f>
        <v>135.07</v>
      </c>
      <c r="F7" s="6">
        <f>Compras!D7</f>
        <v>0.39986673576663945</v>
      </c>
      <c r="G7" s="4">
        <f>Compras!B7</f>
        <v>2</v>
      </c>
      <c r="H7" s="17">
        <f>Compras!Q7</f>
        <v>79.400000000000006</v>
      </c>
      <c r="I7" s="4">
        <f>Compras!P7</f>
        <v>1</v>
      </c>
      <c r="J7" s="32" t="s">
        <v>162</v>
      </c>
      <c r="K7" s="12">
        <f t="shared" si="0"/>
        <v>216.15000000000003</v>
      </c>
      <c r="L7" s="13">
        <f t="shared" si="1"/>
        <v>180.12500000000003</v>
      </c>
      <c r="M7" s="14">
        <f t="shared" si="2"/>
        <v>144.10000000000002</v>
      </c>
    </row>
    <row r="8" spans="1:13" ht="46.8" x14ac:dyDescent="0.3">
      <c r="A8" s="31">
        <v>8</v>
      </c>
      <c r="B8" s="3" t="str">
        <f>Compras!A8</f>
        <v>Bolsa maquillaje transparente SM - Anime Tsukino Usagi Sailor Figure - Bolsa organizadora de cosméticos</v>
      </c>
      <c r="C8" s="3" t="s">
        <v>161</v>
      </c>
      <c r="D8" s="3" t="s">
        <v>164</v>
      </c>
      <c r="E8" s="17">
        <f>Compras!C8</f>
        <v>151.13999999999999</v>
      </c>
      <c r="F8" s="6">
        <f>Compras!D8</f>
        <v>0.20021172422919142</v>
      </c>
      <c r="G8" s="4">
        <f>Compras!B8</f>
        <v>2</v>
      </c>
      <c r="H8" s="17">
        <f>Compras!Q8</f>
        <v>132.5</v>
      </c>
      <c r="I8" s="4">
        <f>Compras!P8</f>
        <v>1</v>
      </c>
      <c r="J8" s="32" t="s">
        <v>162</v>
      </c>
      <c r="K8" s="12">
        <f t="shared" si="0"/>
        <v>256.875</v>
      </c>
      <c r="L8" s="13">
        <f t="shared" si="1"/>
        <v>256.875</v>
      </c>
      <c r="M8" s="14">
        <f t="shared" si="2"/>
        <v>256.875</v>
      </c>
    </row>
    <row r="9" spans="1:13" ht="46.8" x14ac:dyDescent="0.3">
      <c r="A9" s="31">
        <v>9</v>
      </c>
      <c r="B9" s="3" t="str">
        <f>Compras!A9</f>
        <v>Sailor Moon - bolsa impermeable para exteriores, bonita funda gato luna a prueba de polvo</v>
      </c>
      <c r="C9" s="3" t="s">
        <v>161</v>
      </c>
      <c r="D9" s="3" t="s">
        <v>112</v>
      </c>
      <c r="E9" s="17">
        <f>Compras!C9</f>
        <v>42.45</v>
      </c>
      <c r="F9" s="6">
        <f>Compras!D9</f>
        <v>0</v>
      </c>
      <c r="G9" s="4">
        <f>Compras!B9</f>
        <v>1</v>
      </c>
      <c r="H9" s="17">
        <f>Compras!Q9</f>
        <v>1.2300000000000182</v>
      </c>
      <c r="I9" s="4">
        <f>Compras!P9</f>
        <v>1</v>
      </c>
      <c r="J9" s="32" t="s">
        <v>162</v>
      </c>
      <c r="K9" s="12">
        <f t="shared" si="0"/>
        <v>47.516875000000056</v>
      </c>
      <c r="L9" s="13">
        <f t="shared" si="1"/>
        <v>37.334687500000044</v>
      </c>
      <c r="M9" s="14">
        <f t="shared" si="2"/>
        <v>27.152500000000032</v>
      </c>
    </row>
    <row r="10" spans="1:13" ht="46.8" x14ac:dyDescent="0.3">
      <c r="A10" s="31">
        <v>10</v>
      </c>
      <c r="B10" s="3" t="str">
        <f>Compras!A10</f>
        <v>Estuche mini Luna SM - Kawaii Sanrio Zero Wallet Kuromi Cinnamoroll Pochacco popompurin</v>
      </c>
      <c r="C10" s="3" t="s">
        <v>160</v>
      </c>
      <c r="D10" s="3" t="s">
        <v>127</v>
      </c>
      <c r="E10" s="17">
        <f>Compras!C10</f>
        <v>34.25</v>
      </c>
      <c r="F10" s="6">
        <f>Compras!D10</f>
        <v>0.24175182481751828</v>
      </c>
      <c r="G10" s="4">
        <f>Compras!B10</f>
        <v>1</v>
      </c>
      <c r="H10" s="17">
        <f>Compras!Q10</f>
        <v>52.29</v>
      </c>
      <c r="I10" s="4">
        <f>Compras!P10</f>
        <v>1</v>
      </c>
      <c r="J10" s="30" t="s">
        <v>162</v>
      </c>
      <c r="K10" s="12">
        <f t="shared" si="0"/>
        <v>174.76124999999999</v>
      </c>
      <c r="L10" s="13">
        <f t="shared" si="1"/>
        <v>145.63437499999998</v>
      </c>
      <c r="M10" s="14">
        <f t="shared" si="2"/>
        <v>116.50749999999999</v>
      </c>
    </row>
    <row r="11" spans="1:13" ht="31.2" x14ac:dyDescent="0.3">
      <c r="A11" s="31">
        <v>11</v>
      </c>
      <c r="B11" s="3" t="str">
        <f>Compras!A11</f>
        <v>Estuche Luna SM Sanrios-Bolsa de almacenamiento portátil para cables de datos</v>
      </c>
      <c r="C11" s="3" t="s">
        <v>161</v>
      </c>
      <c r="D11" s="3" t="s">
        <v>111</v>
      </c>
      <c r="E11" s="17">
        <f>Compras!C11</f>
        <v>68.680000000000007</v>
      </c>
      <c r="F11" s="6">
        <f>Compras!D11</f>
        <v>0.35250436808386731</v>
      </c>
      <c r="G11" s="4">
        <f>Compras!B11</f>
        <v>1</v>
      </c>
      <c r="H11" s="17">
        <f>Compras!Q11</f>
        <v>63.674999999999997</v>
      </c>
      <c r="I11" s="4">
        <f>Compras!P11</f>
        <v>1</v>
      </c>
      <c r="J11" s="30" t="s">
        <v>162</v>
      </c>
      <c r="K11" s="12">
        <f t="shared" si="0"/>
        <v>204.64687499999997</v>
      </c>
      <c r="L11" s="13">
        <f t="shared" si="1"/>
        <v>170.53906249999997</v>
      </c>
      <c r="M11" s="14">
        <f t="shared" si="2"/>
        <v>136.43124999999998</v>
      </c>
    </row>
    <row r="12" spans="1:13" ht="46.8" x14ac:dyDescent="0.3">
      <c r="A12" s="31">
        <v>12</v>
      </c>
      <c r="B12" s="3" t="str">
        <f>Compras!A12</f>
        <v>Sanrios-bolsa impermeable para exteriores, bonita funda de teléfono a prueba de polvo, 3,5-6,5 pulgadas</v>
      </c>
      <c r="C12" s="3" t="s">
        <v>161</v>
      </c>
      <c r="D12" s="3" t="s">
        <v>112</v>
      </c>
      <c r="E12" s="17">
        <f>Compras!C12</f>
        <v>68.319999999999993</v>
      </c>
      <c r="F12" s="6">
        <f>Compras!D12</f>
        <v>0.52356557377049173</v>
      </c>
      <c r="G12" s="4">
        <f>Compras!B12</f>
        <v>1</v>
      </c>
      <c r="H12" s="17">
        <f>Compras!Q12</f>
        <v>51.754999999999995</v>
      </c>
      <c r="I12" s="4">
        <f>Compras!P12</f>
        <v>1</v>
      </c>
      <c r="J12" s="30" t="s">
        <v>162</v>
      </c>
      <c r="K12" s="12">
        <f t="shared" si="0"/>
        <v>173.356875</v>
      </c>
      <c r="L12" s="13">
        <f t="shared" si="1"/>
        <v>144.46406250000001</v>
      </c>
      <c r="M12" s="14">
        <f t="shared" si="2"/>
        <v>115.57124999999999</v>
      </c>
    </row>
    <row r="13" spans="1:13" ht="46.8" x14ac:dyDescent="0.3">
      <c r="A13" s="31">
        <v>13</v>
      </c>
      <c r="B13" s="3" t="str">
        <f>Compras!A13</f>
        <v>Estuche grande Luna SM - Crayon Shin-chan U Disk Cable de datos bolsa con cremallera TOHATO</v>
      </c>
      <c r="C13" s="3" t="s">
        <v>161</v>
      </c>
      <c r="D13" s="3" t="s">
        <v>111</v>
      </c>
      <c r="E13" s="17">
        <f>Compras!C13</f>
        <v>103.63</v>
      </c>
      <c r="F13" s="6">
        <f>Compras!D13</f>
        <v>0.19328379812795526</v>
      </c>
      <c r="G13" s="4">
        <f>Compras!B13</f>
        <v>1</v>
      </c>
      <c r="H13" s="17">
        <f>Compras!Q13</f>
        <v>83.6</v>
      </c>
      <c r="I13" s="4">
        <f>Compras!P13</f>
        <v>1</v>
      </c>
      <c r="J13" s="30" t="s">
        <v>162</v>
      </c>
      <c r="K13" s="12">
        <f t="shared" si="0"/>
        <v>214.12499999999997</v>
      </c>
      <c r="L13" s="13">
        <f t="shared" si="1"/>
        <v>192.71249999999998</v>
      </c>
      <c r="M13" s="14">
        <f t="shared" si="2"/>
        <v>171.29999999999998</v>
      </c>
    </row>
    <row r="14" spans="1:13" ht="31.2" x14ac:dyDescent="0.3">
      <c r="A14" s="31">
        <v>14</v>
      </c>
      <c r="B14" s="3" t="str">
        <f>Compras!A14</f>
        <v>Bolso HK - Sanrio-Bolso de hombro de Hello Kitty para niña, mochila de felpa</v>
      </c>
      <c r="C14" s="3" t="s">
        <v>160</v>
      </c>
      <c r="D14" s="3" t="s">
        <v>127</v>
      </c>
      <c r="E14" s="17">
        <f>Compras!C14</f>
        <v>110.08</v>
      </c>
      <c r="F14" s="6">
        <f>Compras!D14</f>
        <v>0.49582122093023256</v>
      </c>
      <c r="G14" s="4">
        <f>Compras!B14</f>
        <v>1</v>
      </c>
      <c r="H14" s="17">
        <f>Compras!Q14</f>
        <v>53.682499999999997</v>
      </c>
      <c r="I14" s="4">
        <f>Compras!P14</f>
        <v>3</v>
      </c>
      <c r="J14" s="32" t="s">
        <v>162</v>
      </c>
      <c r="K14" s="12">
        <f t="shared" si="0"/>
        <v>90.722187500000004</v>
      </c>
      <c r="L14" s="13">
        <f t="shared" si="1"/>
        <v>71.28171875000001</v>
      </c>
      <c r="M14" s="14">
        <f t="shared" si="2"/>
        <v>51.841250000000002</v>
      </c>
    </row>
    <row r="15" spans="1:13" ht="31.2" x14ac:dyDescent="0.3">
      <c r="A15" s="31">
        <v>15</v>
      </c>
      <c r="B15" s="3" t="str">
        <f>Compras!A15</f>
        <v>Bolso Kirby - Bolso de mensajero de felpa de dibujos animados Kirby Star Game</v>
      </c>
      <c r="C15" s="3" t="s">
        <v>109</v>
      </c>
      <c r="D15" s="3" t="s">
        <v>127</v>
      </c>
      <c r="E15" s="17">
        <f>Compras!C15</f>
        <v>176.65</v>
      </c>
      <c r="F15" s="6">
        <f>Compras!D15</f>
        <v>0.49340503821115206</v>
      </c>
      <c r="G15" s="4">
        <f>Compras!B15</f>
        <v>1</v>
      </c>
      <c r="H15" s="17">
        <f>Compras!Q15</f>
        <v>87.672499999999985</v>
      </c>
      <c r="I15" s="4">
        <f>Compras!P15</f>
        <v>1</v>
      </c>
      <c r="J15" s="32" t="s">
        <v>162</v>
      </c>
      <c r="K15" s="12">
        <f t="shared" si="0"/>
        <v>234.76312499999995</v>
      </c>
      <c r="L15" s="13">
        <f t="shared" si="1"/>
        <v>195.63593749999995</v>
      </c>
      <c r="M15" s="14">
        <f t="shared" si="2"/>
        <v>156.50874999999996</v>
      </c>
    </row>
    <row r="16" spans="1:13" ht="31.2" x14ac:dyDescent="0.3">
      <c r="A16" s="31">
        <v>16</v>
      </c>
      <c r="B16" s="3" t="str">
        <f>Compras!A16</f>
        <v>Bolso Kuromi - Sanrio-Bolso de hombro de Hello Kitty para niña, mochila de felpa</v>
      </c>
      <c r="C16" s="3" t="s">
        <v>109</v>
      </c>
      <c r="D16" s="3" t="s">
        <v>127</v>
      </c>
      <c r="E16" s="17">
        <f>Compras!C16</f>
        <v>110.08</v>
      </c>
      <c r="F16" s="6">
        <f>Compras!D16</f>
        <v>0.48637354651162795</v>
      </c>
      <c r="G16" s="4">
        <f>Compras!B16</f>
        <v>1</v>
      </c>
      <c r="H16" s="17">
        <f>Compras!Q16</f>
        <v>54.722500000000004</v>
      </c>
      <c r="I16" s="4">
        <f>Compras!P16</f>
        <v>1</v>
      </c>
      <c r="J16" s="32" t="s">
        <v>162</v>
      </c>
      <c r="K16" s="12">
        <f t="shared" si="0"/>
        <v>160.62562500000001</v>
      </c>
      <c r="L16" s="13">
        <f t="shared" si="1"/>
        <v>133.85468750000001</v>
      </c>
      <c r="M16" s="14">
        <f t="shared" si="2"/>
        <v>107.08375000000001</v>
      </c>
    </row>
    <row r="17" spans="1:13" ht="31.2" x14ac:dyDescent="0.3">
      <c r="A17" s="31">
        <v>17</v>
      </c>
      <c r="B17" s="3" t="str">
        <f>Compras!A17</f>
        <v>Bolso Kirby - Bolso de mensajero de felpa de dibujos animados Kirby Star Game</v>
      </c>
      <c r="C17" s="3" t="s">
        <v>109</v>
      </c>
      <c r="D17" s="3" t="s">
        <v>127</v>
      </c>
      <c r="E17" s="17">
        <f>Compras!C17</f>
        <v>88.24</v>
      </c>
      <c r="F17" s="6">
        <f>Compras!D17</f>
        <v>2.5158658204895729E-2</v>
      </c>
      <c r="G17" s="4">
        <f>Compras!B17</f>
        <v>1</v>
      </c>
      <c r="H17" s="17">
        <f>Compras!Q17</f>
        <v>84.202499999999986</v>
      </c>
      <c r="I17" s="4">
        <f>Compras!P17</f>
        <v>1</v>
      </c>
      <c r="J17" s="32" t="s">
        <v>162</v>
      </c>
      <c r="K17" s="12">
        <f t="shared" si="0"/>
        <v>215.44296874999998</v>
      </c>
      <c r="L17" s="13">
        <f t="shared" si="1"/>
        <v>193.89867187499999</v>
      </c>
      <c r="M17" s="14">
        <f t="shared" si="2"/>
        <v>172.35437499999998</v>
      </c>
    </row>
    <row r="18" spans="1:13" ht="31.2" x14ac:dyDescent="0.3">
      <c r="A18" s="31">
        <v>18</v>
      </c>
      <c r="B18" s="3" t="str">
        <f>Compras!A18</f>
        <v>Bolso Kirby - Bolso de mensajero de felpa de dibujos animados Kirby Star Game</v>
      </c>
      <c r="C18" s="3" t="s">
        <v>109</v>
      </c>
      <c r="D18" s="3" t="s">
        <v>127</v>
      </c>
      <c r="E18" s="17">
        <f>Compras!C18</f>
        <v>88.24</v>
      </c>
      <c r="F18" s="6">
        <f>Compras!D18</f>
        <v>0.19809610154125104</v>
      </c>
      <c r="G18" s="4">
        <f>Compras!B18</f>
        <v>1</v>
      </c>
      <c r="H18" s="17">
        <f>Compras!Q18</f>
        <v>68.942499999999995</v>
      </c>
      <c r="I18" s="4">
        <f>Compras!P18</f>
        <v>1</v>
      </c>
      <c r="J18" s="32" t="s">
        <v>162</v>
      </c>
      <c r="K18" s="12">
        <f t="shared" si="0"/>
        <v>218.4740625</v>
      </c>
      <c r="L18" s="13">
        <f t="shared" si="1"/>
        <v>182.06171875000001</v>
      </c>
      <c r="M18" s="14">
        <f t="shared" si="2"/>
        <v>145.64937499999999</v>
      </c>
    </row>
    <row r="19" spans="1:13" ht="46.8" x14ac:dyDescent="0.3">
      <c r="A19" s="31">
        <v>19</v>
      </c>
      <c r="B19" s="3" t="str">
        <f>Compras!A19</f>
        <v>Peluche llavero Stitch - Disney-juguetes de peluche de Lilo Stitch para niños, muñecos con gancho de plástico 10 cm</v>
      </c>
      <c r="C19" s="3" t="s">
        <v>126</v>
      </c>
      <c r="D19" s="3" t="s">
        <v>198</v>
      </c>
      <c r="E19" s="17">
        <f>Compras!C19</f>
        <v>69.540000000000006</v>
      </c>
      <c r="F19" s="6">
        <f>Compras!D19</f>
        <v>0.21440897325280417</v>
      </c>
      <c r="G19" s="4">
        <f>Compras!B19</f>
        <v>1</v>
      </c>
      <c r="H19" s="17">
        <f>Compras!Q19</f>
        <v>52.812500000000007</v>
      </c>
      <c r="I19" s="4">
        <f>Compras!P19</f>
        <v>1</v>
      </c>
      <c r="J19" s="32" t="s">
        <v>162</v>
      </c>
      <c r="K19" s="12">
        <f t="shared" si="0"/>
        <v>176.13281250000003</v>
      </c>
      <c r="L19" s="13">
        <f t="shared" si="1"/>
        <v>146.77734375000003</v>
      </c>
      <c r="M19" s="14">
        <f t="shared" si="2"/>
        <v>117.42187500000001</v>
      </c>
    </row>
    <row r="20" spans="1:13" ht="46.8" x14ac:dyDescent="0.3">
      <c r="A20" s="31">
        <v>20</v>
      </c>
      <c r="B20" s="3" t="str">
        <f>Compras!A20</f>
        <v>Figuras de acción de Pokémon Pikachu para niños, modelo de juguete de PVC, 6 estilos - Bulbasaur</v>
      </c>
      <c r="C20" s="3" t="s">
        <v>125</v>
      </c>
      <c r="D20" s="3" t="s">
        <v>119</v>
      </c>
      <c r="E20" s="17">
        <f>Compras!C20</f>
        <v>118.89</v>
      </c>
      <c r="F20" s="6">
        <f>Compras!D20</f>
        <v>0.53461182605770041</v>
      </c>
      <c r="G20" s="4">
        <f>Compras!B20</f>
        <v>1</v>
      </c>
      <c r="H20" s="17">
        <f>Compras!Q20</f>
        <v>53.512499999999996</v>
      </c>
      <c r="I20" s="4">
        <f>Compras!P20</f>
        <v>1</v>
      </c>
      <c r="J20" s="32" t="s">
        <v>162</v>
      </c>
      <c r="K20" s="12">
        <f t="shared" si="0"/>
        <v>157.90312499999999</v>
      </c>
      <c r="L20" s="13">
        <f t="shared" si="1"/>
        <v>131.5859375</v>
      </c>
      <c r="M20" s="14">
        <f t="shared" si="2"/>
        <v>105.26875</v>
      </c>
    </row>
    <row r="21" spans="1:13" ht="46.8" x14ac:dyDescent="0.3">
      <c r="A21" s="31">
        <v>21</v>
      </c>
      <c r="B21" s="3" t="str">
        <f>Compras!A21</f>
        <v>Figuras de acción de Pokémon Pikachu para niños, modelo de juguete de PVC, 6 estilos - Psyduck</v>
      </c>
      <c r="C21" s="3" t="s">
        <v>125</v>
      </c>
      <c r="D21" s="3" t="s">
        <v>119</v>
      </c>
      <c r="E21" s="17">
        <f>Compras!C21</f>
        <v>136.63999999999999</v>
      </c>
      <c r="F21" s="6">
        <f>Compras!D21</f>
        <v>0.53417740046838391</v>
      </c>
      <c r="G21" s="4">
        <f>Compras!B21</f>
        <v>1</v>
      </c>
      <c r="H21" s="17">
        <f>Compras!Q21</f>
        <v>61.832500000000003</v>
      </c>
      <c r="I21" s="4">
        <f>Compras!P21</f>
        <v>1</v>
      </c>
      <c r="J21" s="32" t="s">
        <v>162</v>
      </c>
      <c r="K21" s="12">
        <f t="shared" si="0"/>
        <v>176.62312500000002</v>
      </c>
      <c r="L21" s="13">
        <f t="shared" si="1"/>
        <v>147.18593750000002</v>
      </c>
      <c r="M21" s="14">
        <f t="shared" si="2"/>
        <v>117.74875</v>
      </c>
    </row>
    <row r="22" spans="1:13" ht="46.8" x14ac:dyDescent="0.3">
      <c r="A22" s="31">
        <v>22</v>
      </c>
      <c r="B22" s="3" t="str">
        <f>Compras!A22</f>
        <v>Monedero de PU de Sanrio Kuromi Cinnamoroll, monedero de dibujos animados, My Melody, Pompón, Purin</v>
      </c>
      <c r="C22" s="3" t="s">
        <v>160</v>
      </c>
      <c r="D22" s="3" t="s">
        <v>116</v>
      </c>
      <c r="E22" s="17">
        <f>Compras!C22</f>
        <v>104.84</v>
      </c>
      <c r="F22" s="6">
        <f>Compras!D22</f>
        <v>0.47224341854254104</v>
      </c>
      <c r="G22" s="4">
        <f>Compras!B22</f>
        <v>4</v>
      </c>
      <c r="H22" s="17">
        <f>Compras!Q22</f>
        <v>53.596363636363634</v>
      </c>
      <c r="I22" s="4">
        <f>Compras!P22</f>
        <v>1</v>
      </c>
      <c r="J22" s="32" t="s">
        <v>162</v>
      </c>
      <c r="K22" s="12">
        <f t="shared" si="0"/>
        <v>158.09181818181818</v>
      </c>
      <c r="L22" s="13">
        <f t="shared" si="1"/>
        <v>131.74318181818182</v>
      </c>
      <c r="M22" s="14">
        <f t="shared" si="2"/>
        <v>105.39454545454545</v>
      </c>
    </row>
    <row r="23" spans="1:13" ht="46.8" x14ac:dyDescent="0.3">
      <c r="A23" s="31">
        <v>23</v>
      </c>
      <c r="B23" s="3" t="str">
        <f>Compras!A23</f>
        <v>Monedero de PU de Sanrio Kuromi Cinnamoroll, monedero de dibujos animados, My Melody, Pompón, Purin</v>
      </c>
      <c r="C23" s="3" t="s">
        <v>160</v>
      </c>
      <c r="D23" s="3" t="s">
        <v>116</v>
      </c>
      <c r="E23" s="17">
        <f>Compras!C23</f>
        <v>104.84</v>
      </c>
      <c r="F23" s="6">
        <f>Compras!D23</f>
        <v>0.56323922167111784</v>
      </c>
      <c r="G23" s="4">
        <f>Compras!B23</f>
        <v>2</v>
      </c>
      <c r="H23" s="17">
        <f>Compras!Q23</f>
        <v>42.322727272727271</v>
      </c>
      <c r="I23" s="4">
        <f>Compras!P23</f>
        <v>1</v>
      </c>
      <c r="J23" s="32" t="s">
        <v>162</v>
      </c>
      <c r="K23" s="12">
        <f t="shared" si="0"/>
        <v>154.84715909090909</v>
      </c>
      <c r="L23" s="13">
        <f t="shared" si="1"/>
        <v>121.66562500000001</v>
      </c>
      <c r="M23" s="14">
        <f t="shared" si="2"/>
        <v>88.484090909090909</v>
      </c>
    </row>
    <row r="24" spans="1:13" ht="46.8" x14ac:dyDescent="0.3">
      <c r="A24" s="31">
        <v>24</v>
      </c>
      <c r="B24" s="3" t="str">
        <f>Compras!A24</f>
        <v>Sanrio-Juego de bolígrafos Kawaii de dibujos animados, papelería de Anime, My Melody, Cinnamoroll, 0,5 MM, color negro</v>
      </c>
      <c r="C24" s="3" t="s">
        <v>160</v>
      </c>
      <c r="D24" s="3" t="s">
        <v>118</v>
      </c>
      <c r="E24" s="17">
        <f>Compras!C24</f>
        <v>50.32</v>
      </c>
      <c r="F24" s="6">
        <f>Compras!D24</f>
        <v>3.1399046104928427E-2</v>
      </c>
      <c r="G24" s="4">
        <f>Compras!B24</f>
        <v>2</v>
      </c>
      <c r="H24" s="17">
        <f>Compras!Q24</f>
        <v>41.805500000000002</v>
      </c>
      <c r="I24" s="4">
        <f>Compras!P24</f>
        <v>6</v>
      </c>
      <c r="J24" s="32" t="s">
        <v>162</v>
      </c>
      <c r="K24" s="12">
        <f t="shared" si="0"/>
        <v>65.08822395833333</v>
      </c>
      <c r="L24" s="13">
        <f t="shared" si="1"/>
        <v>51.14074739583333</v>
      </c>
      <c r="M24" s="14">
        <f t="shared" si="2"/>
        <v>37.19327083333333</v>
      </c>
    </row>
    <row r="25" spans="1:13" ht="46.8" x14ac:dyDescent="0.3">
      <c r="A25" s="31">
        <v>25</v>
      </c>
      <c r="B25" s="3" t="str">
        <f>Compras!A25</f>
        <v>Sanrio-Juego de bolígrafos Kawaii de dibujos animados, papelería de Anime, My Melody, Cinnamoroll, 0,5 MM, color negro</v>
      </c>
      <c r="C25" s="3" t="s">
        <v>160</v>
      </c>
      <c r="D25" s="3" t="s">
        <v>118</v>
      </c>
      <c r="E25" s="17">
        <f>Compras!C25</f>
        <v>49.27</v>
      </c>
      <c r="F25" s="6">
        <f>Compras!D25</f>
        <v>3.1865232392936885E-2</v>
      </c>
      <c r="G25" s="4">
        <f>Compras!B25</f>
        <v>1</v>
      </c>
      <c r="H25" s="17">
        <f>Compras!Q25</f>
        <v>41.343333333333334</v>
      </c>
      <c r="I25" s="4">
        <f>Compras!P25</f>
        <v>6</v>
      </c>
      <c r="J25" s="32" t="s">
        <v>162</v>
      </c>
      <c r="K25" s="12">
        <f t="shared" si="0"/>
        <v>64.852326388888883</v>
      </c>
      <c r="L25" s="13">
        <f t="shared" si="1"/>
        <v>50.955399305555552</v>
      </c>
      <c r="M25" s="14">
        <f t="shared" si="2"/>
        <v>37.058472222222221</v>
      </c>
    </row>
    <row r="26" spans="1:13" ht="46.8" x14ac:dyDescent="0.3">
      <c r="A26" s="31">
        <v>26</v>
      </c>
      <c r="B26" s="3" t="str">
        <f>Compras!A26</f>
        <v>Sanrio-Juego de bolígrafos Kawaii de dibujos animados, papelería de Anime, My Melody, Cinnamoroll, 0,5 MM, color negro</v>
      </c>
      <c r="C26" s="3" t="s">
        <v>160</v>
      </c>
      <c r="D26" s="3" t="s">
        <v>118</v>
      </c>
      <c r="E26" s="17">
        <f>Compras!C26</f>
        <v>46.13</v>
      </c>
      <c r="F26" s="6">
        <f>Compras!D26</f>
        <v>3.3817472360719754E-2</v>
      </c>
      <c r="G26" s="4">
        <f>Compras!B26</f>
        <v>1</v>
      </c>
      <c r="H26" s="17">
        <f>Compras!Q26</f>
        <v>37.635454545454543</v>
      </c>
      <c r="I26" s="4">
        <f>Compras!P26</f>
        <v>6</v>
      </c>
      <c r="J26" s="32" t="s">
        <v>162</v>
      </c>
      <c r="K26" s="12">
        <f t="shared" si="0"/>
        <v>62.959763257575759</v>
      </c>
      <c r="L26" s="13">
        <f t="shared" si="1"/>
        <v>49.468385416666663</v>
      </c>
      <c r="M26" s="14">
        <f t="shared" si="2"/>
        <v>35.977007575757575</v>
      </c>
    </row>
    <row r="27" spans="1:13" ht="62.4" x14ac:dyDescent="0.3">
      <c r="A27" s="31">
        <v>27</v>
      </c>
      <c r="B27" s="3" t="str">
        <f>Compras!A27</f>
        <v>Sanrio-Juego de bolígrafos creativos de dibujos animados para estudiantes, Set de 6 bolígrafos de papelería de Anime, My Melody, Cinnamoroll, 0,38 Mm, color negro</v>
      </c>
      <c r="C27" s="3" t="s">
        <v>160</v>
      </c>
      <c r="D27" s="3" t="s">
        <v>116</v>
      </c>
      <c r="E27" s="17">
        <f>Compras!C27</f>
        <v>113.58</v>
      </c>
      <c r="F27" s="6">
        <f>Compras!D27</f>
        <v>0.58311322415918287</v>
      </c>
      <c r="G27" s="4">
        <f>Compras!B27</f>
        <v>1</v>
      </c>
      <c r="H27" s="17">
        <f>Compras!Q27</f>
        <v>40.993333333333332</v>
      </c>
      <c r="I27" s="4">
        <f>Compras!P27</f>
        <v>6</v>
      </c>
      <c r="J27" s="32" t="s">
        <v>162</v>
      </c>
      <c r="K27" s="12">
        <f t="shared" si="0"/>
        <v>61.684583333333336</v>
      </c>
      <c r="L27" s="13">
        <f t="shared" si="1"/>
        <v>48.466458333333335</v>
      </c>
      <c r="M27" s="14">
        <f t="shared" si="2"/>
        <v>35.248333333333335</v>
      </c>
    </row>
    <row r="28" spans="1:13" ht="31.2" x14ac:dyDescent="0.3">
      <c r="A28" s="31">
        <v>28</v>
      </c>
      <c r="B28" s="3" t="str">
        <f>Compras!A28</f>
        <v>Bolso HK - Sanrio-monedero de felpa de Hello Kitty, Pochacco de dibujos animados, My Melody</v>
      </c>
      <c r="C28" s="3" t="s">
        <v>160</v>
      </c>
      <c r="D28" s="3" t="s">
        <v>116</v>
      </c>
      <c r="E28" s="17">
        <f>Compras!C28</f>
        <v>78.11</v>
      </c>
      <c r="F28" s="6">
        <f>Compras!D28</f>
        <v>0.45602355652285231</v>
      </c>
      <c r="G28" s="4">
        <f>Compras!B28</f>
        <v>1</v>
      </c>
      <c r="H28" s="17">
        <f>Compras!Q28</f>
        <v>35.555454545454545</v>
      </c>
      <c r="I28" s="4">
        <f>Compras!P28</f>
        <v>1</v>
      </c>
      <c r="J28" s="32" t="s">
        <v>162</v>
      </c>
      <c r="K28" s="12">
        <f t="shared" si="0"/>
        <v>130.83306818181819</v>
      </c>
      <c r="L28" s="13">
        <f t="shared" si="1"/>
        <v>109.02755681818182</v>
      </c>
      <c r="M28" s="14">
        <f t="shared" si="2"/>
        <v>87.222045454545452</v>
      </c>
    </row>
    <row r="29" spans="1:13" ht="46.8" x14ac:dyDescent="0.3">
      <c r="A29" s="31">
        <v>29</v>
      </c>
      <c r="B29" s="3" t="str">
        <f>Compras!A29</f>
        <v>Mini monedero de felpa Kirby de estrella de dibujos animados de Anime Kawaii, Lindo bolso de auriculares Bluetooth</v>
      </c>
      <c r="C29" s="3" t="s">
        <v>109</v>
      </c>
      <c r="D29" s="3" t="s">
        <v>199</v>
      </c>
      <c r="E29" s="17">
        <f>Compras!C29</f>
        <v>80.2</v>
      </c>
      <c r="F29" s="6">
        <f>Compras!D29</f>
        <v>0.36857855361596009</v>
      </c>
      <c r="G29" s="4">
        <f>Compras!B29</f>
        <v>2</v>
      </c>
      <c r="H29" s="17">
        <f>Compras!Q29</f>
        <v>44.283333333333331</v>
      </c>
      <c r="I29" s="4">
        <f>Compras!P29</f>
        <v>1</v>
      </c>
      <c r="J29" s="32" t="s">
        <v>162</v>
      </c>
      <c r="K29" s="12">
        <f t="shared" si="0"/>
        <v>153.74375000000001</v>
      </c>
      <c r="L29" s="13">
        <f t="shared" si="1"/>
        <v>128.11979166666669</v>
      </c>
      <c r="M29" s="14">
        <f t="shared" si="2"/>
        <v>102.49583333333334</v>
      </c>
    </row>
    <row r="30" spans="1:13" ht="31.2" x14ac:dyDescent="0.3">
      <c r="A30" s="31">
        <v>30</v>
      </c>
      <c r="B30" s="3" t="str">
        <f>Compras!A30</f>
        <v>Mini monedero llavero de felpa Kirby de estrella de dibujos animados de Anime Kawaii</v>
      </c>
      <c r="C30" s="3" t="s">
        <v>160</v>
      </c>
      <c r="D30" s="3" t="s">
        <v>116</v>
      </c>
      <c r="E30" s="17">
        <f>Compras!C30</f>
        <v>50.47</v>
      </c>
      <c r="F30" s="6">
        <f>Compras!D30</f>
        <v>0</v>
      </c>
      <c r="G30" s="4">
        <f>Compras!B30</f>
        <v>1</v>
      </c>
      <c r="H30" s="17">
        <f>Compras!Q30</f>
        <v>44.11333333333333</v>
      </c>
      <c r="I30" s="4">
        <f>Compras!P30</f>
        <v>1</v>
      </c>
      <c r="J30" s="32" t="s">
        <v>162</v>
      </c>
      <c r="K30" s="12">
        <f t="shared" si="0"/>
        <v>153.29749999999999</v>
      </c>
      <c r="L30" s="13">
        <f t="shared" si="1"/>
        <v>127.74791666666665</v>
      </c>
      <c r="M30" s="14">
        <f t="shared" si="2"/>
        <v>102.19833333333332</v>
      </c>
    </row>
    <row r="31" spans="1:13" ht="46.8" x14ac:dyDescent="0.3">
      <c r="A31" s="31">
        <v>31</v>
      </c>
      <c r="B31" s="3" t="str">
        <f>Compras!A31</f>
        <v>Monedero de felpa Kirby de estrella de dibujos animados de Anime Kawaii, Mini bolsa de auriculares Bluetooth</v>
      </c>
      <c r="C31" s="27" t="s">
        <v>109</v>
      </c>
      <c r="D31" s="3" t="s">
        <v>199</v>
      </c>
      <c r="E31" s="17">
        <f>Compras!C31</f>
        <v>55.74</v>
      </c>
      <c r="F31" s="6">
        <f>Compras!D31</f>
        <v>0.4088625762468604</v>
      </c>
      <c r="G31" s="4">
        <f>Compras!B31</f>
        <v>2</v>
      </c>
      <c r="H31" s="17">
        <f>Compras!Q31</f>
        <v>26.593333333333337</v>
      </c>
      <c r="I31" s="4">
        <f>Compras!P31</f>
        <v>1</v>
      </c>
      <c r="J31" s="32" t="s">
        <v>162</v>
      </c>
      <c r="K31" s="12">
        <f t="shared" si="0"/>
        <v>125.19208333333334</v>
      </c>
      <c r="L31" s="13">
        <f t="shared" si="1"/>
        <v>98.365208333333342</v>
      </c>
      <c r="M31" s="14">
        <f t="shared" si="2"/>
        <v>71.538333333333341</v>
      </c>
    </row>
    <row r="32" spans="1:13" ht="62.4" x14ac:dyDescent="0.3">
      <c r="A32" s="31">
        <v>32</v>
      </c>
      <c r="B32" s="3" t="str">
        <f>Compras!A32</f>
        <v>Llavero de felpa Kawaii Sanrio Hello Kitty, lindo dibujos animados Kuromi Cinnamoroll Melody, auriculares, bolsa, monedero, adornos colgantes, regalos</v>
      </c>
      <c r="C32" s="3" t="s">
        <v>160</v>
      </c>
      <c r="D32" s="3" t="s">
        <v>124</v>
      </c>
      <c r="E32" s="17">
        <f>Compras!C32</f>
        <v>61.16</v>
      </c>
      <c r="F32" s="6">
        <f>Compras!D32</f>
        <v>0.31654676258992809</v>
      </c>
      <c r="G32" s="4">
        <f>Compras!B32</f>
        <v>4</v>
      </c>
      <c r="H32" s="17">
        <f>Compras!Q32</f>
        <v>35.443333333333328</v>
      </c>
      <c r="I32" s="4">
        <f>Compras!P32</f>
        <v>1</v>
      </c>
      <c r="J32" s="32" t="s">
        <v>162</v>
      </c>
      <c r="K32" s="12">
        <f t="shared" si="0"/>
        <v>130.53874999999999</v>
      </c>
      <c r="L32" s="13">
        <f t="shared" si="1"/>
        <v>108.78229166666665</v>
      </c>
      <c r="M32" s="14">
        <f t="shared" si="2"/>
        <v>87.025833333333324</v>
      </c>
    </row>
    <row r="33" spans="1:13" ht="62.4" x14ac:dyDescent="0.3">
      <c r="A33" s="31">
        <v>33</v>
      </c>
      <c r="B33" s="3" t="str">
        <f>Compras!A33</f>
        <v>Kawaii Sanrio-juguetes de peluche con dibujos animados, Hello Kitty, Melody, Kuromi, Cinnamoroll, monedero colgante, bolso con auriculares Bluetooth</v>
      </c>
      <c r="C33" s="3" t="s">
        <v>160</v>
      </c>
      <c r="D33" s="3" t="s">
        <v>123</v>
      </c>
      <c r="E33" s="17">
        <f>Compras!C33</f>
        <v>122.66</v>
      </c>
      <c r="F33" s="6">
        <f>Compras!D33</f>
        <v>0.31566932985488344</v>
      </c>
      <c r="G33" s="4">
        <f>Compras!B33</f>
        <v>2</v>
      </c>
      <c r="H33" s="17">
        <f>Compras!Q33</f>
        <v>77.583333333333329</v>
      </c>
      <c r="I33" s="4">
        <f>Compras!P33</f>
        <v>1</v>
      </c>
      <c r="J33" s="32" t="s">
        <v>162</v>
      </c>
      <c r="K33" s="12">
        <f t="shared" si="0"/>
        <v>200.96354166666663</v>
      </c>
      <c r="L33" s="13">
        <f t="shared" si="1"/>
        <v>180.86718749999997</v>
      </c>
      <c r="M33" s="14">
        <f t="shared" si="2"/>
        <v>160.77083333333331</v>
      </c>
    </row>
    <row r="34" spans="1:13" ht="46.8" x14ac:dyDescent="0.3">
      <c r="A34" s="31">
        <v>34</v>
      </c>
      <c r="B34" s="3" t="str">
        <f>Compras!A34</f>
        <v>Almohada Kirby - Juguete de peluche de Anime para niños y niñas, muñeco de peluche Kirbyed con gorro de noche</v>
      </c>
      <c r="C34" s="3" t="s">
        <v>109</v>
      </c>
      <c r="D34" s="3" t="s">
        <v>121</v>
      </c>
      <c r="E34" s="17">
        <f>Compras!C34</f>
        <v>404.16</v>
      </c>
      <c r="F34" s="6">
        <f>Compras!D34</f>
        <v>0.35965954077593032</v>
      </c>
      <c r="G34" s="4">
        <f>Compras!B34</f>
        <v>2</v>
      </c>
      <c r="H34" s="17">
        <f>Compras!Q34</f>
        <v>305.84000000000003</v>
      </c>
      <c r="I34" s="4">
        <f>Compras!P34</f>
        <v>1</v>
      </c>
      <c r="J34" s="32" t="s">
        <v>162</v>
      </c>
      <c r="K34" s="12">
        <f t="shared" ref="K34:K63" si="3">M34* (IF(M34-H34&lt;100, IF(M34-H34&gt;80, 1.25, IF(M34-H34&gt;50, 1.5, 1.75)), IF(M34-H34&gt;150, 0.95, IF(M34-H34&gt;170, 0.9, 1))))</f>
        <v>459.572</v>
      </c>
      <c r="L34" s="13">
        <f t="shared" ref="L34:L63" si="4">(K34+M34)/2</f>
        <v>471.66600000000005</v>
      </c>
      <c r="M34" s="14">
        <f t="shared" ref="M34:M63" si="5">(H34/I34) * ( IF(E34&gt;H34, IF(E34-H34&gt;100, 1.25, IF(E34-H34&gt;50, 1.5, 1.75)), IF(H34-E34&gt;100, 1.25, IF(H34-E34&gt;50, 1.5, 1.75))) ) + 25</f>
        <v>483.76000000000005</v>
      </c>
    </row>
    <row r="35" spans="1:13" ht="46.8" x14ac:dyDescent="0.3">
      <c r="A35" s="31">
        <v>35</v>
      </c>
      <c r="B35" s="3" t="str">
        <f>Compras!A35</f>
        <v>Kirby-Manta de siesta de felpa rosa de 190x200cm, manta mullida Kawaii para dormitorio, oficina, aula, cubierta de invierno</v>
      </c>
      <c r="C35" s="3" t="s">
        <v>109</v>
      </c>
      <c r="D35" s="3" t="s">
        <v>122</v>
      </c>
      <c r="E35" s="17">
        <f>Compras!C35</f>
        <v>352.26</v>
      </c>
      <c r="F35" s="6">
        <f>Compras!D35</f>
        <v>0.32010446829046729</v>
      </c>
      <c r="G35" s="4">
        <f>Compras!B35</f>
        <v>1</v>
      </c>
      <c r="H35" s="17">
        <f>Compras!Q35</f>
        <v>239.5</v>
      </c>
      <c r="I35" s="4">
        <f>Compras!P35</f>
        <v>1</v>
      </c>
      <c r="J35" s="32" t="s">
        <v>162</v>
      </c>
      <c r="K35" s="12">
        <f t="shared" si="3"/>
        <v>405.46875</v>
      </c>
      <c r="L35" s="13">
        <f t="shared" si="4"/>
        <v>364.921875</v>
      </c>
      <c r="M35" s="14">
        <f t="shared" si="5"/>
        <v>324.375</v>
      </c>
    </row>
    <row r="36" spans="1:13" ht="46.8" x14ac:dyDescent="0.3">
      <c r="A36" s="31">
        <v>36</v>
      </c>
      <c r="B36" s="3" t="str">
        <f>Compras!A36</f>
        <v>Almohada Kirby - Moon Girl-Bandas de chándal de Anime para hombre y mujer, cinta elástica para el sudor para entrenamiento, 50 cm</v>
      </c>
      <c r="C36" s="3" t="s">
        <v>109</v>
      </c>
      <c r="D36" s="3" t="s">
        <v>121</v>
      </c>
      <c r="E36" s="17">
        <f>Compras!C36</f>
        <v>483.66</v>
      </c>
      <c r="F36" s="6">
        <f>Compras!D36</f>
        <v>0.41041227308439809</v>
      </c>
      <c r="G36" s="4">
        <f>Compras!B36</f>
        <v>2</v>
      </c>
      <c r="H36" s="17">
        <f>Compras!Q36</f>
        <v>228.13000000000002</v>
      </c>
      <c r="I36" s="4">
        <f>Compras!P36</f>
        <v>1</v>
      </c>
      <c r="J36" s="32" t="s">
        <v>162</v>
      </c>
      <c r="K36" s="12">
        <f t="shared" si="3"/>
        <v>387.703125</v>
      </c>
      <c r="L36" s="13">
        <f t="shared" si="4"/>
        <v>348.93281250000001</v>
      </c>
      <c r="M36" s="14">
        <f t="shared" si="5"/>
        <v>310.16250000000002</v>
      </c>
    </row>
    <row r="37" spans="1:13" ht="31.2" x14ac:dyDescent="0.3">
      <c r="A37" s="31">
        <v>37</v>
      </c>
      <c r="B37" s="3" t="str">
        <f>Compras!A37</f>
        <v>Kirby's friend 2-figuras de acción de dibujos animados para niños, 6 piezas</v>
      </c>
      <c r="C37" s="3" t="s">
        <v>109</v>
      </c>
      <c r="D37" s="3" t="s">
        <v>119</v>
      </c>
      <c r="E37" s="17">
        <f>Compras!C37</f>
        <v>297.24</v>
      </c>
      <c r="F37" s="6">
        <f>Compras!D37</f>
        <v>0.21309379625891534</v>
      </c>
      <c r="G37" s="4">
        <f>Compras!B37</f>
        <v>1</v>
      </c>
      <c r="H37" s="17">
        <f>Compras!Q37</f>
        <v>233.9</v>
      </c>
      <c r="I37" s="4">
        <f>Compras!P37</f>
        <v>6</v>
      </c>
      <c r="J37" s="32" t="s">
        <v>162</v>
      </c>
      <c r="K37" s="12">
        <f t="shared" si="3"/>
        <v>146.08124999999998</v>
      </c>
      <c r="L37" s="13">
        <f t="shared" si="4"/>
        <v>114.77812499999999</v>
      </c>
      <c r="M37" s="14">
        <f t="shared" si="5"/>
        <v>83.474999999999994</v>
      </c>
    </row>
    <row r="38" spans="1:13" ht="31.2" x14ac:dyDescent="0.3">
      <c r="A38" s="31">
        <v>38</v>
      </c>
      <c r="B38" s="3" t="str">
        <f>Compras!A38</f>
        <v>Figuras de acción de Kirby para niños, juguetes de dibujos animados, Kawaii Kirby, 4 piezas</v>
      </c>
      <c r="C38" s="3" t="s">
        <v>109</v>
      </c>
      <c r="D38" s="3" t="s">
        <v>119</v>
      </c>
      <c r="E38" s="17">
        <f>Compras!C38</f>
        <v>294.60000000000002</v>
      </c>
      <c r="F38" s="6">
        <f>Compras!D38</f>
        <v>0.40811269517990495</v>
      </c>
      <c r="G38" s="4">
        <f>Compras!B38</f>
        <v>1</v>
      </c>
      <c r="H38" s="17">
        <f>Compras!Q38</f>
        <v>174.37</v>
      </c>
      <c r="I38" s="4">
        <f>Compras!P38</f>
        <v>4</v>
      </c>
      <c r="J38" s="32" t="s">
        <v>162</v>
      </c>
      <c r="K38" s="12">
        <f t="shared" si="3"/>
        <v>139.10859374999998</v>
      </c>
      <c r="L38" s="13">
        <f t="shared" si="4"/>
        <v>109.29960937499999</v>
      </c>
      <c r="M38" s="14">
        <f t="shared" si="5"/>
        <v>79.490624999999994</v>
      </c>
    </row>
    <row r="39" spans="1:13" ht="31.2" x14ac:dyDescent="0.3">
      <c r="A39" s="31">
        <v>39</v>
      </c>
      <c r="B39" s="3" t="str">
        <f>Compras!A39</f>
        <v>SAILOR MOON Beauty Chiba Mamoru figura de vinilo de colección, juguetes para niñas, 2 piezas</v>
      </c>
      <c r="C39" s="3" t="s">
        <v>161</v>
      </c>
      <c r="D39" s="3" t="s">
        <v>119</v>
      </c>
      <c r="E39" s="17">
        <f>Compras!C39</f>
        <v>165.65</v>
      </c>
      <c r="F39" s="6">
        <f>Compras!D39</f>
        <v>0.26978569272562636</v>
      </c>
      <c r="G39" s="4">
        <f>Compras!B39</f>
        <v>3</v>
      </c>
      <c r="H39" s="17">
        <f>Compras!Q39</f>
        <v>154.934</v>
      </c>
      <c r="I39" s="4">
        <f>Compras!P39</f>
        <v>1</v>
      </c>
      <c r="J39" s="32" t="s">
        <v>162</v>
      </c>
      <c r="K39" s="12">
        <f t="shared" si="3"/>
        <v>296.1345</v>
      </c>
      <c r="L39" s="13">
        <f t="shared" si="4"/>
        <v>296.1345</v>
      </c>
      <c r="M39" s="14">
        <f t="shared" si="5"/>
        <v>296.1345</v>
      </c>
    </row>
    <row r="40" spans="1:13" ht="46.8" x14ac:dyDescent="0.3">
      <c r="A40" s="31">
        <v>40</v>
      </c>
      <c r="B40" s="3" t="str">
        <f>Compras!A40</f>
        <v>Figura de acción de Dragon Ball Z Fat Majin Buu DBZ Muscle Boo, modelo de colección, muñeca Kawaii</v>
      </c>
      <c r="C40" s="3" t="s">
        <v>120</v>
      </c>
      <c r="D40" s="3" t="s">
        <v>119</v>
      </c>
      <c r="E40" s="17">
        <f>Compras!C40</f>
        <v>68.67</v>
      </c>
      <c r="F40" s="6">
        <f>Compras!D40</f>
        <v>0.27231687782146502</v>
      </c>
      <c r="G40" s="4">
        <f>Compras!B40</f>
        <v>2</v>
      </c>
      <c r="H40" s="17">
        <f>Compras!Q40</f>
        <v>83.943999999999988</v>
      </c>
      <c r="I40" s="4">
        <f>Compras!P40</f>
        <v>1</v>
      </c>
      <c r="J40" s="32" t="s">
        <v>162</v>
      </c>
      <c r="K40" s="12">
        <f t="shared" si="3"/>
        <v>214.8775</v>
      </c>
      <c r="L40" s="13">
        <f t="shared" si="4"/>
        <v>193.38974999999999</v>
      </c>
      <c r="M40" s="14">
        <f t="shared" si="5"/>
        <v>171.90199999999999</v>
      </c>
    </row>
    <row r="41" spans="1:13" ht="78" x14ac:dyDescent="0.3">
      <c r="A41" s="31">
        <v>41</v>
      </c>
      <c r="B41" s="3" t="str">
        <f>Compras!A41</f>
        <v>Sanrio-Juego de bolígrafos de Gel de Hello Kitty para estudiantes, bolígrafos de escritura de tinta negra Kawaii de 0,5mm, dibujos animados, suministros de papelería para la escuela y la Oficina, 6 piezas</v>
      </c>
      <c r="C41" s="3" t="s">
        <v>160</v>
      </c>
      <c r="D41" s="3" t="s">
        <v>118</v>
      </c>
      <c r="E41" s="17">
        <f>Compras!C41</f>
        <v>130.69999999999999</v>
      </c>
      <c r="F41" s="6">
        <f>Compras!D41</f>
        <v>0.51140015302218822</v>
      </c>
      <c r="G41" s="4">
        <f>Compras!B41</f>
        <v>1</v>
      </c>
      <c r="H41" s="17">
        <f>Compras!Q41</f>
        <v>63.86</v>
      </c>
      <c r="I41" s="4">
        <f>Compras!P41</f>
        <v>6</v>
      </c>
      <c r="J41" s="32" t="s">
        <v>162</v>
      </c>
      <c r="K41" s="12">
        <f t="shared" si="3"/>
        <v>71.688749999999999</v>
      </c>
      <c r="L41" s="13">
        <f t="shared" si="4"/>
        <v>56.326875000000001</v>
      </c>
      <c r="M41" s="14">
        <f t="shared" si="5"/>
        <v>40.965000000000003</v>
      </c>
    </row>
    <row r="42" spans="1:13" ht="46.8" x14ac:dyDescent="0.3">
      <c r="A42" s="31">
        <v>42</v>
      </c>
      <c r="B42" s="3" t="str">
        <f>Compras!A42</f>
        <v>Tarjetero de cuero Luffy de una pieza, monedero, llavero de dibujos animados de Anime, billetera colgante</v>
      </c>
      <c r="C42" s="3" t="s">
        <v>117</v>
      </c>
      <c r="D42" s="3" t="s">
        <v>116</v>
      </c>
      <c r="E42" s="17">
        <f>Compras!C42</f>
        <v>120.04</v>
      </c>
      <c r="F42" s="6">
        <f>Compras!D42</f>
        <v>0.468010663112296</v>
      </c>
      <c r="G42" s="4">
        <f>Compras!B42</f>
        <v>2</v>
      </c>
      <c r="H42" s="17">
        <f>Compras!Q42</f>
        <v>63.86</v>
      </c>
      <c r="I42" s="4">
        <f>Compras!P42</f>
        <v>1</v>
      </c>
      <c r="J42" s="32" t="s">
        <v>162</v>
      </c>
      <c r="K42" s="12">
        <f t="shared" si="3"/>
        <v>181.185</v>
      </c>
      <c r="L42" s="13">
        <f t="shared" si="4"/>
        <v>150.98750000000001</v>
      </c>
      <c r="M42" s="14">
        <f t="shared" si="5"/>
        <v>120.78999999999999</v>
      </c>
    </row>
    <row r="43" spans="1:13" ht="31.2" x14ac:dyDescent="0.3">
      <c r="A43" s="31">
        <v>43</v>
      </c>
      <c r="B43" s="3" t="str">
        <f>Compras!A43</f>
        <v>Gorro de punto para papá, gorro cálido de calabaza para Halloween</v>
      </c>
      <c r="C43" s="3" t="s">
        <v>114</v>
      </c>
      <c r="D43" s="3" t="s">
        <v>115</v>
      </c>
      <c r="E43" s="17">
        <f>Compras!C43</f>
        <v>75.83</v>
      </c>
      <c r="F43" s="6">
        <f>Compras!D43</f>
        <v>0.20058024528550708</v>
      </c>
      <c r="G43" s="4">
        <f>Compras!B43</f>
        <v>1</v>
      </c>
      <c r="H43" s="17">
        <f>Compras!Q43</f>
        <v>60.449999999999996</v>
      </c>
      <c r="I43" s="4">
        <f>Compras!P43</f>
        <v>1</v>
      </c>
      <c r="J43" s="32" t="s">
        <v>162</v>
      </c>
      <c r="K43" s="12">
        <f t="shared" si="3"/>
        <v>196.18124999999998</v>
      </c>
      <c r="L43" s="13">
        <f t="shared" si="4"/>
        <v>163.484375</v>
      </c>
      <c r="M43" s="14">
        <f t="shared" si="5"/>
        <v>130.78749999999999</v>
      </c>
    </row>
    <row r="44" spans="1:13" ht="31.2" x14ac:dyDescent="0.3">
      <c r="A44" s="31">
        <v>44</v>
      </c>
      <c r="B44" s="3" t="str">
        <f>Compras!A44</f>
        <v>Gorro de punto para hijo, gorro cálido de calabaza para Halloween</v>
      </c>
      <c r="C44" s="3" t="s">
        <v>114</v>
      </c>
      <c r="D44" s="3" t="s">
        <v>115</v>
      </c>
      <c r="E44" s="17">
        <f>Compras!C44</f>
        <v>57.66</v>
      </c>
      <c r="F44" s="6">
        <f>Compras!D44</f>
        <v>0.20031217481789798</v>
      </c>
      <c r="G44" s="4">
        <f>Compras!B44</f>
        <v>1</v>
      </c>
      <c r="H44" s="17">
        <f>Compras!Q44</f>
        <v>45.94</v>
      </c>
      <c r="I44" s="4">
        <f>Compras!P44</f>
        <v>1</v>
      </c>
      <c r="J44" s="32" t="s">
        <v>162</v>
      </c>
      <c r="K44" s="12">
        <f t="shared" si="3"/>
        <v>158.0925</v>
      </c>
      <c r="L44" s="13">
        <f t="shared" si="4"/>
        <v>131.74375000000001</v>
      </c>
      <c r="M44" s="14">
        <f t="shared" si="5"/>
        <v>105.395</v>
      </c>
    </row>
    <row r="45" spans="1:13" ht="46.8" x14ac:dyDescent="0.3">
      <c r="A45" s="31">
        <v>45</v>
      </c>
      <c r="B45" s="3" t="str">
        <f>Compras!A45</f>
        <v>Disfraz de Anime Demon Slayer para niños y adultos, Kimono Haori, Kimetsu No Yaiba, Kamado, Nezuko, abrigo, camisa</v>
      </c>
      <c r="C45" s="3" t="s">
        <v>114</v>
      </c>
      <c r="D45" s="3" t="s">
        <v>113</v>
      </c>
      <c r="E45" s="17">
        <f>Compras!C45</f>
        <v>337.23</v>
      </c>
      <c r="F45" s="6">
        <f>Compras!D45</f>
        <v>0.49162292797200735</v>
      </c>
      <c r="G45" s="4">
        <f>Compras!B45</f>
        <v>1</v>
      </c>
      <c r="H45" s="17">
        <f>Compras!Q45</f>
        <v>168.02</v>
      </c>
      <c r="I45" s="4">
        <f>Compras!P45</f>
        <v>1</v>
      </c>
      <c r="J45" s="32" t="s">
        <v>162</v>
      </c>
      <c r="K45" s="12">
        <f t="shared" si="3"/>
        <v>352.53750000000002</v>
      </c>
      <c r="L45" s="13">
        <f t="shared" si="4"/>
        <v>293.78125</v>
      </c>
      <c r="M45" s="14">
        <f t="shared" si="5"/>
        <v>235.02500000000001</v>
      </c>
    </row>
    <row r="46" spans="1:13" ht="46.8" x14ac:dyDescent="0.3">
      <c r="A46" s="31">
        <v>46</v>
      </c>
      <c r="B46" s="3" t="str">
        <f>Compras!A46</f>
        <v>Sanrios-bolsa impermeable Sailor Moon para exteriores, bonita funda de teléfono a prueba de polvo</v>
      </c>
      <c r="C46" s="3" t="s">
        <v>161</v>
      </c>
      <c r="D46" s="3" t="s">
        <v>112</v>
      </c>
      <c r="E46" s="17">
        <f>Compras!C46</f>
        <v>53.64</v>
      </c>
      <c r="F46" s="6">
        <f>Compras!D46</f>
        <v>0.39317673378076073</v>
      </c>
      <c r="G46" s="4">
        <f>Compras!B46</f>
        <v>1</v>
      </c>
      <c r="H46" s="17">
        <f>Compras!Q46</f>
        <v>51.754999999999995</v>
      </c>
      <c r="I46" s="4">
        <f>Compras!P46</f>
        <v>1</v>
      </c>
      <c r="J46" s="32" t="s">
        <v>162</v>
      </c>
      <c r="K46" s="12">
        <f t="shared" si="3"/>
        <v>173.356875</v>
      </c>
      <c r="L46" s="13">
        <f t="shared" si="4"/>
        <v>144.46406250000001</v>
      </c>
      <c r="M46" s="14">
        <f t="shared" si="5"/>
        <v>115.57124999999999</v>
      </c>
    </row>
    <row r="47" spans="1:13" ht="46.8" x14ac:dyDescent="0.3">
      <c r="A47" s="31">
        <v>47</v>
      </c>
      <c r="B47" s="3" t="str">
        <f>Compras!A47</f>
        <v>Estuche SM - Sanrios-Bolsa de almacenamiento portátil para cables de datos, organizador de Anime, Hello Kitty, Kuromi</v>
      </c>
      <c r="C47" s="3" t="s">
        <v>161</v>
      </c>
      <c r="D47" s="3" t="s">
        <v>111</v>
      </c>
      <c r="E47" s="17">
        <f>Compras!C47</f>
        <v>68.319999999999993</v>
      </c>
      <c r="F47" s="6">
        <f>Compras!D47</f>
        <v>0.34909250585480089</v>
      </c>
      <c r="G47" s="4">
        <f>Compras!B47</f>
        <v>1</v>
      </c>
      <c r="H47" s="17">
        <f>Compras!Q47</f>
        <v>63.674999999999997</v>
      </c>
      <c r="I47" s="4">
        <f>Compras!P47</f>
        <v>1</v>
      </c>
      <c r="J47" s="32" t="s">
        <v>162</v>
      </c>
      <c r="K47" s="12">
        <f t="shared" si="3"/>
        <v>204.64687499999997</v>
      </c>
      <c r="L47" s="13">
        <f t="shared" si="4"/>
        <v>170.53906249999997</v>
      </c>
      <c r="M47" s="14">
        <f t="shared" si="5"/>
        <v>136.43124999999998</v>
      </c>
    </row>
    <row r="48" spans="1:13" ht="46.8" x14ac:dyDescent="0.3">
      <c r="A48" s="31">
        <v>48</v>
      </c>
      <c r="B48" s="3" t="str">
        <f>Compras!A48</f>
        <v>Estuche celular SM - Crayon Shin-chan U Disk Cable de datos bolsa con cremallera TOHATO cargador de teléfono móvil</v>
      </c>
      <c r="C48" s="3" t="s">
        <v>161</v>
      </c>
      <c r="D48" s="3" t="s">
        <v>111</v>
      </c>
      <c r="E48" s="17">
        <f>Compras!C48</f>
        <v>103.09</v>
      </c>
      <c r="F48" s="6">
        <f>Compras!D48</f>
        <v>0.18905810456882344</v>
      </c>
      <c r="G48" s="4">
        <f>Compras!B48</f>
        <v>1</v>
      </c>
      <c r="H48" s="17">
        <f>Compras!Q48</f>
        <v>83.6</v>
      </c>
      <c r="I48" s="4">
        <f>Compras!P48</f>
        <v>1</v>
      </c>
      <c r="J48" s="32" t="s">
        <v>162</v>
      </c>
      <c r="K48" s="12">
        <f t="shared" si="3"/>
        <v>214.12499999999997</v>
      </c>
      <c r="L48" s="13">
        <f t="shared" si="4"/>
        <v>192.71249999999998</v>
      </c>
      <c r="M48" s="14">
        <f t="shared" si="5"/>
        <v>171.29999999999998</v>
      </c>
    </row>
    <row r="49" spans="1:13" ht="46.8" x14ac:dyDescent="0.3">
      <c r="A49" s="31">
        <v>49</v>
      </c>
      <c r="B49" s="3" t="str">
        <f>Compras!A49</f>
        <v>Estuche mini Luna SM - Kawaii Sanrio Zero Wallet Kuromi Cinnamoroll Pochacco popompurin</v>
      </c>
      <c r="C49" s="3" t="s">
        <v>161</v>
      </c>
      <c r="D49" s="3" t="s">
        <v>111</v>
      </c>
      <c r="E49" s="17">
        <f>Compras!C49</f>
        <v>34.25</v>
      </c>
      <c r="F49" s="6">
        <f>Compras!D49</f>
        <v>0.24175182481751828</v>
      </c>
      <c r="G49" s="4">
        <f>Compras!B49</f>
        <v>1</v>
      </c>
      <c r="H49" s="17">
        <f>Compras!Q49</f>
        <v>52.29</v>
      </c>
      <c r="I49" s="4">
        <f>Compras!P49</f>
        <v>1</v>
      </c>
      <c r="J49" s="32" t="s">
        <v>162</v>
      </c>
      <c r="K49" s="12">
        <f t="shared" si="3"/>
        <v>174.76124999999999</v>
      </c>
      <c r="L49" s="13">
        <f t="shared" si="4"/>
        <v>145.63437499999998</v>
      </c>
      <c r="M49" s="14">
        <f t="shared" si="5"/>
        <v>116.50749999999999</v>
      </c>
    </row>
    <row r="50" spans="1:13" ht="46.8" x14ac:dyDescent="0.3">
      <c r="A50" s="31">
        <v>50</v>
      </c>
      <c r="B50" s="3" t="str">
        <f>Compras!A50</f>
        <v>Tarjetero Kirby - Gengar-portatarjetas de una pieza, correa para el cuello, cordones para llavero, funda para tarjeta de crédito</v>
      </c>
      <c r="C50" s="3" t="s">
        <v>109</v>
      </c>
      <c r="D50" s="3" t="s">
        <v>110</v>
      </c>
      <c r="E50" s="17">
        <f>Compras!C50</f>
        <v>71.47</v>
      </c>
      <c r="F50" s="6">
        <f>Compras!D50</f>
        <v>0.45347698334965714</v>
      </c>
      <c r="G50" s="4">
        <f>Compras!B50</f>
        <v>1</v>
      </c>
      <c r="H50" s="17">
        <f>Compras!Q50</f>
        <v>48.480000000000004</v>
      </c>
      <c r="I50" s="4">
        <f>Compras!P50</f>
        <v>1</v>
      </c>
      <c r="J50" s="32" t="s">
        <v>162</v>
      </c>
      <c r="K50" s="12">
        <f t="shared" si="3"/>
        <v>164.76</v>
      </c>
      <c r="L50" s="13">
        <f t="shared" si="4"/>
        <v>137.30000000000001</v>
      </c>
      <c r="M50" s="14">
        <f t="shared" si="5"/>
        <v>109.84</v>
      </c>
    </row>
    <row r="51" spans="1:13" ht="62.4" x14ac:dyDescent="0.3">
      <c r="A51" s="31">
        <v>51</v>
      </c>
      <c r="B51" s="3" t="str">
        <f>Compras!A51</f>
        <v>Kirby - vendajes adhesivos para hemostasia, Kit de primeros auxilios para heridas, parches impermeables para niños, patrón de Anime de dibujos animados de 20 piezas</v>
      </c>
      <c r="C51" s="3" t="s">
        <v>109</v>
      </c>
      <c r="D51" s="3" t="s">
        <v>108</v>
      </c>
      <c r="E51" s="17">
        <f>Compras!C51</f>
        <v>57.31</v>
      </c>
      <c r="F51" s="6">
        <f>Compras!D51</f>
        <v>0.47042400977141857</v>
      </c>
      <c r="G51" s="4">
        <f>Compras!B51</f>
        <v>1</v>
      </c>
      <c r="H51" s="17">
        <f>Compras!Q51</f>
        <v>30.35</v>
      </c>
      <c r="I51" s="4">
        <f>Compras!P51</f>
        <v>1</v>
      </c>
      <c r="J51" s="32" t="s">
        <v>162</v>
      </c>
      <c r="K51" s="12">
        <f t="shared" si="3"/>
        <v>136.69687500000003</v>
      </c>
      <c r="L51" s="13">
        <f t="shared" si="4"/>
        <v>107.40468750000002</v>
      </c>
      <c r="M51" s="14">
        <f t="shared" si="5"/>
        <v>78.112500000000011</v>
      </c>
    </row>
    <row r="52" spans="1:13" ht="31.2" x14ac:dyDescent="0.3">
      <c r="A52" s="31">
        <v>52</v>
      </c>
      <c r="B52" s="3" t="str">
        <f>Compras!A52</f>
        <v>Zapatos clásicos para bebé, zapatillas deportivas antideslizantes de suela suave</v>
      </c>
      <c r="C52" s="3" t="s">
        <v>109</v>
      </c>
      <c r="D52" s="3" t="s">
        <v>110</v>
      </c>
      <c r="E52" s="17">
        <f>Compras!C52</f>
        <v>130.74</v>
      </c>
      <c r="F52" s="6">
        <f>Compras!D52</f>
        <v>0.53977359645097145</v>
      </c>
      <c r="G52" s="4">
        <f>Compras!B52</f>
        <v>1</v>
      </c>
      <c r="H52" s="17">
        <f>Compras!Q52</f>
        <v>59.65</v>
      </c>
      <c r="I52" s="4">
        <f>Compras!P52</f>
        <v>1</v>
      </c>
      <c r="J52" s="30" t="s">
        <v>162</v>
      </c>
      <c r="K52" s="12">
        <f t="shared" si="3"/>
        <v>171.71249999999998</v>
      </c>
      <c r="L52" s="13">
        <f t="shared" si="4"/>
        <v>143.09375</v>
      </c>
      <c r="M52" s="14">
        <f t="shared" si="5"/>
        <v>114.47499999999999</v>
      </c>
    </row>
    <row r="53" spans="1:13" ht="46.8" x14ac:dyDescent="0.3">
      <c r="A53" s="31">
        <v>53</v>
      </c>
      <c r="B53" s="3" t="str">
        <f>Compras!A53</f>
        <v>Pelele para bebé niña, mono con diadema, vestido de princesa, blancanieves, cenicienta, sirena, 3-18 meses</v>
      </c>
      <c r="C53" s="3" t="s">
        <v>109</v>
      </c>
      <c r="D53" s="3" t="s">
        <v>108</v>
      </c>
      <c r="E53" s="17">
        <f>Compras!C53</f>
        <v>334.95</v>
      </c>
      <c r="F53" s="6">
        <f>Compras!D53</f>
        <v>0.25648604269293929</v>
      </c>
      <c r="G53" s="4">
        <f>Compras!B53</f>
        <v>1</v>
      </c>
      <c r="H53" s="17">
        <f>Compras!Q53</f>
        <v>292.46999999999997</v>
      </c>
      <c r="I53" s="4">
        <f>Compras!P53</f>
        <v>1</v>
      </c>
      <c r="J53" s="30" t="s">
        <v>162</v>
      </c>
      <c r="K53" s="12">
        <f t="shared" si="3"/>
        <v>509.98137499999996</v>
      </c>
      <c r="L53" s="13">
        <f t="shared" si="4"/>
        <v>523.40193750000003</v>
      </c>
      <c r="M53" s="14">
        <f t="shared" si="5"/>
        <v>536.82249999999999</v>
      </c>
    </row>
    <row r="54" spans="1:13" ht="31.2" x14ac:dyDescent="0.3">
      <c r="A54" s="31">
        <v>54</v>
      </c>
      <c r="B54" s="3" t="str">
        <f>Compras!A54</f>
        <v>Captor Sakura Q figura modelo juguete KINOMOTO SAKURA LI SYAORAN</v>
      </c>
      <c r="C54" s="3" t="s">
        <v>109</v>
      </c>
      <c r="D54" s="3" t="s">
        <v>110</v>
      </c>
      <c r="E54" s="17">
        <f>Compras!C54</f>
        <v>97.11</v>
      </c>
      <c r="F54" s="6">
        <f>Compras!D54</f>
        <v>0.49572649572649574</v>
      </c>
      <c r="G54" s="4">
        <f>Compras!B54</f>
        <v>8</v>
      </c>
      <c r="H54" s="17">
        <f>Compras!Q54</f>
        <v>44.131428571428572</v>
      </c>
      <c r="I54" s="4">
        <f>Compras!P54</f>
        <v>1</v>
      </c>
      <c r="J54" s="32" t="s">
        <v>162</v>
      </c>
      <c r="K54" s="12">
        <f t="shared" si="3"/>
        <v>159.59500000000003</v>
      </c>
      <c r="L54" s="13">
        <f t="shared" si="4"/>
        <v>125.39607142857145</v>
      </c>
      <c r="M54" s="14">
        <f t="shared" si="5"/>
        <v>91.197142857142865</v>
      </c>
    </row>
    <row r="55" spans="1:13" ht="31.2" x14ac:dyDescent="0.3">
      <c r="A55" s="31">
        <v>55</v>
      </c>
      <c r="B55" s="3" t="str">
        <f>Compras!A55</f>
        <v>Disney Princess Blind Box Blancanieves Ariel figura de dibujos animados</v>
      </c>
      <c r="C55" s="3" t="s">
        <v>109</v>
      </c>
      <c r="D55" s="3" t="s">
        <v>108</v>
      </c>
      <c r="E55" s="17">
        <f>Compras!C55</f>
        <v>138</v>
      </c>
      <c r="F55" s="6">
        <f>Compras!D55</f>
        <v>0.67442028985507252</v>
      </c>
      <c r="G55" s="4">
        <f>Compras!B55</f>
        <v>6</v>
      </c>
      <c r="H55" s="17">
        <f>Compras!Q55</f>
        <v>40.091428571428573</v>
      </c>
      <c r="I55" s="4">
        <f>Compras!P55</f>
        <v>1</v>
      </c>
      <c r="J55" s="32" t="s">
        <v>162</v>
      </c>
      <c r="K55" s="12">
        <f t="shared" si="3"/>
        <v>148.99</v>
      </c>
      <c r="L55" s="13">
        <f t="shared" si="4"/>
        <v>117.06357142857144</v>
      </c>
      <c r="M55" s="14">
        <f t="shared" si="5"/>
        <v>85.137142857142862</v>
      </c>
    </row>
    <row r="56" spans="1:13" ht="31.2" x14ac:dyDescent="0.3">
      <c r="A56" s="31">
        <v>56</v>
      </c>
      <c r="B56" s="3" t="str">
        <f>Compras!A56</f>
        <v>Peluche Crash Bandicoot de 26cm, figuras de Anime Crazy Trilogy, muñecos Kawaii</v>
      </c>
      <c r="C56" s="3" t="s">
        <v>184</v>
      </c>
      <c r="D56" s="3" t="s">
        <v>183</v>
      </c>
      <c r="E56" s="17">
        <f>Compras!C56</f>
        <v>97.11</v>
      </c>
      <c r="F56" s="6">
        <f>Compras!D56</f>
        <v>0.12264442384924308</v>
      </c>
      <c r="G56" s="4">
        <f>Compras!B56</f>
        <v>2</v>
      </c>
      <c r="H56" s="17">
        <f>Compras!Q56</f>
        <v>73.064999999999998</v>
      </c>
      <c r="I56" s="4">
        <f>Compras!P56</f>
        <v>1</v>
      </c>
      <c r="J56" s="32" t="s">
        <v>162</v>
      </c>
      <c r="K56" s="12">
        <f t="shared" si="3"/>
        <v>229.29562499999997</v>
      </c>
      <c r="L56" s="13">
        <f t="shared" si="4"/>
        <v>191.07968749999998</v>
      </c>
      <c r="M56" s="14">
        <f t="shared" si="5"/>
        <v>152.86374999999998</v>
      </c>
    </row>
    <row r="57" spans="1:13" ht="31.2" x14ac:dyDescent="0.3">
      <c r="A57" s="31">
        <v>57</v>
      </c>
      <c r="B57" s="3" t="str">
        <f>Compras!A57</f>
        <v>Kirby - almohada de cuello en U con capucha de estrella, linda almohada de siesta</v>
      </c>
      <c r="C57" s="3" t="s">
        <v>109</v>
      </c>
      <c r="D57" s="3" t="s">
        <v>121</v>
      </c>
      <c r="E57" s="17">
        <f>Compras!C57</f>
        <v>228.34</v>
      </c>
      <c r="F57" s="6">
        <f>Compras!D57</f>
        <v>0</v>
      </c>
      <c r="G57" s="4">
        <f>Compras!B57</f>
        <v>2</v>
      </c>
      <c r="H57" s="17">
        <f>Compras!Q57</f>
        <v>219.61750000000001</v>
      </c>
      <c r="I57" s="4">
        <f>Compras!P57</f>
        <v>1</v>
      </c>
      <c r="J57" s="32" t="s">
        <v>162</v>
      </c>
      <c r="K57" s="12">
        <f t="shared" si="3"/>
        <v>388.86409374999999</v>
      </c>
      <c r="L57" s="13">
        <f t="shared" si="4"/>
        <v>399.097359375</v>
      </c>
      <c r="M57" s="14">
        <f t="shared" si="5"/>
        <v>409.330625</v>
      </c>
    </row>
    <row r="58" spans="1:13" ht="31.2" x14ac:dyDescent="0.3">
      <c r="A58" s="31">
        <v>58</v>
      </c>
      <c r="B58" s="3" t="str">
        <f>Compras!A58</f>
        <v>Llavero de Kirby de dibujos animados de Anime para niña, llavero de felpa de Kirby Chef</v>
      </c>
      <c r="C58" s="3" t="s">
        <v>109</v>
      </c>
      <c r="D58" s="3" t="s">
        <v>198</v>
      </c>
      <c r="E58" s="17">
        <f>Compras!C58</f>
        <v>50.75</v>
      </c>
      <c r="F58" s="6">
        <f>Compras!D58</f>
        <v>0.45438423645320197</v>
      </c>
      <c r="G58" s="4">
        <f>Compras!B58</f>
        <v>2</v>
      </c>
      <c r="H58" s="17">
        <f>Compras!Q58</f>
        <v>18.967499999999998</v>
      </c>
      <c r="I58" s="4">
        <f>Compras!P58</f>
        <v>1</v>
      </c>
      <c r="J58" s="32" t="s">
        <v>162</v>
      </c>
      <c r="K58" s="12">
        <f t="shared" si="3"/>
        <v>101.83796874999999</v>
      </c>
      <c r="L58" s="13">
        <f t="shared" si="4"/>
        <v>80.015546874999984</v>
      </c>
      <c r="M58" s="14">
        <f t="shared" si="5"/>
        <v>58.193124999999995</v>
      </c>
    </row>
    <row r="59" spans="1:13" ht="31.2" x14ac:dyDescent="0.3">
      <c r="A59" s="31">
        <v>59</v>
      </c>
      <c r="B59" s="3" t="str">
        <f>Compras!A59</f>
        <v>Billeteras largas con cremallera para mujer, tarjetero clásico de alta calidad</v>
      </c>
      <c r="C59" s="3" t="s">
        <v>109</v>
      </c>
      <c r="D59" s="3" t="s">
        <v>108</v>
      </c>
      <c r="E59" s="17">
        <f>Compras!C59</f>
        <v>170.23</v>
      </c>
      <c r="F59" s="6">
        <f>Compras!D59</f>
        <v>0</v>
      </c>
      <c r="G59" s="4">
        <f>Compras!B59</f>
        <v>1</v>
      </c>
      <c r="H59" s="17">
        <f>Compras!Q59</f>
        <v>148.92999999999998</v>
      </c>
      <c r="I59" s="4">
        <f>Compras!P59</f>
        <v>1</v>
      </c>
      <c r="J59" s="32" t="s">
        <v>162</v>
      </c>
      <c r="K59" s="12">
        <f t="shared" si="3"/>
        <v>285.62749999999994</v>
      </c>
      <c r="L59" s="13">
        <f t="shared" si="4"/>
        <v>285.62749999999994</v>
      </c>
      <c r="M59" s="14">
        <f t="shared" si="5"/>
        <v>285.62749999999994</v>
      </c>
    </row>
    <row r="60" spans="1:13" ht="31.2" x14ac:dyDescent="0.3">
      <c r="A60" s="31">
        <v>60</v>
      </c>
      <c r="B60" s="3" t="str">
        <f>Compras!A60</f>
        <v>Nintendo Switch, funda de bolsillo de malla impermeable, Black</v>
      </c>
      <c r="C60" s="3" t="s">
        <v>195</v>
      </c>
      <c r="D60" s="3" t="s">
        <v>195</v>
      </c>
      <c r="E60" s="17">
        <f>Compras!C60</f>
        <v>280.77999999999997</v>
      </c>
      <c r="F60" s="6">
        <f>Compras!D60</f>
        <v>0.68986395042381943</v>
      </c>
      <c r="G60" s="4">
        <f>Compras!B60</f>
        <v>1</v>
      </c>
      <c r="H60" s="17">
        <f>Compras!Q60</f>
        <v>76.27</v>
      </c>
      <c r="I60" s="4">
        <f>Compras!P60</f>
        <v>1</v>
      </c>
      <c r="J60" s="32" t="s">
        <v>162</v>
      </c>
      <c r="K60" s="12">
        <f t="shared" si="3"/>
        <v>210.59062499999999</v>
      </c>
      <c r="L60" s="13">
        <f t="shared" si="4"/>
        <v>165.46406249999998</v>
      </c>
      <c r="M60" s="14">
        <f t="shared" si="5"/>
        <v>120.33749999999999</v>
      </c>
    </row>
    <row r="61" spans="1:13" ht="31.2" x14ac:dyDescent="0.3">
      <c r="A61" s="31">
        <v>61</v>
      </c>
      <c r="B61" s="3" t="str">
        <f>Compras!A61</f>
        <v>Nintendo Switch, funda de bolsillo de malla impermeable, Silver</v>
      </c>
      <c r="C61" s="3" t="s">
        <v>195</v>
      </c>
      <c r="D61" s="3" t="s">
        <v>195</v>
      </c>
      <c r="E61" s="17">
        <f>Compras!C61</f>
        <v>280.77999999999997</v>
      </c>
      <c r="F61" s="6">
        <f>Compras!D61</f>
        <v>0.69200085476173512</v>
      </c>
      <c r="G61" s="4">
        <f>Compras!B61</f>
        <v>1</v>
      </c>
      <c r="H61" s="17">
        <f>Compras!Q61</f>
        <v>75.67</v>
      </c>
      <c r="I61" s="4">
        <f>Compras!P61</f>
        <v>1</v>
      </c>
      <c r="J61" s="32" t="s">
        <v>162</v>
      </c>
      <c r="K61" s="12">
        <f t="shared" si="3"/>
        <v>209.27812500000002</v>
      </c>
      <c r="L61" s="13">
        <f t="shared" si="4"/>
        <v>164.43281250000001</v>
      </c>
      <c r="M61" s="14">
        <f t="shared" si="5"/>
        <v>119.58750000000001</v>
      </c>
    </row>
    <row r="62" spans="1:13" ht="31.2" x14ac:dyDescent="0.3">
      <c r="A62" s="31">
        <v>62</v>
      </c>
      <c r="B62" s="3" t="str">
        <f>Compras!A62</f>
        <v>Nintendo Switch / Switch OLED, bolsa de viaje rígida y protectora para consola - OLED</v>
      </c>
      <c r="C62" s="3" t="s">
        <v>196</v>
      </c>
      <c r="D62" s="3" t="s">
        <v>195</v>
      </c>
      <c r="E62" s="17">
        <f>Compras!C62</f>
        <v>499.18</v>
      </c>
      <c r="F62" s="6">
        <f>Compras!D62</f>
        <v>0.62125886453784207</v>
      </c>
      <c r="G62" s="4">
        <f>Compras!B62</f>
        <v>1</v>
      </c>
      <c r="H62" s="17">
        <f>Compras!Q62</f>
        <v>165.67500000000001</v>
      </c>
      <c r="I62" s="4">
        <f>Compras!P62</f>
        <v>1</v>
      </c>
      <c r="J62" s="32" t="s">
        <v>162</v>
      </c>
      <c r="K62" s="12">
        <f t="shared" si="3"/>
        <v>348.140625</v>
      </c>
      <c r="L62" s="13">
        <f t="shared" si="4"/>
        <v>290.1171875</v>
      </c>
      <c r="M62" s="14">
        <f t="shared" si="5"/>
        <v>232.09375</v>
      </c>
    </row>
    <row r="63" spans="1:13" ht="31.2" x14ac:dyDescent="0.3">
      <c r="A63" s="31">
        <v>63</v>
      </c>
      <c r="B63" s="3" t="str">
        <f>Compras!A63</f>
        <v>Nintendo Switch / Switch OLED, bolsa de viaje rígida y protectora para consola</v>
      </c>
      <c r="C63" s="3" t="s">
        <v>196</v>
      </c>
      <c r="D63" s="3" t="s">
        <v>195</v>
      </c>
      <c r="E63" s="17">
        <f>Compras!C63</f>
        <v>489.54</v>
      </c>
      <c r="F63" s="6">
        <f>Compras!D63</f>
        <v>0.61917310127875147</v>
      </c>
      <c r="G63" s="4">
        <f>Compras!B63</f>
        <v>1</v>
      </c>
      <c r="H63" s="17">
        <f>Compras!Q63</f>
        <v>163.04500000000002</v>
      </c>
      <c r="I63" s="4">
        <f>Compras!P63</f>
        <v>1</v>
      </c>
      <c r="J63" s="32" t="s">
        <v>162</v>
      </c>
      <c r="K63" s="12">
        <f t="shared" si="3"/>
        <v>343.20937500000002</v>
      </c>
      <c r="L63" s="13">
        <f t="shared" si="4"/>
        <v>286.0078125</v>
      </c>
      <c r="M63" s="14">
        <f t="shared" si="5"/>
        <v>228.80625000000003</v>
      </c>
    </row>
  </sheetData>
  <autoFilter ref="A1:M2" xr:uid="{00000000-0009-0000-0000-000001000000}">
    <sortState xmlns:xlrd2="http://schemas.microsoft.com/office/spreadsheetml/2017/richdata2" ref="A2:M63">
      <sortCondition ref="A1:A2"/>
    </sortState>
  </autoFilter>
  <hyperlinks>
    <hyperlink ref="J2" r:id="rId1" xr:uid="{1EAD8C89-11A8-4144-85BA-A31C868F72CF}"/>
    <hyperlink ref="J7" r:id="rId2" xr:uid="{6D3E3E85-D2FE-4760-9669-8DCDB9B830A3}"/>
    <hyperlink ref="J8" r:id="rId3" xr:uid="{FE50047A-3290-4558-9FBF-9E9FE2AAFE08}"/>
    <hyperlink ref="J9" r:id="rId4" xr:uid="{1321DC0D-F786-4603-BAEF-6DFC4EB0CDAC}"/>
    <hyperlink ref="J35" r:id="rId5" xr:uid="{9C3AC165-8D85-4FD2-AF8A-6C0AF07E0132}"/>
    <hyperlink ref="J37" r:id="rId6" xr:uid="{2C310420-3A8D-461B-BE16-7F5394754603}"/>
    <hyperlink ref="J38" r:id="rId7" xr:uid="{B71D21AD-30D4-471A-B398-7286B821DB77}"/>
    <hyperlink ref="J36" r:id="rId8" xr:uid="{621A839C-6558-4AC5-9D82-37EF91C8325B}"/>
    <hyperlink ref="J39" r:id="rId9" xr:uid="{46A87849-087D-404B-884B-E6BA3072B41F}"/>
    <hyperlink ref="J40" r:id="rId10" xr:uid="{A4D5F12E-E27E-4158-9FA9-BDE504ED1E5A}"/>
    <hyperlink ref="J34" r:id="rId11" xr:uid="{5881CFB9-3A11-47AA-8B55-F9CA84BA7DB4}"/>
    <hyperlink ref="J26" r:id="rId12" xr:uid="{CE57D7A2-858E-47E4-9238-4B9DE7E0AE34}"/>
    <hyperlink ref="J24" r:id="rId13" xr:uid="{8AC08ACF-DC71-4241-BB84-5861A2FD5A9D}"/>
    <hyperlink ref="J27" r:id="rId14" xr:uid="{B7BB8465-D4E3-400C-86C9-0628A0CF8046}"/>
    <hyperlink ref="J25" r:id="rId15" xr:uid="{4EAC9C79-5131-4538-8396-14AFF1BFE35E}"/>
    <hyperlink ref="J22" r:id="rId16" xr:uid="{0A80B5A9-2D0B-4FFE-84BF-92F513F30B69}"/>
    <hyperlink ref="J23" r:id="rId17" xr:uid="{E1615A7D-1469-4C36-AF8B-4A971A37428A}"/>
    <hyperlink ref="J48" r:id="rId18" xr:uid="{D168E5D8-25E4-41F2-9969-43D8A96FFCD6}"/>
    <hyperlink ref="J49" r:id="rId19" xr:uid="{E5075C67-C18E-432B-8626-EB45F7384DE5}"/>
    <hyperlink ref="J47" r:id="rId20" xr:uid="{988BD4C6-859C-475D-A5F7-C5360FDD3924}"/>
    <hyperlink ref="J46" r:id="rId21" xr:uid="{6849953B-FC40-4AD1-BAB5-B441C404211E}"/>
    <hyperlink ref="J5" r:id="rId22" xr:uid="{2BC85B4F-DFDE-4EC8-B1E6-05A3E103A8A9}"/>
    <hyperlink ref="J6" r:id="rId23" xr:uid="{83931586-4A1B-4EF3-805E-4C7D0383611F}"/>
    <hyperlink ref="J14" r:id="rId24" xr:uid="{73447F62-E00F-4AFA-9F12-BED1FD3A08C3}"/>
    <hyperlink ref="J15" r:id="rId25" xr:uid="{FD5CE389-C422-400D-B6B0-DB2C1D2AF632}"/>
    <hyperlink ref="J16" r:id="rId26" xr:uid="{A2E3E1D5-4C42-41C4-BA33-C53513E86EE6}"/>
    <hyperlink ref="J17" r:id="rId27" xr:uid="{5DEB1C53-B7ED-4A1D-86C5-1A15F242A0B5}"/>
    <hyperlink ref="J18" r:id="rId28" xr:uid="{F649123C-0F7B-44BD-BB8E-986B92F477A4}"/>
    <hyperlink ref="J20" r:id="rId29" xr:uid="{3C0835AB-B6E5-461C-BB07-813D70B53C20}"/>
    <hyperlink ref="J19" r:id="rId30" xr:uid="{444D685D-F48E-43FF-AFF6-342A86EB6103}"/>
    <hyperlink ref="J21" r:id="rId31" xr:uid="{FA603D77-9EBF-4773-AE0B-10351027F37E}"/>
    <hyperlink ref="J28" r:id="rId32" xr:uid="{23740AB0-BD7F-4A28-BE68-89C4C7ECD7AD}"/>
    <hyperlink ref="J29" r:id="rId33" xr:uid="{DF9FCAAB-D2D2-49FC-BBE6-6F299BC06863}"/>
    <hyperlink ref="J30" r:id="rId34" xr:uid="{A8D67A20-C61F-43BF-99CA-50DEF752D941}"/>
    <hyperlink ref="J31" r:id="rId35" xr:uid="{4A089AB7-3F2C-46A2-BD2E-BA6D20C31262}"/>
    <hyperlink ref="J32" r:id="rId36" xr:uid="{92DBBA12-C438-4E4D-90D0-0C04C18857D9}"/>
    <hyperlink ref="J33" r:id="rId37" xr:uid="{8F92E5D2-58A4-4FBA-AFC2-BFA93D3FB69D}"/>
    <hyperlink ref="J43" r:id="rId38" xr:uid="{5E264607-531E-44FA-B172-4C1387E9D14D}"/>
    <hyperlink ref="J44" r:id="rId39" xr:uid="{72DE4259-C87C-432F-B34A-A38804B62F41}"/>
    <hyperlink ref="J42" r:id="rId40" xr:uid="{65E8A902-4938-4C55-9750-32E279367CE4}"/>
    <hyperlink ref="J41" r:id="rId41" xr:uid="{F39BB0F5-BBD4-4EA1-8A8B-9A094B8F52F4}"/>
    <hyperlink ref="J45" r:id="rId42" xr:uid="{F17FE29F-7737-4F99-9773-627D4130585B}"/>
    <hyperlink ref="J50" r:id="rId43" xr:uid="{1472552D-4E11-43F0-BF72-3D619538C107}"/>
    <hyperlink ref="J51" r:id="rId44" xr:uid="{6BB67D0C-2484-4B5A-909E-16106C06ED70}"/>
    <hyperlink ref="J54" r:id="rId45" xr:uid="{D4855DAC-A665-43E0-9A1C-80FB19D40787}"/>
    <hyperlink ref="J55" r:id="rId46" xr:uid="{E15848D9-E56C-441F-A456-B967AECF5579}"/>
    <hyperlink ref="J56" r:id="rId47" xr:uid="{67B76D51-94F3-4873-A454-80896C670AEF}"/>
    <hyperlink ref="J58" r:id="rId48" xr:uid="{1CDA960D-9657-4AEF-8021-63062BA16F94}"/>
    <hyperlink ref="J60" r:id="rId49" xr:uid="{4829DE0E-99FC-4209-9F79-4B5AEDB1DA0B}"/>
    <hyperlink ref="J62" r:id="rId50" xr:uid="{85C98F41-404B-4CF9-BEE8-67A046977426}"/>
    <hyperlink ref="J57" r:id="rId51" xr:uid="{EDBA37CB-66B5-49A6-9467-7E6149297331}"/>
    <hyperlink ref="J59" r:id="rId52" xr:uid="{0F028D2A-3C6F-45A3-83AC-EF6C4C9BF709}"/>
    <hyperlink ref="J61" r:id="rId53" xr:uid="{BDC68704-821D-4558-A27C-CEFCEB20BA04}"/>
    <hyperlink ref="J63" r:id="rId54" xr:uid="{1B65C1FC-6502-4E8F-9D23-08B639BE7421}"/>
  </hyperlinks>
  <pageMargins left="0.7" right="0.7" top="0.75" bottom="0.75" header="0.3" footer="0.3"/>
  <picture r:id="rId5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681F-9AE9-4378-83D9-7279974B3BA5}">
  <dimension ref="A1:G39"/>
  <sheetViews>
    <sheetView workbookViewId="0">
      <selection activeCell="A2" sqref="A2"/>
    </sheetView>
  </sheetViews>
  <sheetFormatPr baseColWidth="10" defaultColWidth="10.69921875" defaultRowHeight="15.6" x14ac:dyDescent="0.3"/>
  <cols>
    <col min="1" max="1" width="26.796875" style="28" bestFit="1" customWidth="1"/>
    <col min="2" max="2" width="22.69921875" style="28" bestFit="1" customWidth="1"/>
    <col min="3" max="3" width="4.296875" style="28" bestFit="1" customWidth="1"/>
    <col min="4" max="4" width="8.3984375" style="28" bestFit="1" customWidth="1"/>
    <col min="5" max="5" width="9.09765625" style="28" bestFit="1" customWidth="1"/>
    <col min="6" max="6" width="10.59765625" style="28" bestFit="1" customWidth="1"/>
    <col min="7" max="7" width="7.8984375" style="28" bestFit="1" customWidth="1"/>
    <col min="8" max="16384" width="10.69921875" style="28"/>
  </cols>
  <sheetData>
    <row r="1" spans="1:7" x14ac:dyDescent="0.3">
      <c r="A1" s="1" t="s">
        <v>128</v>
      </c>
      <c r="B1" s="1" t="s">
        <v>0</v>
      </c>
      <c r="C1" s="1" t="s">
        <v>1</v>
      </c>
      <c r="D1" s="1" t="s">
        <v>2</v>
      </c>
      <c r="E1" s="1" t="s">
        <v>129</v>
      </c>
      <c r="F1" s="1" t="s">
        <v>130</v>
      </c>
      <c r="G1" s="1" t="s">
        <v>131</v>
      </c>
    </row>
    <row r="2" spans="1:7" x14ac:dyDescent="0.3">
      <c r="A2" s="16" t="s">
        <v>132</v>
      </c>
      <c r="B2" s="16" t="s">
        <v>133</v>
      </c>
      <c r="C2" s="16">
        <v>1</v>
      </c>
      <c r="D2" s="19">
        <v>200</v>
      </c>
      <c r="E2" s="20">
        <f>SUM(D2:D5)-(16*3)</f>
        <v>402</v>
      </c>
      <c r="F2" s="21">
        <f>E2*1.2</f>
        <v>482.4</v>
      </c>
      <c r="G2" s="22">
        <f>F2*0.85</f>
        <v>410.03999999999996</v>
      </c>
    </row>
    <row r="3" spans="1:7" x14ac:dyDescent="0.3">
      <c r="A3" s="16"/>
      <c r="B3" s="16" t="s">
        <v>134</v>
      </c>
      <c r="C3" s="16">
        <v>1</v>
      </c>
      <c r="D3" s="19">
        <v>70</v>
      </c>
      <c r="E3" s="20"/>
      <c r="F3" s="21"/>
      <c r="G3" s="22"/>
    </row>
    <row r="4" spans="1:7" x14ac:dyDescent="0.3">
      <c r="A4" s="16"/>
      <c r="B4" s="16" t="s">
        <v>135</v>
      </c>
      <c r="C4" s="16">
        <v>1</v>
      </c>
      <c r="D4" s="19">
        <v>120</v>
      </c>
      <c r="E4" s="20"/>
      <c r="F4" s="21"/>
      <c r="G4" s="22"/>
    </row>
    <row r="5" spans="1:7" x14ac:dyDescent="0.3">
      <c r="A5" s="16"/>
      <c r="B5" s="16" t="s">
        <v>136</v>
      </c>
      <c r="C5" s="16">
        <v>1</v>
      </c>
      <c r="D5" s="19">
        <v>60</v>
      </c>
      <c r="E5" s="20"/>
      <c r="F5" s="21"/>
      <c r="G5" s="22"/>
    </row>
    <row r="6" spans="1:7" x14ac:dyDescent="0.3">
      <c r="A6" s="16"/>
      <c r="B6" s="16"/>
      <c r="C6" s="16"/>
      <c r="D6" s="23"/>
      <c r="E6" s="24"/>
      <c r="F6" s="23"/>
      <c r="G6" s="23"/>
    </row>
    <row r="7" spans="1:7" x14ac:dyDescent="0.3">
      <c r="A7" s="16" t="s">
        <v>137</v>
      </c>
      <c r="B7" s="16" t="s">
        <v>133</v>
      </c>
      <c r="C7" s="16">
        <v>1</v>
      </c>
      <c r="D7" s="19">
        <v>200</v>
      </c>
      <c r="E7" s="20">
        <f>SUM(D7:D10)-(16*3)</f>
        <v>402</v>
      </c>
      <c r="F7" s="21">
        <f>E7*1.2</f>
        <v>482.4</v>
      </c>
      <c r="G7" s="22">
        <f>F7*0.85</f>
        <v>410.03999999999996</v>
      </c>
    </row>
    <row r="8" spans="1:7" x14ac:dyDescent="0.3">
      <c r="A8" s="16"/>
      <c r="B8" s="16" t="s">
        <v>134</v>
      </c>
      <c r="C8" s="16">
        <v>1</v>
      </c>
      <c r="D8" s="19">
        <v>70</v>
      </c>
      <c r="E8" s="20"/>
      <c r="F8" s="21"/>
      <c r="G8" s="22"/>
    </row>
    <row r="9" spans="1:7" x14ac:dyDescent="0.3">
      <c r="A9" s="16"/>
      <c r="B9" s="16" t="s">
        <v>138</v>
      </c>
      <c r="C9" s="16">
        <v>1</v>
      </c>
      <c r="D9" s="19">
        <v>120</v>
      </c>
      <c r="E9" s="20"/>
      <c r="F9" s="21"/>
      <c r="G9" s="22"/>
    </row>
    <row r="10" spans="1:7" x14ac:dyDescent="0.3">
      <c r="A10" s="16"/>
      <c r="B10" s="16" t="s">
        <v>136</v>
      </c>
      <c r="C10" s="16">
        <v>1</v>
      </c>
      <c r="D10" s="19">
        <v>60</v>
      </c>
      <c r="E10" s="20"/>
      <c r="F10" s="21"/>
      <c r="G10" s="22"/>
    </row>
    <row r="11" spans="1:7" x14ac:dyDescent="0.3">
      <c r="A11" s="16"/>
      <c r="B11" s="16"/>
      <c r="C11" s="16"/>
      <c r="D11" s="23"/>
      <c r="E11" s="24"/>
      <c r="F11" s="23"/>
      <c r="G11" s="23"/>
    </row>
    <row r="12" spans="1:7" x14ac:dyDescent="0.3">
      <c r="A12" s="16" t="s">
        <v>139</v>
      </c>
      <c r="B12" s="16" t="s">
        <v>140</v>
      </c>
      <c r="C12" s="16">
        <v>1</v>
      </c>
      <c r="D12" s="19">
        <v>20</v>
      </c>
      <c r="E12" s="20">
        <f>SUM(D12:D15)</f>
        <v>337</v>
      </c>
      <c r="F12" s="25">
        <f>E12*1.2</f>
        <v>404.4</v>
      </c>
      <c r="G12" s="26">
        <f>F12*0.85</f>
        <v>343.73999999999995</v>
      </c>
    </row>
    <row r="13" spans="1:7" x14ac:dyDescent="0.3">
      <c r="A13" s="16"/>
      <c r="B13" s="16" t="s">
        <v>141</v>
      </c>
      <c r="C13" s="16">
        <v>1</v>
      </c>
      <c r="D13" s="21">
        <v>97</v>
      </c>
      <c r="E13" s="24"/>
      <c r="F13" s="23"/>
      <c r="G13" s="23"/>
    </row>
    <row r="14" spans="1:7" x14ac:dyDescent="0.3">
      <c r="A14" s="16"/>
      <c r="B14" s="16" t="s">
        <v>142</v>
      </c>
      <c r="C14" s="16">
        <v>1</v>
      </c>
      <c r="D14" s="21">
        <v>220</v>
      </c>
      <c r="E14" s="24"/>
      <c r="F14" s="23"/>
      <c r="G14" s="23"/>
    </row>
    <row r="15" spans="1:7" x14ac:dyDescent="0.3">
      <c r="A15" s="16"/>
      <c r="B15" s="16"/>
      <c r="C15" s="16"/>
      <c r="D15" s="23"/>
      <c r="E15" s="24"/>
      <c r="F15" s="23"/>
      <c r="G15" s="23"/>
    </row>
    <row r="16" spans="1:7" x14ac:dyDescent="0.3">
      <c r="A16" s="16" t="s">
        <v>143</v>
      </c>
      <c r="B16" s="16" t="s">
        <v>144</v>
      </c>
      <c r="C16" s="16">
        <v>1</v>
      </c>
      <c r="D16" s="19">
        <v>20</v>
      </c>
      <c r="E16" s="20">
        <f>SUM(D16:D19)</f>
        <v>370</v>
      </c>
      <c r="F16" s="25">
        <f>E16*1.2</f>
        <v>444</v>
      </c>
      <c r="G16" s="26">
        <f>F16*0.85</f>
        <v>377.4</v>
      </c>
    </row>
    <row r="17" spans="1:7" x14ac:dyDescent="0.3">
      <c r="A17" s="16"/>
      <c r="B17" s="16" t="s">
        <v>141</v>
      </c>
      <c r="C17" s="16">
        <v>1</v>
      </c>
      <c r="D17" s="21">
        <v>100</v>
      </c>
      <c r="E17" s="24"/>
      <c r="F17" s="23"/>
      <c r="G17" s="23"/>
    </row>
    <row r="18" spans="1:7" x14ac:dyDescent="0.3">
      <c r="A18" s="16"/>
      <c r="B18" s="16" t="s">
        <v>145</v>
      </c>
      <c r="C18" s="16">
        <v>1</v>
      </c>
      <c r="D18" s="21">
        <v>250</v>
      </c>
      <c r="E18" s="24"/>
      <c r="F18" s="23"/>
      <c r="G18" s="23"/>
    </row>
    <row r="19" spans="1:7" x14ac:dyDescent="0.3">
      <c r="A19" s="16"/>
      <c r="B19" s="16"/>
      <c r="C19" s="16"/>
      <c r="D19" s="23"/>
      <c r="E19" s="24"/>
      <c r="F19" s="23"/>
      <c r="G19" s="23"/>
    </row>
    <row r="20" spans="1:7" x14ac:dyDescent="0.3">
      <c r="A20" s="16"/>
      <c r="B20" s="16"/>
      <c r="C20" s="16"/>
      <c r="D20" s="23"/>
      <c r="E20" s="24"/>
      <c r="F20" s="23"/>
      <c r="G20" s="23"/>
    </row>
    <row r="21" spans="1:7" x14ac:dyDescent="0.3">
      <c r="A21" s="16" t="s">
        <v>146</v>
      </c>
      <c r="B21" s="16" t="s">
        <v>147</v>
      </c>
      <c r="C21" s="16">
        <v>1</v>
      </c>
      <c r="D21" s="23">
        <v>250</v>
      </c>
      <c r="E21" s="20">
        <f>SUM(D21:D23)</f>
        <v>750</v>
      </c>
      <c r="F21" s="25">
        <f>E21*1.2</f>
        <v>900</v>
      </c>
      <c r="G21" s="26">
        <f>F21*0.85</f>
        <v>765</v>
      </c>
    </row>
    <row r="22" spans="1:7" x14ac:dyDescent="0.3">
      <c r="A22" s="16"/>
      <c r="B22" s="16" t="s">
        <v>148</v>
      </c>
      <c r="C22" s="16">
        <v>1</v>
      </c>
      <c r="D22" s="23">
        <v>250</v>
      </c>
      <c r="E22" s="24"/>
      <c r="F22" s="23"/>
      <c r="G22" s="23"/>
    </row>
    <row r="23" spans="1:7" x14ac:dyDescent="0.3">
      <c r="A23" s="16"/>
      <c r="B23" s="16" t="s">
        <v>149</v>
      </c>
      <c r="C23" s="16">
        <v>1</v>
      </c>
      <c r="D23" s="23">
        <v>250</v>
      </c>
      <c r="E23" s="24"/>
      <c r="F23" s="23"/>
      <c r="G23" s="23"/>
    </row>
    <row r="24" spans="1:7" x14ac:dyDescent="0.3">
      <c r="A24" s="16"/>
      <c r="B24" s="16"/>
      <c r="C24" s="16"/>
      <c r="D24" s="23"/>
      <c r="E24" s="24"/>
      <c r="F24" s="23"/>
      <c r="G24" s="23"/>
    </row>
    <row r="25" spans="1:7" x14ac:dyDescent="0.3">
      <c r="A25" s="16" t="s">
        <v>150</v>
      </c>
      <c r="B25" s="16" t="s">
        <v>149</v>
      </c>
      <c r="C25" s="16">
        <v>1</v>
      </c>
      <c r="D25" s="23">
        <v>250</v>
      </c>
      <c r="E25" s="24">
        <f>SUM(D25:D26)</f>
        <v>450</v>
      </c>
      <c r="F25" s="25">
        <f>E25*1.2</f>
        <v>540</v>
      </c>
      <c r="G25" s="26">
        <f>F25*0.85</f>
        <v>459</v>
      </c>
    </row>
    <row r="26" spans="1:7" x14ac:dyDescent="0.3">
      <c r="A26" s="16"/>
      <c r="B26" s="16" t="s">
        <v>151</v>
      </c>
      <c r="C26" s="16">
        <v>1</v>
      </c>
      <c r="D26" s="23">
        <v>200</v>
      </c>
      <c r="E26" s="24"/>
      <c r="F26" s="23"/>
      <c r="G26" s="23"/>
    </row>
    <row r="27" spans="1:7" x14ac:dyDescent="0.3">
      <c r="A27" s="16"/>
      <c r="B27" s="16"/>
      <c r="C27" s="16"/>
      <c r="D27" s="23"/>
      <c r="E27" s="24"/>
      <c r="F27" s="23"/>
      <c r="G27" s="23"/>
    </row>
    <row r="28" spans="1:7" x14ac:dyDescent="0.3">
      <c r="A28" s="16" t="s">
        <v>152</v>
      </c>
      <c r="B28" s="16" t="s">
        <v>153</v>
      </c>
      <c r="C28" s="16">
        <v>1</v>
      </c>
      <c r="D28" s="23">
        <v>400</v>
      </c>
      <c r="E28" s="24">
        <f>SUM(D28:D30)</f>
        <v>700</v>
      </c>
      <c r="F28" s="25">
        <f>E28*1.2</f>
        <v>840</v>
      </c>
      <c r="G28" s="26">
        <f>F28*0.85</f>
        <v>714</v>
      </c>
    </row>
    <row r="29" spans="1:7" x14ac:dyDescent="0.3">
      <c r="A29" s="16"/>
      <c r="B29" s="3" t="s">
        <v>154</v>
      </c>
      <c r="C29" s="16">
        <v>1</v>
      </c>
      <c r="D29" s="23">
        <v>150</v>
      </c>
      <c r="E29" s="24"/>
      <c r="F29" s="23"/>
      <c r="G29" s="23"/>
    </row>
    <row r="30" spans="1:7" x14ac:dyDescent="0.3">
      <c r="A30" s="16"/>
      <c r="B30" s="16" t="s">
        <v>155</v>
      </c>
      <c r="C30" s="16">
        <v>1</v>
      </c>
      <c r="D30" s="23">
        <v>150</v>
      </c>
      <c r="E30" s="24"/>
      <c r="F30" s="23"/>
      <c r="G30" s="23"/>
    </row>
    <row r="31" spans="1:7" x14ac:dyDescent="0.3">
      <c r="A31" s="16"/>
      <c r="B31" s="16"/>
      <c r="C31" s="16"/>
      <c r="D31" s="23"/>
      <c r="E31" s="24"/>
      <c r="F31" s="23"/>
      <c r="G31" s="23"/>
    </row>
    <row r="32" spans="1:7" x14ac:dyDescent="0.3">
      <c r="A32" s="16" t="s">
        <v>156</v>
      </c>
      <c r="B32" s="16" t="s">
        <v>157</v>
      </c>
      <c r="C32" s="16">
        <v>1</v>
      </c>
      <c r="D32" s="23">
        <v>200</v>
      </c>
      <c r="E32" s="24">
        <f>SUM(D32:D34)</f>
        <v>500</v>
      </c>
      <c r="F32" s="25">
        <f>E32*1.2</f>
        <v>600</v>
      </c>
      <c r="G32" s="26">
        <f>F32*0.85</f>
        <v>510</v>
      </c>
    </row>
    <row r="33" spans="1:7" x14ac:dyDescent="0.3">
      <c r="A33" s="16"/>
      <c r="B33" s="16" t="s">
        <v>158</v>
      </c>
      <c r="C33" s="16">
        <v>1</v>
      </c>
      <c r="D33" s="23">
        <v>150</v>
      </c>
      <c r="E33" s="24"/>
      <c r="F33" s="23"/>
      <c r="G33" s="23"/>
    </row>
    <row r="34" spans="1:7" x14ac:dyDescent="0.3">
      <c r="A34" s="16"/>
      <c r="B34" s="16" t="s">
        <v>159</v>
      </c>
      <c r="C34" s="16">
        <v>1</v>
      </c>
      <c r="D34" s="23">
        <v>150</v>
      </c>
      <c r="E34" s="24"/>
      <c r="F34" s="23"/>
      <c r="G34" s="23"/>
    </row>
    <row r="35" spans="1:7" x14ac:dyDescent="0.3">
      <c r="A35" s="16"/>
      <c r="B35" s="16"/>
      <c r="C35" s="16"/>
      <c r="D35" s="23"/>
      <c r="E35" s="24"/>
      <c r="F35" s="23"/>
      <c r="G35" s="23"/>
    </row>
    <row r="36" spans="1:7" x14ac:dyDescent="0.3">
      <c r="A36" s="16"/>
      <c r="B36" s="16"/>
      <c r="C36" s="16"/>
      <c r="D36" s="23"/>
      <c r="E36" s="24"/>
      <c r="F36" s="23"/>
      <c r="G36" s="23"/>
    </row>
    <row r="37" spans="1:7" x14ac:dyDescent="0.3">
      <c r="A37" s="16"/>
      <c r="B37" s="16"/>
      <c r="C37" s="16"/>
      <c r="D37" s="23"/>
      <c r="E37" s="24"/>
      <c r="F37" s="23"/>
      <c r="G37" s="23"/>
    </row>
    <row r="38" spans="1:7" x14ac:dyDescent="0.3">
      <c r="A38" s="16"/>
      <c r="B38" s="16"/>
      <c r="C38" s="16"/>
      <c r="D38" s="23"/>
      <c r="E38" s="24"/>
      <c r="F38" s="23"/>
      <c r="G38" s="23"/>
    </row>
    <row r="39" spans="1:7" x14ac:dyDescent="0.3">
      <c r="A39" s="16"/>
      <c r="B39" s="16"/>
      <c r="C39" s="16"/>
      <c r="D39" s="23"/>
      <c r="E39" s="24"/>
      <c r="F39" s="23"/>
      <c r="G39" s="23"/>
    </row>
  </sheetData>
  <pageMargins left="0.7" right="0.7" top="0.75" bottom="0.75" header="0.3" footer="0.3"/>
  <legacy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Precios</vt:lpstr>
      <vt:lpstr>Paquetes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2024-02-04T04:41:10Z</dcterms:created>
  <dcterms:modified xsi:type="dcterms:W3CDTF">2025-08-14T07:11:39Z</dcterms:modified>
</cp:coreProperties>
</file>