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tures\LOVELY TOYS\DOCS\"/>
    </mc:Choice>
  </mc:AlternateContent>
  <xr:revisionPtr revIDLastSave="0" documentId="13_ncr:1_{753AAAB0-5D76-4F93-A711-BAA5B82F0E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ras" sheetId="2" r:id="rId1"/>
    <sheet name="Precios" sheetId="3" r:id="rId2"/>
    <sheet name="Paquetes" sheetId="4" r:id="rId3"/>
  </sheets>
  <definedNames>
    <definedName name="_xlnm._FilterDatabase" localSheetId="1" hidden="1">Precios!$A$1:$M$223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U2" i="2"/>
  <c r="W93" i="2"/>
  <c r="U7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" i="2"/>
  <c r="B42" i="3"/>
  <c r="E42" i="3"/>
  <c r="G42" i="3"/>
  <c r="I42" i="3"/>
  <c r="B43" i="3"/>
  <c r="E43" i="3"/>
  <c r="G43" i="3"/>
  <c r="I43" i="3"/>
  <c r="Q43" i="2"/>
  <c r="H43" i="3" s="1"/>
  <c r="D43" i="2"/>
  <c r="F43" i="3" s="1"/>
  <c r="F42" i="2"/>
  <c r="Q42" i="2" s="1"/>
  <c r="H42" i="3" s="1"/>
  <c r="M42" i="3" s="1"/>
  <c r="K42" i="3" s="1"/>
  <c r="L42" i="3" s="1"/>
  <c r="D12" i="2"/>
  <c r="M43" i="3" l="1"/>
  <c r="K43" i="3" s="1"/>
  <c r="L43" i="3" s="1"/>
  <c r="G43" i="2"/>
  <c r="D42" i="2"/>
  <c r="F42" i="3" s="1"/>
  <c r="G42" i="2"/>
  <c r="B125" i="3"/>
  <c r="E125" i="3"/>
  <c r="G125" i="3"/>
  <c r="I125" i="3"/>
  <c r="Q125" i="2"/>
  <c r="H125" i="3" s="1"/>
  <c r="G125" i="2"/>
  <c r="D125" i="2"/>
  <c r="F125" i="3" s="1"/>
  <c r="I123" i="2"/>
  <c r="I122" i="2"/>
  <c r="B130" i="3"/>
  <c r="E130" i="3"/>
  <c r="G130" i="3"/>
  <c r="I130" i="3"/>
  <c r="Q130" i="2"/>
  <c r="H130" i="3" s="1"/>
  <c r="G130" i="2"/>
  <c r="D130" i="2"/>
  <c r="F130" i="3" s="1"/>
  <c r="O164" i="2"/>
  <c r="O163" i="2"/>
  <c r="O162" i="2"/>
  <c r="B169" i="3"/>
  <c r="E169" i="3"/>
  <c r="G169" i="3"/>
  <c r="I169" i="3"/>
  <c r="Q169" i="2"/>
  <c r="H169" i="3" s="1"/>
  <c r="G169" i="2"/>
  <c r="D169" i="2"/>
  <c r="F169" i="3" s="1"/>
  <c r="U89" i="2"/>
  <c r="M125" i="3" l="1"/>
  <c r="K125" i="3" s="1"/>
  <c r="L125" i="3" s="1"/>
  <c r="M169" i="3"/>
  <c r="K169" i="3" s="1"/>
  <c r="L169" i="3" s="1"/>
  <c r="M130" i="3"/>
  <c r="K130" i="3" s="1"/>
  <c r="L130" i="3" s="1"/>
  <c r="B127" i="3"/>
  <c r="E127" i="3"/>
  <c r="G127" i="3"/>
  <c r="I127" i="3"/>
  <c r="Q127" i="2"/>
  <c r="H127" i="3" s="1"/>
  <c r="G127" i="2"/>
  <c r="D127" i="2"/>
  <c r="F127" i="3" s="1"/>
  <c r="O91" i="2"/>
  <c r="M127" i="3" l="1"/>
  <c r="K127" i="3" s="1"/>
  <c r="L127" i="3" s="1"/>
  <c r="B75" i="3"/>
  <c r="E75" i="3"/>
  <c r="G75" i="3"/>
  <c r="I75" i="3"/>
  <c r="Q75" i="2"/>
  <c r="G75" i="2"/>
  <c r="D75" i="2"/>
  <c r="F75" i="3" s="1"/>
  <c r="B60" i="3"/>
  <c r="E60" i="3"/>
  <c r="G60" i="3"/>
  <c r="I60" i="3"/>
  <c r="O60" i="2"/>
  <c r="Q60" i="2" s="1"/>
  <c r="H60" i="3" s="1"/>
  <c r="O59" i="2"/>
  <c r="G60" i="2"/>
  <c r="D60" i="2"/>
  <c r="F60" i="3" s="1"/>
  <c r="B157" i="3"/>
  <c r="E157" i="3"/>
  <c r="G157" i="3"/>
  <c r="I157" i="3"/>
  <c r="B158" i="3"/>
  <c r="E158" i="3"/>
  <c r="G158" i="3"/>
  <c r="I158" i="3"/>
  <c r="O158" i="2"/>
  <c r="Q158" i="2" s="1"/>
  <c r="H158" i="3" s="1"/>
  <c r="O157" i="2"/>
  <c r="Q157" i="2" s="1"/>
  <c r="H157" i="3" s="1"/>
  <c r="G158" i="2"/>
  <c r="D158" i="2"/>
  <c r="F158" i="3" s="1"/>
  <c r="G157" i="2"/>
  <c r="D157" i="2"/>
  <c r="F157" i="3" s="1"/>
  <c r="B161" i="3"/>
  <c r="E161" i="3"/>
  <c r="G161" i="3"/>
  <c r="I161" i="3"/>
  <c r="Q161" i="2"/>
  <c r="H161" i="3" s="1"/>
  <c r="G161" i="2"/>
  <c r="D161" i="2"/>
  <c r="F161" i="3" s="1"/>
  <c r="B149" i="3"/>
  <c r="E149" i="3"/>
  <c r="G149" i="3"/>
  <c r="I149" i="3"/>
  <c r="Q149" i="2"/>
  <c r="H149" i="3" s="1"/>
  <c r="G149" i="2"/>
  <c r="D149" i="2"/>
  <c r="F149" i="3" s="1"/>
  <c r="B120" i="3"/>
  <c r="E120" i="3"/>
  <c r="G120" i="3"/>
  <c r="I120" i="3"/>
  <c r="Q120" i="2"/>
  <c r="H120" i="3" s="1"/>
  <c r="G120" i="2"/>
  <c r="D120" i="2"/>
  <c r="F120" i="3" s="1"/>
  <c r="M60" i="3" l="1"/>
  <c r="K60" i="3" s="1"/>
  <c r="L60" i="3" s="1"/>
  <c r="H75" i="3"/>
  <c r="M75" i="3" s="1"/>
  <c r="K75" i="3" s="1"/>
  <c r="L75" i="3" s="1"/>
  <c r="M157" i="3"/>
  <c r="K157" i="3" s="1"/>
  <c r="L157" i="3" s="1"/>
  <c r="M158" i="3"/>
  <c r="K158" i="3" s="1"/>
  <c r="L158" i="3" s="1"/>
  <c r="M161" i="3"/>
  <c r="K161" i="3" s="1"/>
  <c r="L161" i="3" s="1"/>
  <c r="M149" i="3"/>
  <c r="K149" i="3" s="1"/>
  <c r="L149" i="3" s="1"/>
  <c r="M120" i="3"/>
  <c r="K120" i="3" s="1"/>
  <c r="L120" i="3" s="1"/>
  <c r="B106" i="3"/>
  <c r="E106" i="3"/>
  <c r="G106" i="3"/>
  <c r="I106" i="3"/>
  <c r="I106" i="2"/>
  <c r="Q106" i="2" s="1"/>
  <c r="H106" i="3" s="1"/>
  <c r="G106" i="2"/>
  <c r="D106" i="2"/>
  <c r="F106" i="3" s="1"/>
  <c r="I22" i="2"/>
  <c r="I23" i="2"/>
  <c r="I24" i="2"/>
  <c r="M106" i="3" l="1"/>
  <c r="K106" i="3" s="1"/>
  <c r="L106" i="3" s="1"/>
  <c r="E6" i="3"/>
  <c r="G6" i="3"/>
  <c r="I6" i="3"/>
  <c r="E7" i="3"/>
  <c r="G7" i="3"/>
  <c r="I7" i="3"/>
  <c r="E8" i="3"/>
  <c r="G8" i="3"/>
  <c r="I8" i="3"/>
  <c r="E9" i="3"/>
  <c r="G9" i="3"/>
  <c r="I9" i="3"/>
  <c r="E10" i="3"/>
  <c r="G10" i="3"/>
  <c r="I10" i="3"/>
  <c r="E11" i="3"/>
  <c r="G11" i="3"/>
  <c r="I11" i="3"/>
  <c r="E12" i="3"/>
  <c r="G12" i="3"/>
  <c r="I12" i="3"/>
  <c r="E13" i="3"/>
  <c r="G13" i="3"/>
  <c r="I13" i="3"/>
  <c r="E14" i="3"/>
  <c r="G14" i="3"/>
  <c r="I14" i="3"/>
  <c r="E15" i="3"/>
  <c r="G15" i="3"/>
  <c r="I15" i="3"/>
  <c r="E16" i="3"/>
  <c r="G16" i="3"/>
  <c r="I16" i="3"/>
  <c r="E17" i="3"/>
  <c r="G17" i="3"/>
  <c r="I17" i="3"/>
  <c r="E18" i="3"/>
  <c r="G18" i="3"/>
  <c r="I18" i="3"/>
  <c r="E19" i="3"/>
  <c r="G19" i="3"/>
  <c r="I19" i="3"/>
  <c r="E20" i="3"/>
  <c r="G20" i="3"/>
  <c r="I20" i="3"/>
  <c r="E21" i="3"/>
  <c r="G21" i="3"/>
  <c r="I21" i="3"/>
  <c r="E22" i="3"/>
  <c r="G22" i="3"/>
  <c r="I22" i="3"/>
  <c r="E23" i="3"/>
  <c r="G23" i="3"/>
  <c r="I23" i="3"/>
  <c r="E24" i="3"/>
  <c r="G24" i="3"/>
  <c r="I24" i="3"/>
  <c r="E25" i="3"/>
  <c r="G25" i="3"/>
  <c r="I25" i="3"/>
  <c r="E26" i="3"/>
  <c r="G26" i="3"/>
  <c r="I26" i="3"/>
  <c r="E27" i="3"/>
  <c r="G27" i="3"/>
  <c r="I27" i="3"/>
  <c r="E28" i="3"/>
  <c r="G28" i="3"/>
  <c r="I28" i="3"/>
  <c r="E29" i="3"/>
  <c r="G29" i="3"/>
  <c r="I29" i="3"/>
  <c r="E30" i="3"/>
  <c r="G30" i="3"/>
  <c r="I30" i="3"/>
  <c r="E31" i="3"/>
  <c r="G31" i="3"/>
  <c r="I31" i="3"/>
  <c r="E32" i="3"/>
  <c r="G32" i="3"/>
  <c r="I32" i="3"/>
  <c r="E33" i="3"/>
  <c r="G33" i="3"/>
  <c r="I33" i="3"/>
  <c r="E34" i="3"/>
  <c r="G34" i="3"/>
  <c r="I34" i="3"/>
  <c r="E35" i="3"/>
  <c r="G35" i="3"/>
  <c r="I35" i="3"/>
  <c r="E36" i="3"/>
  <c r="G36" i="3"/>
  <c r="I36" i="3"/>
  <c r="E37" i="3"/>
  <c r="G37" i="3"/>
  <c r="I37" i="3"/>
  <c r="E38" i="3"/>
  <c r="G38" i="3"/>
  <c r="I38" i="3"/>
  <c r="E39" i="3"/>
  <c r="G39" i="3"/>
  <c r="I39" i="3"/>
  <c r="E40" i="3"/>
  <c r="G40" i="3"/>
  <c r="I40" i="3"/>
  <c r="E41" i="3"/>
  <c r="G41" i="3"/>
  <c r="I41" i="3"/>
  <c r="E44" i="3"/>
  <c r="G44" i="3"/>
  <c r="I44" i="3"/>
  <c r="E45" i="3"/>
  <c r="G45" i="3"/>
  <c r="I45" i="3"/>
  <c r="E46" i="3"/>
  <c r="G46" i="3"/>
  <c r="I46" i="3"/>
  <c r="E47" i="3"/>
  <c r="G47" i="3"/>
  <c r="I47" i="3"/>
  <c r="E48" i="3"/>
  <c r="G48" i="3"/>
  <c r="I48" i="3"/>
  <c r="E49" i="3"/>
  <c r="G49" i="3"/>
  <c r="I49" i="3"/>
  <c r="E50" i="3"/>
  <c r="G50" i="3"/>
  <c r="I50" i="3"/>
  <c r="E51" i="3"/>
  <c r="G51" i="3"/>
  <c r="I51" i="3"/>
  <c r="E52" i="3"/>
  <c r="G52" i="3"/>
  <c r="I52" i="3"/>
  <c r="E53" i="3"/>
  <c r="G53" i="3"/>
  <c r="I53" i="3"/>
  <c r="E54" i="3"/>
  <c r="G54" i="3"/>
  <c r="I54" i="3"/>
  <c r="E55" i="3"/>
  <c r="G55" i="3"/>
  <c r="I55" i="3"/>
  <c r="E56" i="3"/>
  <c r="G56" i="3"/>
  <c r="I56" i="3"/>
  <c r="E57" i="3"/>
  <c r="G57" i="3"/>
  <c r="I57" i="3"/>
  <c r="E58" i="3"/>
  <c r="G58" i="3"/>
  <c r="I58" i="3"/>
  <c r="E59" i="3"/>
  <c r="G59" i="3"/>
  <c r="I59" i="3"/>
  <c r="E61" i="3"/>
  <c r="G61" i="3"/>
  <c r="I61" i="3"/>
  <c r="E62" i="3"/>
  <c r="G62" i="3"/>
  <c r="I62" i="3"/>
  <c r="E63" i="3"/>
  <c r="G63" i="3"/>
  <c r="I63" i="3"/>
  <c r="E64" i="3"/>
  <c r="G64" i="3"/>
  <c r="I64" i="3"/>
  <c r="E65" i="3"/>
  <c r="G65" i="3"/>
  <c r="I65" i="3"/>
  <c r="E66" i="3"/>
  <c r="G66" i="3"/>
  <c r="I66" i="3"/>
  <c r="E67" i="3"/>
  <c r="G67" i="3"/>
  <c r="I67" i="3"/>
  <c r="E68" i="3"/>
  <c r="G68" i="3"/>
  <c r="I68" i="3"/>
  <c r="E69" i="3"/>
  <c r="G69" i="3"/>
  <c r="I69" i="3"/>
  <c r="E70" i="3"/>
  <c r="G70" i="3"/>
  <c r="I70" i="3"/>
  <c r="E71" i="3"/>
  <c r="G71" i="3"/>
  <c r="I71" i="3"/>
  <c r="E72" i="3"/>
  <c r="G72" i="3"/>
  <c r="I72" i="3"/>
  <c r="E73" i="3"/>
  <c r="G73" i="3"/>
  <c r="I73" i="3"/>
  <c r="E74" i="3"/>
  <c r="G74" i="3"/>
  <c r="I74" i="3"/>
  <c r="E76" i="3"/>
  <c r="G76" i="3"/>
  <c r="I76" i="3"/>
  <c r="E77" i="3"/>
  <c r="G77" i="3"/>
  <c r="I77" i="3"/>
  <c r="E78" i="3"/>
  <c r="G78" i="3"/>
  <c r="I78" i="3"/>
  <c r="E79" i="3"/>
  <c r="G79" i="3"/>
  <c r="I79" i="3"/>
  <c r="E80" i="3"/>
  <c r="G80" i="3"/>
  <c r="I80" i="3"/>
  <c r="E81" i="3"/>
  <c r="G81" i="3"/>
  <c r="I81" i="3"/>
  <c r="E82" i="3"/>
  <c r="G82" i="3"/>
  <c r="I82" i="3"/>
  <c r="E83" i="3"/>
  <c r="G83" i="3"/>
  <c r="I83" i="3"/>
  <c r="E84" i="3"/>
  <c r="G84" i="3"/>
  <c r="I84" i="3"/>
  <c r="E85" i="3"/>
  <c r="G85" i="3"/>
  <c r="I85" i="3"/>
  <c r="E86" i="3"/>
  <c r="G86" i="3"/>
  <c r="I86" i="3"/>
  <c r="E87" i="3"/>
  <c r="G87" i="3"/>
  <c r="I87" i="3"/>
  <c r="E88" i="3"/>
  <c r="G88" i="3"/>
  <c r="I88" i="3"/>
  <c r="E89" i="3"/>
  <c r="G89" i="3"/>
  <c r="I89" i="3"/>
  <c r="E90" i="3"/>
  <c r="G90" i="3"/>
  <c r="I90" i="3"/>
  <c r="E91" i="3"/>
  <c r="G91" i="3"/>
  <c r="I91" i="3"/>
  <c r="E92" i="3"/>
  <c r="G92" i="3"/>
  <c r="I92" i="3"/>
  <c r="E93" i="3"/>
  <c r="G93" i="3"/>
  <c r="I93" i="3"/>
  <c r="E94" i="3"/>
  <c r="G94" i="3"/>
  <c r="I94" i="3"/>
  <c r="E95" i="3"/>
  <c r="G95" i="3"/>
  <c r="I95" i="3"/>
  <c r="E96" i="3"/>
  <c r="G96" i="3"/>
  <c r="I96" i="3"/>
  <c r="E97" i="3"/>
  <c r="G97" i="3"/>
  <c r="I97" i="3"/>
  <c r="E98" i="3"/>
  <c r="G98" i="3"/>
  <c r="I98" i="3"/>
  <c r="E99" i="3"/>
  <c r="G99" i="3"/>
  <c r="I99" i="3"/>
  <c r="E100" i="3"/>
  <c r="G100" i="3"/>
  <c r="I100" i="3"/>
  <c r="E101" i="3"/>
  <c r="G101" i="3"/>
  <c r="I101" i="3"/>
  <c r="E102" i="3"/>
  <c r="G102" i="3"/>
  <c r="I102" i="3"/>
  <c r="E103" i="3"/>
  <c r="G103" i="3"/>
  <c r="I103" i="3"/>
  <c r="E104" i="3"/>
  <c r="G104" i="3"/>
  <c r="I104" i="3"/>
  <c r="E105" i="3"/>
  <c r="G105" i="3"/>
  <c r="I105" i="3"/>
  <c r="E107" i="3"/>
  <c r="G107" i="3"/>
  <c r="I107" i="3"/>
  <c r="E108" i="3"/>
  <c r="G108" i="3"/>
  <c r="I108" i="3"/>
  <c r="E109" i="3"/>
  <c r="G109" i="3"/>
  <c r="I109" i="3"/>
  <c r="E110" i="3"/>
  <c r="G110" i="3"/>
  <c r="I110" i="3"/>
  <c r="E111" i="3"/>
  <c r="G111" i="3"/>
  <c r="I111" i="3"/>
  <c r="E112" i="3"/>
  <c r="G112" i="3"/>
  <c r="I112" i="3"/>
  <c r="E113" i="3"/>
  <c r="G113" i="3"/>
  <c r="I113" i="3"/>
  <c r="E114" i="3"/>
  <c r="G114" i="3"/>
  <c r="I114" i="3"/>
  <c r="E115" i="3"/>
  <c r="G115" i="3"/>
  <c r="I115" i="3"/>
  <c r="E116" i="3"/>
  <c r="G116" i="3"/>
  <c r="I116" i="3"/>
  <c r="E117" i="3"/>
  <c r="G117" i="3"/>
  <c r="I117" i="3"/>
  <c r="E118" i="3"/>
  <c r="G118" i="3"/>
  <c r="I118" i="3"/>
  <c r="E119" i="3"/>
  <c r="G119" i="3"/>
  <c r="I119" i="3"/>
  <c r="E121" i="3"/>
  <c r="G121" i="3"/>
  <c r="I121" i="3"/>
  <c r="E122" i="3"/>
  <c r="G122" i="3"/>
  <c r="I122" i="3"/>
  <c r="E123" i="3"/>
  <c r="G123" i="3"/>
  <c r="I123" i="3"/>
  <c r="E124" i="3"/>
  <c r="G124" i="3"/>
  <c r="I124" i="3"/>
  <c r="E126" i="3"/>
  <c r="G126" i="3"/>
  <c r="I126" i="3"/>
  <c r="E128" i="3"/>
  <c r="G128" i="3"/>
  <c r="I128" i="3"/>
  <c r="E129" i="3"/>
  <c r="G129" i="3"/>
  <c r="I129" i="3"/>
  <c r="E131" i="3"/>
  <c r="G131" i="3"/>
  <c r="I131" i="3"/>
  <c r="E132" i="3"/>
  <c r="G132" i="3"/>
  <c r="I132" i="3"/>
  <c r="E133" i="3"/>
  <c r="G133" i="3"/>
  <c r="I133" i="3"/>
  <c r="E134" i="3"/>
  <c r="G134" i="3"/>
  <c r="I134" i="3"/>
  <c r="E135" i="3"/>
  <c r="G135" i="3"/>
  <c r="I135" i="3"/>
  <c r="E136" i="3"/>
  <c r="G136" i="3"/>
  <c r="I136" i="3"/>
  <c r="E137" i="3"/>
  <c r="G137" i="3"/>
  <c r="I137" i="3"/>
  <c r="E138" i="3"/>
  <c r="G138" i="3"/>
  <c r="I138" i="3"/>
  <c r="E139" i="3"/>
  <c r="G139" i="3"/>
  <c r="I139" i="3"/>
  <c r="E140" i="3"/>
  <c r="G140" i="3"/>
  <c r="I140" i="3"/>
  <c r="E141" i="3"/>
  <c r="G141" i="3"/>
  <c r="I141" i="3"/>
  <c r="E142" i="3"/>
  <c r="G142" i="3"/>
  <c r="I142" i="3"/>
  <c r="E143" i="3"/>
  <c r="G143" i="3"/>
  <c r="I143" i="3"/>
  <c r="E144" i="3"/>
  <c r="G144" i="3"/>
  <c r="I144" i="3"/>
  <c r="E145" i="3"/>
  <c r="G145" i="3"/>
  <c r="I145" i="3"/>
  <c r="E146" i="3"/>
  <c r="G146" i="3"/>
  <c r="I146" i="3"/>
  <c r="E147" i="3"/>
  <c r="G147" i="3"/>
  <c r="I147" i="3"/>
  <c r="E148" i="3"/>
  <c r="G148" i="3"/>
  <c r="I148" i="3"/>
  <c r="E150" i="3"/>
  <c r="G150" i="3"/>
  <c r="I150" i="3"/>
  <c r="E151" i="3"/>
  <c r="G151" i="3"/>
  <c r="I151" i="3"/>
  <c r="E152" i="3"/>
  <c r="G152" i="3"/>
  <c r="I152" i="3"/>
  <c r="E153" i="3"/>
  <c r="G153" i="3"/>
  <c r="I153" i="3"/>
  <c r="E154" i="3"/>
  <c r="G154" i="3"/>
  <c r="I154" i="3"/>
  <c r="E155" i="3"/>
  <c r="G155" i="3"/>
  <c r="I155" i="3"/>
  <c r="E156" i="3"/>
  <c r="G156" i="3"/>
  <c r="I156" i="3"/>
  <c r="E159" i="3"/>
  <c r="G159" i="3"/>
  <c r="I159" i="3"/>
  <c r="E160" i="3"/>
  <c r="G160" i="3"/>
  <c r="I160" i="3"/>
  <c r="E162" i="3"/>
  <c r="G162" i="3"/>
  <c r="I162" i="3"/>
  <c r="E163" i="3"/>
  <c r="G163" i="3"/>
  <c r="I163" i="3"/>
  <c r="E164" i="3"/>
  <c r="G164" i="3"/>
  <c r="I164" i="3"/>
  <c r="E165" i="3"/>
  <c r="G165" i="3"/>
  <c r="I165" i="3"/>
  <c r="E166" i="3"/>
  <c r="G166" i="3"/>
  <c r="I166" i="3"/>
  <c r="E167" i="3"/>
  <c r="G167" i="3"/>
  <c r="I167" i="3"/>
  <c r="E168" i="3"/>
  <c r="G168" i="3"/>
  <c r="I168" i="3"/>
  <c r="E170" i="3"/>
  <c r="G170" i="3"/>
  <c r="I170" i="3"/>
  <c r="E171" i="3"/>
  <c r="G171" i="3"/>
  <c r="I171" i="3"/>
  <c r="E172" i="3"/>
  <c r="G172" i="3"/>
  <c r="I172" i="3"/>
  <c r="E173" i="3"/>
  <c r="G173" i="3"/>
  <c r="I173" i="3"/>
  <c r="E174" i="3"/>
  <c r="G174" i="3"/>
  <c r="I174" i="3"/>
  <c r="E175" i="3"/>
  <c r="G175" i="3"/>
  <c r="I175" i="3"/>
  <c r="E176" i="3"/>
  <c r="G176" i="3"/>
  <c r="I176" i="3"/>
  <c r="E177" i="3"/>
  <c r="G177" i="3"/>
  <c r="I177" i="3"/>
  <c r="E178" i="3"/>
  <c r="G178" i="3"/>
  <c r="I178" i="3"/>
  <c r="E179" i="3"/>
  <c r="G179" i="3"/>
  <c r="I179" i="3"/>
  <c r="E180" i="3"/>
  <c r="G180" i="3"/>
  <c r="I180" i="3"/>
  <c r="E181" i="3"/>
  <c r="G181" i="3"/>
  <c r="I181" i="3"/>
  <c r="E182" i="3"/>
  <c r="G182" i="3"/>
  <c r="I182" i="3"/>
  <c r="E183" i="3"/>
  <c r="G183" i="3"/>
  <c r="I183" i="3"/>
  <c r="E184" i="3"/>
  <c r="G184" i="3"/>
  <c r="I184" i="3"/>
  <c r="E185" i="3"/>
  <c r="G185" i="3"/>
  <c r="I185" i="3"/>
  <c r="E186" i="3"/>
  <c r="F186" i="3"/>
  <c r="G186" i="3"/>
  <c r="I186" i="3"/>
  <c r="E187" i="3"/>
  <c r="G187" i="3"/>
  <c r="I187" i="3"/>
  <c r="E188" i="3"/>
  <c r="G188" i="3"/>
  <c r="I188" i="3"/>
  <c r="E189" i="3"/>
  <c r="G189" i="3"/>
  <c r="I189" i="3"/>
  <c r="E190" i="3"/>
  <c r="G190" i="3"/>
  <c r="I190" i="3"/>
  <c r="E191" i="3"/>
  <c r="F191" i="3"/>
  <c r="G191" i="3"/>
  <c r="I191" i="3"/>
  <c r="E192" i="3"/>
  <c r="G192" i="3"/>
  <c r="I192" i="3"/>
  <c r="E193" i="3"/>
  <c r="G193" i="3"/>
  <c r="I193" i="3"/>
  <c r="E194" i="3"/>
  <c r="G194" i="3"/>
  <c r="I194" i="3"/>
  <c r="E195" i="3"/>
  <c r="G195" i="3"/>
  <c r="I195" i="3"/>
  <c r="E196" i="3"/>
  <c r="G196" i="3"/>
  <c r="I196" i="3"/>
  <c r="E197" i="3"/>
  <c r="G197" i="3"/>
  <c r="I197" i="3"/>
  <c r="E198" i="3"/>
  <c r="G198" i="3"/>
  <c r="I198" i="3"/>
  <c r="E199" i="3"/>
  <c r="G199" i="3"/>
  <c r="I199" i="3"/>
  <c r="E200" i="3"/>
  <c r="G200" i="3"/>
  <c r="I200" i="3"/>
  <c r="E201" i="3"/>
  <c r="G201" i="3"/>
  <c r="I201" i="3"/>
  <c r="E202" i="3"/>
  <c r="G202" i="3"/>
  <c r="I202" i="3"/>
  <c r="E203" i="3"/>
  <c r="G203" i="3"/>
  <c r="I203" i="3"/>
  <c r="E204" i="3"/>
  <c r="G204" i="3"/>
  <c r="I204" i="3"/>
  <c r="E205" i="3"/>
  <c r="G205" i="3"/>
  <c r="I205" i="3"/>
  <c r="E206" i="3"/>
  <c r="G206" i="3"/>
  <c r="I206" i="3"/>
  <c r="E207" i="3"/>
  <c r="G207" i="3"/>
  <c r="I207" i="3"/>
  <c r="E208" i="3"/>
  <c r="G208" i="3"/>
  <c r="I208" i="3"/>
  <c r="E209" i="3"/>
  <c r="G209" i="3"/>
  <c r="I209" i="3"/>
  <c r="E210" i="3"/>
  <c r="G210" i="3"/>
  <c r="I210" i="3"/>
  <c r="E211" i="3"/>
  <c r="G211" i="3"/>
  <c r="I211" i="3"/>
  <c r="E212" i="3"/>
  <c r="G212" i="3"/>
  <c r="I212" i="3"/>
  <c r="E213" i="3"/>
  <c r="G213" i="3"/>
  <c r="I213" i="3"/>
  <c r="E214" i="3"/>
  <c r="G214" i="3"/>
  <c r="I214" i="3"/>
  <c r="E215" i="3"/>
  <c r="G215" i="3"/>
  <c r="I215" i="3"/>
  <c r="E216" i="3"/>
  <c r="G216" i="3"/>
  <c r="I216" i="3"/>
  <c r="E217" i="3"/>
  <c r="G217" i="3"/>
  <c r="I217" i="3"/>
  <c r="E218" i="3"/>
  <c r="G218" i="3"/>
  <c r="I218" i="3"/>
  <c r="E219" i="3"/>
  <c r="G219" i="3"/>
  <c r="I219" i="3"/>
  <c r="E220" i="3"/>
  <c r="G220" i="3"/>
  <c r="I220" i="3"/>
  <c r="E221" i="3"/>
  <c r="G221" i="3"/>
  <c r="I221" i="3"/>
  <c r="E222" i="3"/>
  <c r="G222" i="3"/>
  <c r="I222" i="3"/>
  <c r="E223" i="3"/>
  <c r="G223" i="3"/>
  <c r="I223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1" i="3"/>
  <c r="B122" i="3"/>
  <c r="B123" i="3"/>
  <c r="B124" i="3"/>
  <c r="B126" i="3"/>
  <c r="B128" i="3"/>
  <c r="B129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50" i="3"/>
  <c r="B151" i="3"/>
  <c r="B152" i="3"/>
  <c r="B153" i="3"/>
  <c r="B154" i="3"/>
  <c r="B155" i="3"/>
  <c r="B156" i="3"/>
  <c r="B159" i="3"/>
  <c r="B160" i="3"/>
  <c r="B162" i="3"/>
  <c r="B163" i="3"/>
  <c r="B164" i="3"/>
  <c r="B165" i="3"/>
  <c r="B166" i="3"/>
  <c r="B167" i="3"/>
  <c r="B168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O223" i="2"/>
  <c r="Q223" i="2" s="1"/>
  <c r="H223" i="3" s="1"/>
  <c r="G223" i="2"/>
  <c r="D223" i="2"/>
  <c r="F223" i="3" s="1"/>
  <c r="O222" i="2"/>
  <c r="Q222" i="2" s="1"/>
  <c r="H222" i="3" s="1"/>
  <c r="G222" i="2"/>
  <c r="D222" i="2"/>
  <c r="F222" i="3" s="1"/>
  <c r="O221" i="2"/>
  <c r="Q221" i="2" s="1"/>
  <c r="H221" i="3" s="1"/>
  <c r="G221" i="2"/>
  <c r="D221" i="2"/>
  <c r="F221" i="3" s="1"/>
  <c r="O220" i="2"/>
  <c r="Q220" i="2" s="1"/>
  <c r="H220" i="3" s="1"/>
  <c r="G220" i="2"/>
  <c r="D220" i="2"/>
  <c r="F220" i="3" s="1"/>
  <c r="O219" i="2"/>
  <c r="Q219" i="2" s="1"/>
  <c r="H219" i="3" s="1"/>
  <c r="G219" i="2"/>
  <c r="D219" i="2"/>
  <c r="F219" i="3" s="1"/>
  <c r="O218" i="2"/>
  <c r="Q218" i="2" s="1"/>
  <c r="H218" i="3" s="1"/>
  <c r="G218" i="2"/>
  <c r="D218" i="2"/>
  <c r="F218" i="3" s="1"/>
  <c r="O217" i="2"/>
  <c r="Q217" i="2" s="1"/>
  <c r="H217" i="3" s="1"/>
  <c r="G217" i="2"/>
  <c r="D217" i="2"/>
  <c r="F217" i="3" s="1"/>
  <c r="O216" i="2"/>
  <c r="Q216" i="2" s="1"/>
  <c r="H216" i="3" s="1"/>
  <c r="G216" i="2"/>
  <c r="D216" i="2"/>
  <c r="F216" i="3" s="1"/>
  <c r="O215" i="2"/>
  <c r="Q215" i="2" s="1"/>
  <c r="H215" i="3" s="1"/>
  <c r="G215" i="2"/>
  <c r="D215" i="2"/>
  <c r="F215" i="3" s="1"/>
  <c r="O214" i="2"/>
  <c r="Q214" i="2" s="1"/>
  <c r="H214" i="3" s="1"/>
  <c r="G214" i="2"/>
  <c r="D214" i="2"/>
  <c r="F214" i="3" s="1"/>
  <c r="O213" i="2"/>
  <c r="Q213" i="2" s="1"/>
  <c r="H213" i="3" s="1"/>
  <c r="G213" i="2"/>
  <c r="D213" i="2"/>
  <c r="F213" i="3" s="1"/>
  <c r="O212" i="2"/>
  <c r="Q212" i="2" s="1"/>
  <c r="H212" i="3" s="1"/>
  <c r="G212" i="2"/>
  <c r="D212" i="2"/>
  <c r="F212" i="3" s="1"/>
  <c r="O211" i="2"/>
  <c r="Q211" i="2" s="1"/>
  <c r="H211" i="3" s="1"/>
  <c r="G211" i="2"/>
  <c r="D211" i="2"/>
  <c r="F211" i="3" s="1"/>
  <c r="O210" i="2"/>
  <c r="Q210" i="2" s="1"/>
  <c r="H210" i="3" s="1"/>
  <c r="G210" i="2"/>
  <c r="D210" i="2"/>
  <c r="F210" i="3" s="1"/>
  <c r="O209" i="2"/>
  <c r="Q209" i="2" s="1"/>
  <c r="H209" i="3" s="1"/>
  <c r="G209" i="2"/>
  <c r="D209" i="2"/>
  <c r="F209" i="3" s="1"/>
  <c r="O208" i="2"/>
  <c r="Q208" i="2" s="1"/>
  <c r="H208" i="3" s="1"/>
  <c r="G208" i="2"/>
  <c r="D208" i="2"/>
  <c r="F208" i="3" s="1"/>
  <c r="Q207" i="2"/>
  <c r="H207" i="3" s="1"/>
  <c r="G207" i="2"/>
  <c r="D207" i="2"/>
  <c r="F207" i="3" s="1"/>
  <c r="Q206" i="2"/>
  <c r="H206" i="3" s="1"/>
  <c r="G206" i="2"/>
  <c r="D206" i="2"/>
  <c r="F206" i="3" s="1"/>
  <c r="Q205" i="2"/>
  <c r="H205" i="3" s="1"/>
  <c r="G205" i="2"/>
  <c r="D205" i="2"/>
  <c r="F205" i="3" s="1"/>
  <c r="Q204" i="2"/>
  <c r="H204" i="3" s="1"/>
  <c r="G204" i="2"/>
  <c r="D204" i="2"/>
  <c r="F204" i="3" s="1"/>
  <c r="Q203" i="2"/>
  <c r="H203" i="3" s="1"/>
  <c r="G203" i="2"/>
  <c r="D203" i="2"/>
  <c r="F203" i="3" s="1"/>
  <c r="Q202" i="2"/>
  <c r="H202" i="3" s="1"/>
  <c r="G202" i="2"/>
  <c r="D202" i="2"/>
  <c r="F202" i="3" s="1"/>
  <c r="Q201" i="2"/>
  <c r="H201" i="3" s="1"/>
  <c r="G201" i="2"/>
  <c r="D201" i="2"/>
  <c r="F201" i="3" s="1"/>
  <c r="Q200" i="2"/>
  <c r="H200" i="3" s="1"/>
  <c r="G200" i="2"/>
  <c r="D200" i="2"/>
  <c r="F200" i="3" s="1"/>
  <c r="Q199" i="2"/>
  <c r="H199" i="3" s="1"/>
  <c r="G199" i="2"/>
  <c r="D199" i="2"/>
  <c r="F199" i="3" s="1"/>
  <c r="Q198" i="2"/>
  <c r="H198" i="3" s="1"/>
  <c r="G198" i="2"/>
  <c r="D198" i="2"/>
  <c r="F198" i="3" s="1"/>
  <c r="Q197" i="2"/>
  <c r="H197" i="3" s="1"/>
  <c r="G197" i="2"/>
  <c r="D197" i="2"/>
  <c r="F197" i="3" s="1"/>
  <c r="Q196" i="2"/>
  <c r="H196" i="3" s="1"/>
  <c r="G196" i="2"/>
  <c r="D196" i="2"/>
  <c r="F196" i="3" s="1"/>
  <c r="Q195" i="2"/>
  <c r="H195" i="3" s="1"/>
  <c r="G195" i="2"/>
  <c r="D195" i="2"/>
  <c r="F195" i="3" s="1"/>
  <c r="Q194" i="2"/>
  <c r="H194" i="3" s="1"/>
  <c r="G194" i="2"/>
  <c r="D194" i="2"/>
  <c r="F194" i="3" s="1"/>
  <c r="Q193" i="2"/>
  <c r="H193" i="3" s="1"/>
  <c r="G193" i="2"/>
  <c r="D193" i="2"/>
  <c r="F193" i="3" s="1"/>
  <c r="Q192" i="2"/>
  <c r="H192" i="3" s="1"/>
  <c r="G192" i="2"/>
  <c r="D192" i="2"/>
  <c r="F192" i="3" s="1"/>
  <c r="F191" i="2"/>
  <c r="G191" i="2" s="1"/>
  <c r="Q190" i="2"/>
  <c r="H190" i="3" s="1"/>
  <c r="G190" i="2"/>
  <c r="D190" i="2"/>
  <c r="F190" i="3" s="1"/>
  <c r="Q189" i="2"/>
  <c r="H189" i="3" s="1"/>
  <c r="G189" i="2"/>
  <c r="D189" i="2"/>
  <c r="F189" i="3" s="1"/>
  <c r="Q188" i="2"/>
  <c r="H188" i="3" s="1"/>
  <c r="G188" i="2"/>
  <c r="D188" i="2"/>
  <c r="F188" i="3" s="1"/>
  <c r="Q187" i="2"/>
  <c r="H187" i="3" s="1"/>
  <c r="G187" i="2"/>
  <c r="D187" i="2"/>
  <c r="F187" i="3" s="1"/>
  <c r="O186" i="2"/>
  <c r="Q186" i="2" s="1"/>
  <c r="H186" i="3" s="1"/>
  <c r="G186" i="2"/>
  <c r="Q185" i="2"/>
  <c r="H185" i="3" s="1"/>
  <c r="G185" i="2"/>
  <c r="D185" i="2"/>
  <c r="F185" i="3" s="1"/>
  <c r="Q184" i="2"/>
  <c r="H184" i="3" s="1"/>
  <c r="G184" i="2"/>
  <c r="D184" i="2"/>
  <c r="F184" i="3" s="1"/>
  <c r="O183" i="2"/>
  <c r="Q183" i="2" s="1"/>
  <c r="H183" i="3" s="1"/>
  <c r="G183" i="2"/>
  <c r="D183" i="2"/>
  <c r="F183" i="3" s="1"/>
  <c r="O182" i="2"/>
  <c r="Q182" i="2" s="1"/>
  <c r="H182" i="3" s="1"/>
  <c r="G182" i="2"/>
  <c r="D182" i="2"/>
  <c r="F182" i="3" s="1"/>
  <c r="O181" i="2"/>
  <c r="Q181" i="2" s="1"/>
  <c r="H181" i="3" s="1"/>
  <c r="G181" i="2"/>
  <c r="D181" i="2"/>
  <c r="F181" i="3" s="1"/>
  <c r="O180" i="2"/>
  <c r="Q180" i="2" s="1"/>
  <c r="H180" i="3" s="1"/>
  <c r="G180" i="2"/>
  <c r="D180" i="2"/>
  <c r="F180" i="3" s="1"/>
  <c r="O179" i="2"/>
  <c r="Q179" i="2" s="1"/>
  <c r="H179" i="3" s="1"/>
  <c r="G179" i="2"/>
  <c r="D179" i="2"/>
  <c r="F179" i="3" s="1"/>
  <c r="O178" i="2"/>
  <c r="Q178" i="2" s="1"/>
  <c r="H178" i="3" s="1"/>
  <c r="G178" i="2"/>
  <c r="D178" i="2"/>
  <c r="F178" i="3" s="1"/>
  <c r="O177" i="2"/>
  <c r="Q177" i="2" s="1"/>
  <c r="H177" i="3" s="1"/>
  <c r="G177" i="2"/>
  <c r="D177" i="2"/>
  <c r="F177" i="3" s="1"/>
  <c r="Q176" i="2"/>
  <c r="H176" i="3" s="1"/>
  <c r="G176" i="2"/>
  <c r="D176" i="2"/>
  <c r="F176" i="3" s="1"/>
  <c r="Q175" i="2"/>
  <c r="H175" i="3" s="1"/>
  <c r="G175" i="2"/>
  <c r="D175" i="2"/>
  <c r="F175" i="3" s="1"/>
  <c r="Q174" i="2"/>
  <c r="H174" i="3" s="1"/>
  <c r="G174" i="2"/>
  <c r="D174" i="2"/>
  <c r="F174" i="3" s="1"/>
  <c r="Q173" i="2"/>
  <c r="H173" i="3" s="1"/>
  <c r="G173" i="2"/>
  <c r="D173" i="2"/>
  <c r="F173" i="3" s="1"/>
  <c r="Q172" i="2"/>
  <c r="H172" i="3" s="1"/>
  <c r="G172" i="2"/>
  <c r="D172" i="2"/>
  <c r="F172" i="3" s="1"/>
  <c r="Q171" i="2"/>
  <c r="H171" i="3" s="1"/>
  <c r="G171" i="2"/>
  <c r="D171" i="2"/>
  <c r="F171" i="3" s="1"/>
  <c r="Q170" i="2"/>
  <c r="H170" i="3" s="1"/>
  <c r="G170" i="2"/>
  <c r="D170" i="2"/>
  <c r="F170" i="3" s="1"/>
  <c r="Q168" i="2"/>
  <c r="H168" i="3" s="1"/>
  <c r="G168" i="2"/>
  <c r="D168" i="2"/>
  <c r="F168" i="3" s="1"/>
  <c r="Q167" i="2"/>
  <c r="H167" i="3" s="1"/>
  <c r="G167" i="2"/>
  <c r="D167" i="2"/>
  <c r="F167" i="3" s="1"/>
  <c r="Q166" i="2"/>
  <c r="H166" i="3" s="1"/>
  <c r="G166" i="2"/>
  <c r="D166" i="2"/>
  <c r="F166" i="3" s="1"/>
  <c r="Q165" i="2"/>
  <c r="H165" i="3" s="1"/>
  <c r="G165" i="2"/>
  <c r="D165" i="2"/>
  <c r="F165" i="3" s="1"/>
  <c r="Q164" i="2"/>
  <c r="H164" i="3" s="1"/>
  <c r="G164" i="2"/>
  <c r="D164" i="2"/>
  <c r="F164" i="3" s="1"/>
  <c r="Q163" i="2"/>
  <c r="H163" i="3" s="1"/>
  <c r="G163" i="2"/>
  <c r="D163" i="2"/>
  <c r="F163" i="3" s="1"/>
  <c r="Q162" i="2"/>
  <c r="H162" i="3" s="1"/>
  <c r="G162" i="2"/>
  <c r="D162" i="2"/>
  <c r="F162" i="3" s="1"/>
  <c r="Q160" i="2"/>
  <c r="H160" i="3" s="1"/>
  <c r="G160" i="2"/>
  <c r="D160" i="2"/>
  <c r="F160" i="3" s="1"/>
  <c r="Q159" i="2"/>
  <c r="H159" i="3" s="1"/>
  <c r="G159" i="2"/>
  <c r="D159" i="2"/>
  <c r="F159" i="3" s="1"/>
  <c r="Q156" i="2"/>
  <c r="H156" i="3" s="1"/>
  <c r="G156" i="2"/>
  <c r="D156" i="2"/>
  <c r="F156" i="3" s="1"/>
  <c r="Q155" i="2"/>
  <c r="H155" i="3" s="1"/>
  <c r="G155" i="2"/>
  <c r="D155" i="2"/>
  <c r="F155" i="3" s="1"/>
  <c r="Q154" i="2"/>
  <c r="H154" i="3" s="1"/>
  <c r="G154" i="2"/>
  <c r="D154" i="2"/>
  <c r="F154" i="3" s="1"/>
  <c r="Q153" i="2"/>
  <c r="H153" i="3" s="1"/>
  <c r="G153" i="2"/>
  <c r="D153" i="2"/>
  <c r="F153" i="3" s="1"/>
  <c r="Q152" i="2"/>
  <c r="H152" i="3" s="1"/>
  <c r="G152" i="2"/>
  <c r="D152" i="2"/>
  <c r="F152" i="3" s="1"/>
  <c r="Q151" i="2"/>
  <c r="H151" i="3" s="1"/>
  <c r="G151" i="2"/>
  <c r="D151" i="2"/>
  <c r="F151" i="3" s="1"/>
  <c r="Q150" i="2"/>
  <c r="H150" i="3" s="1"/>
  <c r="G150" i="2"/>
  <c r="D150" i="2"/>
  <c r="F150" i="3" s="1"/>
  <c r="Q148" i="2"/>
  <c r="H148" i="3" s="1"/>
  <c r="G148" i="2"/>
  <c r="D148" i="2"/>
  <c r="F148" i="3" s="1"/>
  <c r="Q147" i="2"/>
  <c r="H147" i="3" s="1"/>
  <c r="G147" i="2"/>
  <c r="D147" i="2"/>
  <c r="F147" i="3" s="1"/>
  <c r="Q146" i="2"/>
  <c r="H146" i="3" s="1"/>
  <c r="G146" i="2"/>
  <c r="D146" i="2"/>
  <c r="F146" i="3" s="1"/>
  <c r="Q145" i="2"/>
  <c r="H145" i="3" s="1"/>
  <c r="G145" i="2"/>
  <c r="D145" i="2"/>
  <c r="F145" i="3" s="1"/>
  <c r="Q144" i="2"/>
  <c r="H144" i="3" s="1"/>
  <c r="G144" i="2"/>
  <c r="D144" i="2"/>
  <c r="F144" i="3" s="1"/>
  <c r="O143" i="2"/>
  <c r="Q143" i="2" s="1"/>
  <c r="H143" i="3" s="1"/>
  <c r="G143" i="2"/>
  <c r="D143" i="2"/>
  <c r="F143" i="3" s="1"/>
  <c r="O142" i="2"/>
  <c r="Q142" i="2" s="1"/>
  <c r="H142" i="3" s="1"/>
  <c r="G142" i="2"/>
  <c r="D142" i="2"/>
  <c r="F142" i="3" s="1"/>
  <c r="Q141" i="2"/>
  <c r="H141" i="3" s="1"/>
  <c r="G141" i="2"/>
  <c r="D141" i="2"/>
  <c r="F141" i="3" s="1"/>
  <c r="O140" i="2"/>
  <c r="Q140" i="2" s="1"/>
  <c r="H140" i="3" s="1"/>
  <c r="G140" i="2"/>
  <c r="D140" i="2"/>
  <c r="F140" i="3" s="1"/>
  <c r="O139" i="2"/>
  <c r="Q139" i="2" s="1"/>
  <c r="H139" i="3" s="1"/>
  <c r="G139" i="2"/>
  <c r="D139" i="2"/>
  <c r="F139" i="3" s="1"/>
  <c r="O138" i="2"/>
  <c r="Q138" i="2" s="1"/>
  <c r="H138" i="3" s="1"/>
  <c r="G138" i="2"/>
  <c r="D138" i="2"/>
  <c r="F138" i="3" s="1"/>
  <c r="Q137" i="2"/>
  <c r="H137" i="3" s="1"/>
  <c r="G137" i="2"/>
  <c r="D137" i="2"/>
  <c r="F137" i="3" s="1"/>
  <c r="Q136" i="2"/>
  <c r="H136" i="3" s="1"/>
  <c r="G136" i="2"/>
  <c r="D136" i="2"/>
  <c r="F136" i="3" s="1"/>
  <c r="Q135" i="2"/>
  <c r="H135" i="3" s="1"/>
  <c r="G135" i="2"/>
  <c r="D135" i="2"/>
  <c r="F135" i="3" s="1"/>
  <c r="Q134" i="2"/>
  <c r="H134" i="3" s="1"/>
  <c r="G134" i="2"/>
  <c r="D134" i="2"/>
  <c r="F134" i="3" s="1"/>
  <c r="Q133" i="2"/>
  <c r="H133" i="3" s="1"/>
  <c r="G133" i="2"/>
  <c r="D133" i="2"/>
  <c r="F133" i="3" s="1"/>
  <c r="Q132" i="2"/>
  <c r="H132" i="3" s="1"/>
  <c r="G132" i="2"/>
  <c r="D132" i="2"/>
  <c r="F132" i="3" s="1"/>
  <c r="Q131" i="2"/>
  <c r="H131" i="3" s="1"/>
  <c r="G131" i="2"/>
  <c r="D131" i="2"/>
  <c r="F131" i="3" s="1"/>
  <c r="Q129" i="2"/>
  <c r="H129" i="3" s="1"/>
  <c r="G129" i="2"/>
  <c r="D129" i="2"/>
  <c r="F129" i="3" s="1"/>
  <c r="O128" i="2"/>
  <c r="Q128" i="2" s="1"/>
  <c r="H128" i="3" s="1"/>
  <c r="G128" i="2"/>
  <c r="D128" i="2"/>
  <c r="F128" i="3" s="1"/>
  <c r="Q126" i="2"/>
  <c r="H126" i="3" s="1"/>
  <c r="G126" i="2"/>
  <c r="D126" i="2"/>
  <c r="F126" i="3" s="1"/>
  <c r="Q124" i="2"/>
  <c r="H124" i="3" s="1"/>
  <c r="G124" i="2"/>
  <c r="D124" i="2"/>
  <c r="F124" i="3" s="1"/>
  <c r="O123" i="2"/>
  <c r="G123" i="2"/>
  <c r="D123" i="2"/>
  <c r="F123" i="3" s="1"/>
  <c r="O122" i="2"/>
  <c r="G122" i="2"/>
  <c r="D122" i="2"/>
  <c r="F122" i="3" s="1"/>
  <c r="Q121" i="2"/>
  <c r="H121" i="3" s="1"/>
  <c r="G121" i="2"/>
  <c r="D121" i="2"/>
  <c r="F121" i="3" s="1"/>
  <c r="O119" i="2"/>
  <c r="Q119" i="2" s="1"/>
  <c r="H119" i="3" s="1"/>
  <c r="G119" i="2"/>
  <c r="D119" i="2"/>
  <c r="F119" i="3" s="1"/>
  <c r="O118" i="2"/>
  <c r="Q118" i="2" s="1"/>
  <c r="H118" i="3" s="1"/>
  <c r="G118" i="2"/>
  <c r="D118" i="2"/>
  <c r="F118" i="3" s="1"/>
  <c r="O117" i="2"/>
  <c r="Q117" i="2" s="1"/>
  <c r="H117" i="3" s="1"/>
  <c r="G117" i="2"/>
  <c r="D117" i="2"/>
  <c r="F117" i="3" s="1"/>
  <c r="O116" i="2"/>
  <c r="Q116" i="2" s="1"/>
  <c r="H116" i="3" s="1"/>
  <c r="G116" i="2"/>
  <c r="D116" i="2"/>
  <c r="F116" i="3" s="1"/>
  <c r="I115" i="2"/>
  <c r="Q115" i="2" s="1"/>
  <c r="H115" i="3" s="1"/>
  <c r="G115" i="2"/>
  <c r="D115" i="2"/>
  <c r="F115" i="3" s="1"/>
  <c r="Q114" i="2"/>
  <c r="H114" i="3" s="1"/>
  <c r="G114" i="2"/>
  <c r="D114" i="2"/>
  <c r="F114" i="3" s="1"/>
  <c r="Q113" i="2"/>
  <c r="H113" i="3" s="1"/>
  <c r="G113" i="2"/>
  <c r="D113" i="2"/>
  <c r="F113" i="3" s="1"/>
  <c r="Q112" i="2"/>
  <c r="H112" i="3" s="1"/>
  <c r="G112" i="2"/>
  <c r="D112" i="2"/>
  <c r="F112" i="3" s="1"/>
  <c r="Q111" i="2"/>
  <c r="H111" i="3" s="1"/>
  <c r="G111" i="2"/>
  <c r="D111" i="2"/>
  <c r="F111" i="3" s="1"/>
  <c r="Q110" i="2"/>
  <c r="H110" i="3" s="1"/>
  <c r="G110" i="2"/>
  <c r="D110" i="2"/>
  <c r="F110" i="3" s="1"/>
  <c r="Q109" i="2"/>
  <c r="H109" i="3" s="1"/>
  <c r="G109" i="2"/>
  <c r="D109" i="2"/>
  <c r="F109" i="3" s="1"/>
  <c r="Q108" i="2"/>
  <c r="H108" i="3" s="1"/>
  <c r="G108" i="2"/>
  <c r="D108" i="2"/>
  <c r="F108" i="3" s="1"/>
  <c r="O107" i="2"/>
  <c r="Q107" i="2" s="1"/>
  <c r="H107" i="3" s="1"/>
  <c r="G107" i="2"/>
  <c r="D107" i="2"/>
  <c r="F107" i="3" s="1"/>
  <c r="Q105" i="2"/>
  <c r="H105" i="3" s="1"/>
  <c r="G105" i="2"/>
  <c r="D105" i="2"/>
  <c r="F105" i="3" s="1"/>
  <c r="I104" i="2"/>
  <c r="Q104" i="2" s="1"/>
  <c r="H104" i="3" s="1"/>
  <c r="G104" i="2"/>
  <c r="D104" i="2"/>
  <c r="F104" i="3" s="1"/>
  <c r="Q103" i="2"/>
  <c r="H103" i="3" s="1"/>
  <c r="G103" i="2"/>
  <c r="D103" i="2"/>
  <c r="F103" i="3" s="1"/>
  <c r="O102" i="2"/>
  <c r="Q102" i="2" s="1"/>
  <c r="H102" i="3" s="1"/>
  <c r="G102" i="2"/>
  <c r="D102" i="2"/>
  <c r="F102" i="3" s="1"/>
  <c r="O101" i="2"/>
  <c r="Q101" i="2" s="1"/>
  <c r="H101" i="3" s="1"/>
  <c r="G101" i="2"/>
  <c r="D101" i="2"/>
  <c r="F101" i="3" s="1"/>
  <c r="O100" i="2"/>
  <c r="I100" i="2"/>
  <c r="G100" i="2"/>
  <c r="D100" i="2"/>
  <c r="F100" i="3" s="1"/>
  <c r="O99" i="2"/>
  <c r="I99" i="2"/>
  <c r="G99" i="2"/>
  <c r="D99" i="2"/>
  <c r="F99" i="3" s="1"/>
  <c r="O98" i="2"/>
  <c r="I98" i="2"/>
  <c r="G98" i="2"/>
  <c r="D98" i="2"/>
  <c r="F98" i="3" s="1"/>
  <c r="O97" i="2"/>
  <c r="I97" i="2"/>
  <c r="G97" i="2"/>
  <c r="D97" i="2"/>
  <c r="F97" i="3" s="1"/>
  <c r="O96" i="2"/>
  <c r="I96" i="2"/>
  <c r="G96" i="2"/>
  <c r="D96" i="2"/>
  <c r="F96" i="3" s="1"/>
  <c r="I95" i="2"/>
  <c r="Q95" i="2" s="1"/>
  <c r="H95" i="3" s="1"/>
  <c r="G95" i="2"/>
  <c r="D95" i="2"/>
  <c r="F95" i="3" s="1"/>
  <c r="O94" i="2"/>
  <c r="I94" i="2"/>
  <c r="U94" i="2" s="1"/>
  <c r="D94" i="2"/>
  <c r="F94" i="3" s="1"/>
  <c r="O93" i="2"/>
  <c r="I93" i="2"/>
  <c r="U93" i="2" s="1"/>
  <c r="G93" i="2"/>
  <c r="D93" i="2"/>
  <c r="F93" i="3" s="1"/>
  <c r="Q92" i="2"/>
  <c r="H92" i="3" s="1"/>
  <c r="G92" i="2"/>
  <c r="D92" i="2"/>
  <c r="F92" i="3" s="1"/>
  <c r="Q91" i="2"/>
  <c r="G91" i="2"/>
  <c r="D91" i="2"/>
  <c r="F91" i="3" s="1"/>
  <c r="O90" i="2"/>
  <c r="Q90" i="2" s="1"/>
  <c r="H90" i="3" s="1"/>
  <c r="G90" i="2"/>
  <c r="D90" i="2"/>
  <c r="F90" i="3" s="1"/>
  <c r="O89" i="2"/>
  <c r="Q89" i="2" s="1"/>
  <c r="H89" i="3" s="1"/>
  <c r="G89" i="2"/>
  <c r="D89" i="2"/>
  <c r="F89" i="3" s="1"/>
  <c r="Q88" i="2"/>
  <c r="H88" i="3" s="1"/>
  <c r="G88" i="2"/>
  <c r="D88" i="2"/>
  <c r="F88" i="3" s="1"/>
  <c r="Q87" i="2"/>
  <c r="H87" i="3" s="1"/>
  <c r="G87" i="2"/>
  <c r="D87" i="2"/>
  <c r="F87" i="3" s="1"/>
  <c r="Q86" i="2"/>
  <c r="H86" i="3" s="1"/>
  <c r="G86" i="2"/>
  <c r="D86" i="2"/>
  <c r="F86" i="3" s="1"/>
  <c r="Q85" i="2"/>
  <c r="H85" i="3" s="1"/>
  <c r="G85" i="2"/>
  <c r="D85" i="2"/>
  <c r="F85" i="3" s="1"/>
  <c r="Q84" i="2"/>
  <c r="H84" i="3" s="1"/>
  <c r="G84" i="2"/>
  <c r="D84" i="2"/>
  <c r="F84" i="3" s="1"/>
  <c r="Q83" i="2"/>
  <c r="H83" i="3" s="1"/>
  <c r="G83" i="2"/>
  <c r="D83" i="2"/>
  <c r="F83" i="3" s="1"/>
  <c r="Q82" i="2"/>
  <c r="H82" i="3" s="1"/>
  <c r="G82" i="2"/>
  <c r="D82" i="2"/>
  <c r="F82" i="3" s="1"/>
  <c r="O81" i="2"/>
  <c r="Q81" i="2" s="1"/>
  <c r="H81" i="3" s="1"/>
  <c r="G81" i="2"/>
  <c r="D81" i="2"/>
  <c r="F81" i="3" s="1"/>
  <c r="O80" i="2"/>
  <c r="I80" i="2"/>
  <c r="G80" i="2"/>
  <c r="D80" i="2"/>
  <c r="F80" i="3" s="1"/>
  <c r="O79" i="2"/>
  <c r="I79" i="2"/>
  <c r="G79" i="2"/>
  <c r="D79" i="2"/>
  <c r="F79" i="3" s="1"/>
  <c r="Q78" i="2"/>
  <c r="H78" i="3" s="1"/>
  <c r="G78" i="2"/>
  <c r="D78" i="2"/>
  <c r="F78" i="3" s="1"/>
  <c r="Q77" i="2"/>
  <c r="H77" i="3" s="1"/>
  <c r="G77" i="2"/>
  <c r="D77" i="2"/>
  <c r="F77" i="3" s="1"/>
  <c r="Q76" i="2"/>
  <c r="H76" i="3" s="1"/>
  <c r="G76" i="2"/>
  <c r="D76" i="2"/>
  <c r="F76" i="3" s="1"/>
  <c r="O74" i="2"/>
  <c r="Q74" i="2" s="1"/>
  <c r="H74" i="3" s="1"/>
  <c r="G74" i="2"/>
  <c r="D74" i="2"/>
  <c r="F74" i="3" s="1"/>
  <c r="Q73" i="2"/>
  <c r="H73" i="3" s="1"/>
  <c r="G73" i="2"/>
  <c r="D73" i="2"/>
  <c r="F73" i="3" s="1"/>
  <c r="O72" i="2"/>
  <c r="I72" i="2"/>
  <c r="G72" i="2"/>
  <c r="D72" i="2"/>
  <c r="F72" i="3" s="1"/>
  <c r="O71" i="2"/>
  <c r="I71" i="2"/>
  <c r="G71" i="2"/>
  <c r="D71" i="2"/>
  <c r="F71" i="3" s="1"/>
  <c r="O70" i="2"/>
  <c r="I70" i="2"/>
  <c r="G70" i="2"/>
  <c r="D70" i="2"/>
  <c r="F70" i="3" s="1"/>
  <c r="O69" i="2"/>
  <c r="I69" i="2"/>
  <c r="G69" i="2"/>
  <c r="D69" i="2"/>
  <c r="F69" i="3" s="1"/>
  <c r="O68" i="2"/>
  <c r="I68" i="2"/>
  <c r="G68" i="2"/>
  <c r="D68" i="2"/>
  <c r="F68" i="3" s="1"/>
  <c r="O67" i="2"/>
  <c r="I67" i="2"/>
  <c r="G67" i="2"/>
  <c r="D67" i="2"/>
  <c r="F67" i="3" s="1"/>
  <c r="Q66" i="2"/>
  <c r="H66" i="3" s="1"/>
  <c r="G66" i="2"/>
  <c r="D66" i="2"/>
  <c r="F66" i="3" s="1"/>
  <c r="Q65" i="2"/>
  <c r="H65" i="3" s="1"/>
  <c r="G65" i="2"/>
  <c r="D65" i="2"/>
  <c r="F65" i="3" s="1"/>
  <c r="Q64" i="2"/>
  <c r="H64" i="3" s="1"/>
  <c r="G64" i="2"/>
  <c r="D64" i="2"/>
  <c r="F64" i="3" s="1"/>
  <c r="O63" i="2"/>
  <c r="Q63" i="2" s="1"/>
  <c r="H63" i="3" s="1"/>
  <c r="G63" i="2"/>
  <c r="D63" i="2"/>
  <c r="F63" i="3" s="1"/>
  <c r="O62" i="2"/>
  <c r="Q62" i="2" s="1"/>
  <c r="H62" i="3" s="1"/>
  <c r="G62" i="2"/>
  <c r="D62" i="2"/>
  <c r="F62" i="3" s="1"/>
  <c r="O61" i="2"/>
  <c r="Q61" i="2" s="1"/>
  <c r="H61" i="3" s="1"/>
  <c r="G61" i="2"/>
  <c r="D61" i="2"/>
  <c r="F61" i="3" s="1"/>
  <c r="Q59" i="2"/>
  <c r="H59" i="3" s="1"/>
  <c r="G59" i="2"/>
  <c r="D59" i="2"/>
  <c r="F59" i="3" s="1"/>
  <c r="O58" i="2"/>
  <c r="I58" i="2"/>
  <c r="G58" i="2"/>
  <c r="D58" i="2"/>
  <c r="F58" i="3" s="1"/>
  <c r="O57" i="2"/>
  <c r="Q57" i="2" s="1"/>
  <c r="H57" i="3" s="1"/>
  <c r="G57" i="2"/>
  <c r="D57" i="2"/>
  <c r="F57" i="3" s="1"/>
  <c r="O56" i="2"/>
  <c r="Q56" i="2" s="1"/>
  <c r="H56" i="3" s="1"/>
  <c r="G56" i="2"/>
  <c r="D56" i="2"/>
  <c r="F56" i="3" s="1"/>
  <c r="O55" i="2"/>
  <c r="Q55" i="2" s="1"/>
  <c r="H55" i="3" s="1"/>
  <c r="G55" i="2"/>
  <c r="D55" i="2"/>
  <c r="F55" i="3" s="1"/>
  <c r="O54" i="2"/>
  <c r="I54" i="2"/>
  <c r="G54" i="2"/>
  <c r="D54" i="2"/>
  <c r="F54" i="3" s="1"/>
  <c r="O53" i="2"/>
  <c r="I53" i="2"/>
  <c r="G53" i="2"/>
  <c r="D53" i="2"/>
  <c r="F53" i="3" s="1"/>
  <c r="I52" i="2"/>
  <c r="Q52" i="2" s="1"/>
  <c r="H52" i="3" s="1"/>
  <c r="G52" i="2"/>
  <c r="D52" i="2"/>
  <c r="F52" i="3" s="1"/>
  <c r="I51" i="2"/>
  <c r="Q51" i="2" s="1"/>
  <c r="H51" i="3" s="1"/>
  <c r="G51" i="2"/>
  <c r="D51" i="2"/>
  <c r="F51" i="3" s="1"/>
  <c r="Q50" i="2"/>
  <c r="H50" i="3" s="1"/>
  <c r="G50" i="2"/>
  <c r="D50" i="2"/>
  <c r="F50" i="3" s="1"/>
  <c r="Q49" i="2"/>
  <c r="H49" i="3" s="1"/>
  <c r="G49" i="2"/>
  <c r="D49" i="2"/>
  <c r="F49" i="3" s="1"/>
  <c r="Q48" i="2"/>
  <c r="H48" i="3" s="1"/>
  <c r="G48" i="2"/>
  <c r="D48" i="2"/>
  <c r="F48" i="3" s="1"/>
  <c r="Q47" i="2"/>
  <c r="H47" i="3" s="1"/>
  <c r="G47" i="2"/>
  <c r="D47" i="2"/>
  <c r="F47" i="3" s="1"/>
  <c r="Q46" i="2"/>
  <c r="H46" i="3" s="1"/>
  <c r="G46" i="2"/>
  <c r="D46" i="2"/>
  <c r="F46" i="3" s="1"/>
  <c r="Q45" i="2"/>
  <c r="H45" i="3" s="1"/>
  <c r="G45" i="2"/>
  <c r="D45" i="2"/>
  <c r="F45" i="3" s="1"/>
  <c r="Q44" i="2"/>
  <c r="H44" i="3" s="1"/>
  <c r="G44" i="2"/>
  <c r="D44" i="2"/>
  <c r="F44" i="3" s="1"/>
  <c r="Q41" i="2"/>
  <c r="H41" i="3" s="1"/>
  <c r="G41" i="2"/>
  <c r="D41" i="2"/>
  <c r="F41" i="3" s="1"/>
  <c r="O40" i="2"/>
  <c r="I40" i="2"/>
  <c r="G40" i="2"/>
  <c r="D40" i="2"/>
  <c r="F40" i="3" s="1"/>
  <c r="O39" i="2"/>
  <c r="I39" i="2"/>
  <c r="G39" i="2"/>
  <c r="D39" i="2"/>
  <c r="F39" i="3" s="1"/>
  <c r="O38" i="2"/>
  <c r="I38" i="2"/>
  <c r="G38" i="2"/>
  <c r="D38" i="2"/>
  <c r="F38" i="3" s="1"/>
  <c r="Q37" i="2"/>
  <c r="H37" i="3" s="1"/>
  <c r="G37" i="2"/>
  <c r="D37" i="2"/>
  <c r="F37" i="3" s="1"/>
  <c r="O36" i="2"/>
  <c r="I36" i="2"/>
  <c r="G36" i="2"/>
  <c r="D36" i="2"/>
  <c r="F36" i="3" s="1"/>
  <c r="O35" i="2"/>
  <c r="I35" i="2"/>
  <c r="G35" i="2"/>
  <c r="D35" i="2"/>
  <c r="F35" i="3" s="1"/>
  <c r="Q34" i="2"/>
  <c r="H34" i="3" s="1"/>
  <c r="G34" i="2"/>
  <c r="D34" i="2"/>
  <c r="F34" i="3" s="1"/>
  <c r="O33" i="2"/>
  <c r="I33" i="2"/>
  <c r="G33" i="2"/>
  <c r="D33" i="2"/>
  <c r="F33" i="3" s="1"/>
  <c r="O32" i="2"/>
  <c r="I32" i="2"/>
  <c r="G32" i="2"/>
  <c r="D32" i="2"/>
  <c r="F32" i="3" s="1"/>
  <c r="O31" i="2"/>
  <c r="I31" i="2"/>
  <c r="G31" i="2"/>
  <c r="D31" i="2"/>
  <c r="F31" i="3" s="1"/>
  <c r="O30" i="2"/>
  <c r="I30" i="2"/>
  <c r="G30" i="2"/>
  <c r="D30" i="2"/>
  <c r="F30" i="3" s="1"/>
  <c r="O29" i="2"/>
  <c r="I29" i="2"/>
  <c r="G29" i="2"/>
  <c r="D29" i="2"/>
  <c r="F29" i="3" s="1"/>
  <c r="I28" i="2"/>
  <c r="Q28" i="2" s="1"/>
  <c r="H28" i="3" s="1"/>
  <c r="G28" i="2"/>
  <c r="D28" i="2"/>
  <c r="F28" i="3" s="1"/>
  <c r="I27" i="2"/>
  <c r="Q27" i="2" s="1"/>
  <c r="H27" i="3" s="1"/>
  <c r="G27" i="2"/>
  <c r="D27" i="2"/>
  <c r="F27" i="3" s="1"/>
  <c r="O26" i="2"/>
  <c r="I26" i="2"/>
  <c r="G26" i="2"/>
  <c r="D26" i="2"/>
  <c r="F26" i="3" s="1"/>
  <c r="O25" i="2"/>
  <c r="I25" i="2"/>
  <c r="G25" i="2"/>
  <c r="D25" i="2"/>
  <c r="F25" i="3" s="1"/>
  <c r="O24" i="2"/>
  <c r="Q24" i="2" s="1"/>
  <c r="H24" i="3" s="1"/>
  <c r="G24" i="2"/>
  <c r="D24" i="2"/>
  <c r="F24" i="3" s="1"/>
  <c r="O23" i="2"/>
  <c r="Q23" i="2" s="1"/>
  <c r="H23" i="3" s="1"/>
  <c r="G23" i="2"/>
  <c r="D23" i="2"/>
  <c r="F23" i="3" s="1"/>
  <c r="O22" i="2"/>
  <c r="Q22" i="2" s="1"/>
  <c r="H22" i="3" s="1"/>
  <c r="G22" i="2"/>
  <c r="D22" i="2"/>
  <c r="F22" i="3" s="1"/>
  <c r="Q21" i="2"/>
  <c r="H21" i="3" s="1"/>
  <c r="G21" i="2"/>
  <c r="D21" i="2"/>
  <c r="F21" i="3" s="1"/>
  <c r="O20" i="2"/>
  <c r="Q20" i="2" s="1"/>
  <c r="H20" i="3" s="1"/>
  <c r="G20" i="2"/>
  <c r="D20" i="2"/>
  <c r="F20" i="3" s="1"/>
  <c r="O19" i="2"/>
  <c r="Q19" i="2" s="1"/>
  <c r="H19" i="3" s="1"/>
  <c r="G19" i="2"/>
  <c r="D19" i="2"/>
  <c r="F19" i="3" s="1"/>
  <c r="O18" i="2"/>
  <c r="Q18" i="2" s="1"/>
  <c r="H18" i="3" s="1"/>
  <c r="G18" i="2"/>
  <c r="D18" i="2"/>
  <c r="F18" i="3" s="1"/>
  <c r="Q17" i="2"/>
  <c r="H17" i="3" s="1"/>
  <c r="G17" i="2"/>
  <c r="D17" i="2"/>
  <c r="F17" i="3" s="1"/>
  <c r="Q16" i="2"/>
  <c r="H16" i="3" s="1"/>
  <c r="G16" i="2"/>
  <c r="D16" i="2"/>
  <c r="F16" i="3" s="1"/>
  <c r="Q15" i="2"/>
  <c r="H15" i="3" s="1"/>
  <c r="G15" i="2"/>
  <c r="D15" i="2"/>
  <c r="F15" i="3" s="1"/>
  <c r="Q14" i="2"/>
  <c r="H14" i="3" s="1"/>
  <c r="G14" i="2"/>
  <c r="D14" i="2"/>
  <c r="F14" i="3" s="1"/>
  <c r="Q13" i="2"/>
  <c r="H13" i="3" s="1"/>
  <c r="G13" i="2"/>
  <c r="D13" i="2"/>
  <c r="F13" i="3" s="1"/>
  <c r="G12" i="2"/>
  <c r="F12" i="3"/>
  <c r="G11" i="2"/>
  <c r="D11" i="2"/>
  <c r="F11" i="3" s="1"/>
  <c r="G10" i="2"/>
  <c r="D10" i="2"/>
  <c r="F10" i="3" s="1"/>
  <c r="G9" i="2"/>
  <c r="D9" i="2"/>
  <c r="F9" i="3" s="1"/>
  <c r="G8" i="2"/>
  <c r="O8" i="2" s="1"/>
  <c r="Q8" i="2" s="1"/>
  <c r="H8" i="3" s="1"/>
  <c r="D8" i="2"/>
  <c r="F8" i="3" s="1"/>
  <c r="G7" i="2"/>
  <c r="O7" i="2" s="1"/>
  <c r="Q7" i="2" s="1"/>
  <c r="H7" i="3" s="1"/>
  <c r="D7" i="2"/>
  <c r="F7" i="3" s="1"/>
  <c r="G6" i="2"/>
  <c r="O6" i="2" s="1"/>
  <c r="Q6" i="2" s="1"/>
  <c r="H6" i="3" s="1"/>
  <c r="D6" i="2"/>
  <c r="F6" i="3" s="1"/>
  <c r="G5" i="2"/>
  <c r="O5" i="2" s="1"/>
  <c r="Q5" i="2" s="1"/>
  <c r="D5" i="2"/>
  <c r="G4" i="2"/>
  <c r="O4" i="2" s="1"/>
  <c r="Q4" i="2" s="1"/>
  <c r="D4" i="2"/>
  <c r="G3" i="2"/>
  <c r="O3" i="2" s="1"/>
  <c r="Q3" i="2" s="1"/>
  <c r="D3" i="2"/>
  <c r="G2" i="2"/>
  <c r="O2" i="2" s="1"/>
  <c r="D2" i="2"/>
  <c r="F2" i="3" s="1"/>
  <c r="B2" i="3"/>
  <c r="E2" i="3"/>
  <c r="G2" i="3"/>
  <c r="I2" i="3"/>
  <c r="M131" i="3" l="1"/>
  <c r="K131" i="3" s="1"/>
  <c r="L131" i="3" s="1"/>
  <c r="O12" i="2"/>
  <c r="Q12" i="2" s="1"/>
  <c r="H12" i="3" s="1"/>
  <c r="M12" i="3" s="1"/>
  <c r="K12" i="3" s="1"/>
  <c r="L12" i="3" s="1"/>
  <c r="O9" i="2"/>
  <c r="Q9" i="2" s="1"/>
  <c r="H9" i="3" s="1"/>
  <c r="M9" i="3" s="1"/>
  <c r="K9" i="3" s="1"/>
  <c r="L9" i="3" s="1"/>
  <c r="O10" i="2"/>
  <c r="Q10" i="2" s="1"/>
  <c r="H10" i="3" s="1"/>
  <c r="M10" i="3" s="1"/>
  <c r="K10" i="3" s="1"/>
  <c r="L10" i="3" s="1"/>
  <c r="O11" i="2"/>
  <c r="Q11" i="2" s="1"/>
  <c r="H11" i="3" s="1"/>
  <c r="M11" i="3" s="1"/>
  <c r="K11" i="3" s="1"/>
  <c r="L11" i="3" s="1"/>
  <c r="M27" i="3"/>
  <c r="K27" i="3" s="1"/>
  <c r="L27" i="3" s="1"/>
  <c r="M103" i="3"/>
  <c r="K103" i="3" s="1"/>
  <c r="L103" i="3" s="1"/>
  <c r="M140" i="3"/>
  <c r="K140" i="3" s="1"/>
  <c r="L140" i="3" s="1"/>
  <c r="M59" i="3"/>
  <c r="K59" i="3" s="1"/>
  <c r="L59" i="3" s="1"/>
  <c r="M170" i="3"/>
  <c r="K170" i="3" s="1"/>
  <c r="L170" i="3" s="1"/>
  <c r="M159" i="3"/>
  <c r="K159" i="3" s="1"/>
  <c r="L159" i="3" s="1"/>
  <c r="M154" i="3"/>
  <c r="K154" i="3" s="1"/>
  <c r="L154" i="3" s="1"/>
  <c r="H91" i="3"/>
  <c r="M91" i="3" s="1"/>
  <c r="K91" i="3" s="1"/>
  <c r="L91" i="3" s="1"/>
  <c r="M194" i="3"/>
  <c r="K194" i="3" s="1"/>
  <c r="L194" i="3" s="1"/>
  <c r="M13" i="3"/>
  <c r="K13" i="3" s="1"/>
  <c r="L13" i="3" s="1"/>
  <c r="M49" i="3"/>
  <c r="K49" i="3" s="1"/>
  <c r="L49" i="3" s="1"/>
  <c r="Q54" i="2"/>
  <c r="H54" i="3" s="1"/>
  <c r="M54" i="3" s="1"/>
  <c r="K54" i="3" s="1"/>
  <c r="L54" i="3" s="1"/>
  <c r="M192" i="3"/>
  <c r="K192" i="3" s="1"/>
  <c r="L192" i="3" s="1"/>
  <c r="M128" i="3"/>
  <c r="K128" i="3" s="1"/>
  <c r="L128" i="3" s="1"/>
  <c r="Q80" i="2"/>
  <c r="H80" i="3" s="1"/>
  <c r="M80" i="3" s="1"/>
  <c r="K80" i="3" s="1"/>
  <c r="L80" i="3" s="1"/>
  <c r="M50" i="3"/>
  <c r="K50" i="3" s="1"/>
  <c r="L50" i="3" s="1"/>
  <c r="Q36" i="2"/>
  <c r="H36" i="3" s="1"/>
  <c r="M36" i="3" s="1"/>
  <c r="K36" i="3" s="1"/>
  <c r="L36" i="3" s="1"/>
  <c r="Q58" i="2"/>
  <c r="H58" i="3" s="1"/>
  <c r="M58" i="3" s="1"/>
  <c r="K58" i="3" s="1"/>
  <c r="L58" i="3" s="1"/>
  <c r="Q96" i="2"/>
  <c r="H96" i="3" s="1"/>
  <c r="M96" i="3" s="1"/>
  <c r="K96" i="3" s="1"/>
  <c r="L96" i="3" s="1"/>
  <c r="Q100" i="2"/>
  <c r="H100" i="3" s="1"/>
  <c r="M100" i="3" s="1"/>
  <c r="K100" i="3" s="1"/>
  <c r="L100" i="3" s="1"/>
  <c r="M52" i="3"/>
  <c r="K52" i="3" s="1"/>
  <c r="L52" i="3" s="1"/>
  <c r="M164" i="3"/>
  <c r="K164" i="3" s="1"/>
  <c r="L164" i="3" s="1"/>
  <c r="M144" i="3"/>
  <c r="K144" i="3" s="1"/>
  <c r="L144" i="3" s="1"/>
  <c r="M16" i="3"/>
  <c r="K16" i="3" s="1"/>
  <c r="L16" i="3" s="1"/>
  <c r="M126" i="3"/>
  <c r="K126" i="3" s="1"/>
  <c r="L126" i="3" s="1"/>
  <c r="M119" i="3"/>
  <c r="K119" i="3" s="1"/>
  <c r="L119" i="3" s="1"/>
  <c r="M197" i="3"/>
  <c r="K197" i="3" s="1"/>
  <c r="L197" i="3" s="1"/>
  <c r="M47" i="3"/>
  <c r="K47" i="3" s="1"/>
  <c r="L47" i="3" s="1"/>
  <c r="Q68" i="2"/>
  <c r="H68" i="3" s="1"/>
  <c r="M68" i="3" s="1"/>
  <c r="K68" i="3" s="1"/>
  <c r="L68" i="3" s="1"/>
  <c r="Q72" i="2"/>
  <c r="H72" i="3" s="1"/>
  <c r="M72" i="3" s="1"/>
  <c r="K72" i="3" s="1"/>
  <c r="L72" i="3" s="1"/>
  <c r="Q94" i="2"/>
  <c r="H94" i="3" s="1"/>
  <c r="M94" i="3" s="1"/>
  <c r="K94" i="3" s="1"/>
  <c r="L94" i="3" s="1"/>
  <c r="Q25" i="2"/>
  <c r="H25" i="3" s="1"/>
  <c r="M25" i="3" s="1"/>
  <c r="K25" i="3" s="1"/>
  <c r="L25" i="3" s="1"/>
  <c r="Q38" i="2"/>
  <c r="H38" i="3" s="1"/>
  <c r="M38" i="3" s="1"/>
  <c r="K38" i="3" s="1"/>
  <c r="L38" i="3" s="1"/>
  <c r="Q70" i="2"/>
  <c r="H70" i="3" s="1"/>
  <c r="M70" i="3" s="1"/>
  <c r="K70" i="3" s="1"/>
  <c r="L70" i="3" s="1"/>
  <c r="Q30" i="2"/>
  <c r="H30" i="3" s="1"/>
  <c r="M30" i="3" s="1"/>
  <c r="K30" i="3" s="1"/>
  <c r="L30" i="3" s="1"/>
  <c r="Q26" i="2"/>
  <c r="H26" i="3" s="1"/>
  <c r="M26" i="3" s="1"/>
  <c r="K26" i="3" s="1"/>
  <c r="L26" i="3" s="1"/>
  <c r="Q67" i="2"/>
  <c r="H67" i="3" s="1"/>
  <c r="M67" i="3" s="1"/>
  <c r="K67" i="3" s="1"/>
  <c r="L67" i="3" s="1"/>
  <c r="Q71" i="2"/>
  <c r="H71" i="3" s="1"/>
  <c r="M71" i="3" s="1"/>
  <c r="K71" i="3" s="1"/>
  <c r="L71" i="3" s="1"/>
  <c r="M206" i="3"/>
  <c r="K206" i="3" s="1"/>
  <c r="L206" i="3" s="1"/>
  <c r="M222" i="3"/>
  <c r="K222" i="3" s="1"/>
  <c r="L222" i="3" s="1"/>
  <c r="M201" i="3"/>
  <c r="K201" i="3" s="1"/>
  <c r="L201" i="3" s="1"/>
  <c r="M217" i="3"/>
  <c r="K217" i="3" s="1"/>
  <c r="L217" i="3" s="1"/>
  <c r="M20" i="3"/>
  <c r="K20" i="3" s="1"/>
  <c r="L20" i="3" s="1"/>
  <c r="Q123" i="2"/>
  <c r="H123" i="3" s="1"/>
  <c r="M123" i="3" s="1"/>
  <c r="K123" i="3" s="1"/>
  <c r="L123" i="3" s="1"/>
  <c r="M108" i="3"/>
  <c r="K108" i="3" s="1"/>
  <c r="L108" i="3" s="1"/>
  <c r="M174" i="3"/>
  <c r="K174" i="3" s="1"/>
  <c r="L174" i="3" s="1"/>
  <c r="M23" i="3"/>
  <c r="K23" i="3" s="1"/>
  <c r="L23" i="3" s="1"/>
  <c r="M102" i="3"/>
  <c r="K102" i="3" s="1"/>
  <c r="L102" i="3" s="1"/>
  <c r="M168" i="3"/>
  <c r="K168" i="3" s="1"/>
  <c r="L168" i="3" s="1"/>
  <c r="M133" i="3"/>
  <c r="K133" i="3" s="1"/>
  <c r="L133" i="3" s="1"/>
  <c r="M65" i="3"/>
  <c r="K65" i="3" s="1"/>
  <c r="L65" i="3" s="1"/>
  <c r="M90" i="3"/>
  <c r="K90" i="3" s="1"/>
  <c r="L90" i="3" s="1"/>
  <c r="M74" i="3"/>
  <c r="K74" i="3" s="1"/>
  <c r="L74" i="3" s="1"/>
  <c r="M135" i="3"/>
  <c r="K135" i="3" s="1"/>
  <c r="L135" i="3" s="1"/>
  <c r="M86" i="3"/>
  <c r="K86" i="3" s="1"/>
  <c r="L86" i="3" s="1"/>
  <c r="M51" i="3"/>
  <c r="K51" i="3" s="1"/>
  <c r="L51" i="3" s="1"/>
  <c r="M64" i="3"/>
  <c r="K64" i="3" s="1"/>
  <c r="L64" i="3" s="1"/>
  <c r="M85" i="3"/>
  <c r="K85" i="3" s="1"/>
  <c r="L85" i="3" s="1"/>
  <c r="M22" i="3"/>
  <c r="K22" i="3" s="1"/>
  <c r="L22" i="3" s="1"/>
  <c r="M46" i="3"/>
  <c r="K46" i="3" s="1"/>
  <c r="L46" i="3" s="1"/>
  <c r="M24" i="3"/>
  <c r="K24" i="3" s="1"/>
  <c r="L24" i="3" s="1"/>
  <c r="M214" i="3"/>
  <c r="K214" i="3" s="1"/>
  <c r="L214" i="3" s="1"/>
  <c r="M193" i="3"/>
  <c r="K193" i="3" s="1"/>
  <c r="L193" i="3" s="1"/>
  <c r="Q122" i="2"/>
  <c r="H122" i="3" s="1"/>
  <c r="M122" i="3" s="1"/>
  <c r="K122" i="3" s="1"/>
  <c r="L122" i="3" s="1"/>
  <c r="M17" i="3"/>
  <c r="K17" i="3" s="1"/>
  <c r="L17" i="3" s="1"/>
  <c r="M82" i="3"/>
  <c r="K82" i="3" s="1"/>
  <c r="L82" i="3" s="1"/>
  <c r="M141" i="3"/>
  <c r="K141" i="3" s="1"/>
  <c r="L141" i="3" s="1"/>
  <c r="M160" i="3"/>
  <c r="K160" i="3" s="1"/>
  <c r="L160" i="3" s="1"/>
  <c r="M107" i="3"/>
  <c r="K107" i="3" s="1"/>
  <c r="L107" i="3" s="1"/>
  <c r="M136" i="3"/>
  <c r="K136" i="3" s="1"/>
  <c r="L136" i="3" s="1"/>
  <c r="Q29" i="2"/>
  <c r="H29" i="3" s="1"/>
  <c r="M29" i="3" s="1"/>
  <c r="K29" i="3" s="1"/>
  <c r="L29" i="3" s="1"/>
  <c r="M204" i="3"/>
  <c r="K204" i="3" s="1"/>
  <c r="L204" i="3" s="1"/>
  <c r="M220" i="3"/>
  <c r="K220" i="3" s="1"/>
  <c r="L220" i="3" s="1"/>
  <c r="Q98" i="2"/>
  <c r="Q69" i="2"/>
  <c r="H69" i="3" s="1"/>
  <c r="M69" i="3" s="1"/>
  <c r="K69" i="3" s="1"/>
  <c r="L69" i="3" s="1"/>
  <c r="Q79" i="2"/>
  <c r="H79" i="3" s="1"/>
  <c r="M79" i="3" s="1"/>
  <c r="K79" i="3" s="1"/>
  <c r="L79" i="3" s="1"/>
  <c r="M195" i="3"/>
  <c r="K195" i="3" s="1"/>
  <c r="L195" i="3" s="1"/>
  <c r="Q99" i="2"/>
  <c r="H99" i="3" s="1"/>
  <c r="M99" i="3" s="1"/>
  <c r="K99" i="3" s="1"/>
  <c r="L99" i="3" s="1"/>
  <c r="M207" i="3"/>
  <c r="K207" i="3" s="1"/>
  <c r="L207" i="3" s="1"/>
  <c r="Q35" i="2"/>
  <c r="H35" i="3" s="1"/>
  <c r="M35" i="3" s="1"/>
  <c r="K35" i="3" s="1"/>
  <c r="L35" i="3" s="1"/>
  <c r="M155" i="3"/>
  <c r="K155" i="3" s="1"/>
  <c r="L155" i="3" s="1"/>
  <c r="Q31" i="2"/>
  <c r="H31" i="3" s="1"/>
  <c r="M31" i="3" s="1"/>
  <c r="K31" i="3" s="1"/>
  <c r="L31" i="3" s="1"/>
  <c r="Q39" i="2"/>
  <c r="H39" i="3" s="1"/>
  <c r="M39" i="3" s="1"/>
  <c r="K39" i="3" s="1"/>
  <c r="L39" i="3" s="1"/>
  <c r="M115" i="3"/>
  <c r="K115" i="3" s="1"/>
  <c r="L115" i="3" s="1"/>
  <c r="M145" i="3"/>
  <c r="K145" i="3" s="1"/>
  <c r="L145" i="3" s="1"/>
  <c r="M223" i="3"/>
  <c r="K223" i="3" s="1"/>
  <c r="L223" i="3" s="1"/>
  <c r="M21" i="3"/>
  <c r="K21" i="3" s="1"/>
  <c r="L21" i="3" s="1"/>
  <c r="M45" i="3"/>
  <c r="K45" i="3" s="1"/>
  <c r="L45" i="3" s="1"/>
  <c r="M81" i="3"/>
  <c r="K81" i="3" s="1"/>
  <c r="L81" i="3" s="1"/>
  <c r="M148" i="3"/>
  <c r="K148" i="3" s="1"/>
  <c r="L148" i="3" s="1"/>
  <c r="M173" i="3"/>
  <c r="K173" i="3" s="1"/>
  <c r="L173" i="3" s="1"/>
  <c r="M184" i="3"/>
  <c r="K184" i="3" s="1"/>
  <c r="L184" i="3" s="1"/>
  <c r="M209" i="3"/>
  <c r="K209" i="3" s="1"/>
  <c r="L209" i="3" s="1"/>
  <c r="M213" i="3"/>
  <c r="K213" i="3" s="1"/>
  <c r="L213" i="3" s="1"/>
  <c r="M221" i="3"/>
  <c r="K221" i="3" s="1"/>
  <c r="L221" i="3" s="1"/>
  <c r="M210" i="3"/>
  <c r="K210" i="3" s="1"/>
  <c r="L210" i="3" s="1"/>
  <c r="M185" i="3"/>
  <c r="K185" i="3" s="1"/>
  <c r="L185" i="3" s="1"/>
  <c r="M6" i="3"/>
  <c r="K6" i="3" s="1"/>
  <c r="L6" i="3" s="1"/>
  <c r="M15" i="3"/>
  <c r="K15" i="3" s="1"/>
  <c r="L15" i="3" s="1"/>
  <c r="M19" i="3"/>
  <c r="K19" i="3" s="1"/>
  <c r="L19" i="3" s="1"/>
  <c r="M44" i="3"/>
  <c r="K44" i="3" s="1"/>
  <c r="L44" i="3" s="1"/>
  <c r="M48" i="3"/>
  <c r="K48" i="3" s="1"/>
  <c r="L48" i="3" s="1"/>
  <c r="M56" i="3"/>
  <c r="K56" i="3" s="1"/>
  <c r="L56" i="3" s="1"/>
  <c r="M62" i="3"/>
  <c r="K62" i="3" s="1"/>
  <c r="L62" i="3" s="1"/>
  <c r="M73" i="3"/>
  <c r="K73" i="3" s="1"/>
  <c r="L73" i="3" s="1"/>
  <c r="M84" i="3"/>
  <c r="K84" i="3" s="1"/>
  <c r="L84" i="3" s="1"/>
  <c r="M88" i="3"/>
  <c r="K88" i="3" s="1"/>
  <c r="L88" i="3" s="1"/>
  <c r="M92" i="3"/>
  <c r="K92" i="3" s="1"/>
  <c r="L92" i="3" s="1"/>
  <c r="M110" i="3"/>
  <c r="K110" i="3" s="1"/>
  <c r="L110" i="3" s="1"/>
  <c r="M124" i="3"/>
  <c r="K124" i="3" s="1"/>
  <c r="L124" i="3" s="1"/>
  <c r="M139" i="3"/>
  <c r="K139" i="3" s="1"/>
  <c r="L139" i="3" s="1"/>
  <c r="M143" i="3"/>
  <c r="K143" i="3" s="1"/>
  <c r="L143" i="3" s="1"/>
  <c r="M147" i="3"/>
  <c r="K147" i="3" s="1"/>
  <c r="L147" i="3" s="1"/>
  <c r="M152" i="3"/>
  <c r="K152" i="3" s="1"/>
  <c r="L152" i="3" s="1"/>
  <c r="M156" i="3"/>
  <c r="K156" i="3" s="1"/>
  <c r="L156" i="3" s="1"/>
  <c r="M163" i="3"/>
  <c r="K163" i="3" s="1"/>
  <c r="L163" i="3" s="1"/>
  <c r="M167" i="3"/>
  <c r="K167" i="3" s="1"/>
  <c r="L167" i="3" s="1"/>
  <c r="M172" i="3"/>
  <c r="K172" i="3" s="1"/>
  <c r="L172" i="3" s="1"/>
  <c r="M176" i="3"/>
  <c r="K176" i="3" s="1"/>
  <c r="L176" i="3" s="1"/>
  <c r="M177" i="3"/>
  <c r="K177" i="3" s="1"/>
  <c r="L177" i="3" s="1"/>
  <c r="M178" i="3"/>
  <c r="K178" i="3" s="1"/>
  <c r="L178" i="3" s="1"/>
  <c r="M180" i="3"/>
  <c r="K180" i="3" s="1"/>
  <c r="L180" i="3" s="1"/>
  <c r="M181" i="3"/>
  <c r="K181" i="3" s="1"/>
  <c r="L181" i="3" s="1"/>
  <c r="M182" i="3"/>
  <c r="K182" i="3" s="1"/>
  <c r="L182" i="3" s="1"/>
  <c r="M186" i="3"/>
  <c r="K186" i="3" s="1"/>
  <c r="L186" i="3" s="1"/>
  <c r="M190" i="3"/>
  <c r="K190" i="3" s="1"/>
  <c r="L190" i="3" s="1"/>
  <c r="M196" i="3"/>
  <c r="K196" i="3" s="1"/>
  <c r="L196" i="3" s="1"/>
  <c r="M212" i="3"/>
  <c r="K212" i="3" s="1"/>
  <c r="L212" i="3" s="1"/>
  <c r="M215" i="3"/>
  <c r="K215" i="3" s="1"/>
  <c r="L215" i="3" s="1"/>
  <c r="M199" i="3"/>
  <c r="K199" i="3" s="1"/>
  <c r="L199" i="3" s="1"/>
  <c r="M188" i="3"/>
  <c r="K188" i="3" s="1"/>
  <c r="L188" i="3" s="1"/>
  <c r="M78" i="3"/>
  <c r="K78" i="3" s="1"/>
  <c r="L78" i="3" s="1"/>
  <c r="M8" i="3"/>
  <c r="K8" i="3" s="1"/>
  <c r="L8" i="3" s="1"/>
  <c r="M57" i="3"/>
  <c r="K57" i="3" s="1"/>
  <c r="L57" i="3" s="1"/>
  <c r="M63" i="3"/>
  <c r="K63" i="3" s="1"/>
  <c r="L63" i="3" s="1"/>
  <c r="M89" i="3"/>
  <c r="K89" i="3" s="1"/>
  <c r="L89" i="3" s="1"/>
  <c r="M101" i="3"/>
  <c r="K101" i="3" s="1"/>
  <c r="L101" i="3" s="1"/>
  <c r="M132" i="3"/>
  <c r="K132" i="3" s="1"/>
  <c r="L132" i="3" s="1"/>
  <c r="M205" i="3"/>
  <c r="K205" i="3" s="1"/>
  <c r="L205" i="3" s="1"/>
  <c r="M208" i="3"/>
  <c r="K208" i="3" s="1"/>
  <c r="L208" i="3" s="1"/>
  <c r="M7" i="3"/>
  <c r="K7" i="3" s="1"/>
  <c r="L7" i="3" s="1"/>
  <c r="M14" i="3"/>
  <c r="K14" i="3" s="1"/>
  <c r="L14" i="3" s="1"/>
  <c r="M18" i="3"/>
  <c r="K18" i="3" s="1"/>
  <c r="L18" i="3" s="1"/>
  <c r="M28" i="3"/>
  <c r="K28" i="3" s="1"/>
  <c r="L28" i="3" s="1"/>
  <c r="M34" i="3"/>
  <c r="K34" i="3" s="1"/>
  <c r="L34" i="3" s="1"/>
  <c r="M41" i="3"/>
  <c r="K41" i="3" s="1"/>
  <c r="L41" i="3" s="1"/>
  <c r="M55" i="3"/>
  <c r="K55" i="3" s="1"/>
  <c r="L55" i="3" s="1"/>
  <c r="M61" i="3"/>
  <c r="K61" i="3" s="1"/>
  <c r="L61" i="3" s="1"/>
  <c r="M77" i="3"/>
  <c r="K77" i="3" s="1"/>
  <c r="L77" i="3" s="1"/>
  <c r="M83" i="3"/>
  <c r="K83" i="3" s="1"/>
  <c r="L83" i="3" s="1"/>
  <c r="M87" i="3"/>
  <c r="K87" i="3" s="1"/>
  <c r="L87" i="3" s="1"/>
  <c r="M104" i="3"/>
  <c r="K104" i="3" s="1"/>
  <c r="L104" i="3" s="1"/>
  <c r="M109" i="3"/>
  <c r="K109" i="3" s="1"/>
  <c r="L109" i="3" s="1"/>
  <c r="M112" i="3"/>
  <c r="K112" i="3" s="1"/>
  <c r="L112" i="3" s="1"/>
  <c r="M116" i="3"/>
  <c r="K116" i="3" s="1"/>
  <c r="L116" i="3" s="1"/>
  <c r="M121" i="3"/>
  <c r="K121" i="3" s="1"/>
  <c r="L121" i="3" s="1"/>
  <c r="M189" i="3"/>
  <c r="K189" i="3" s="1"/>
  <c r="L189" i="3" s="1"/>
  <c r="M218" i="3"/>
  <c r="K218" i="3" s="1"/>
  <c r="L218" i="3" s="1"/>
  <c r="M216" i="3"/>
  <c r="K216" i="3" s="1"/>
  <c r="L216" i="3" s="1"/>
  <c r="M202" i="3"/>
  <c r="K202" i="3" s="1"/>
  <c r="L202" i="3" s="1"/>
  <c r="M200" i="3"/>
  <c r="K200" i="3" s="1"/>
  <c r="L200" i="3" s="1"/>
  <c r="M113" i="3"/>
  <c r="K113" i="3" s="1"/>
  <c r="L113" i="3" s="1"/>
  <c r="M105" i="3"/>
  <c r="K105" i="3" s="1"/>
  <c r="L105" i="3" s="1"/>
  <c r="M111" i="3"/>
  <c r="K111" i="3" s="1"/>
  <c r="L111" i="3" s="1"/>
  <c r="M198" i="3"/>
  <c r="K198" i="3" s="1"/>
  <c r="L198" i="3" s="1"/>
  <c r="M179" i="3"/>
  <c r="K179" i="3" s="1"/>
  <c r="L179" i="3" s="1"/>
  <c r="M165" i="3"/>
  <c r="K165" i="3" s="1"/>
  <c r="L165" i="3" s="1"/>
  <c r="M153" i="3"/>
  <c r="K153" i="3" s="1"/>
  <c r="L153" i="3" s="1"/>
  <c r="M66" i="3"/>
  <c r="K66" i="3" s="1"/>
  <c r="L66" i="3" s="1"/>
  <c r="M150" i="3"/>
  <c r="K150" i="3" s="1"/>
  <c r="L150" i="3" s="1"/>
  <c r="O191" i="2"/>
  <c r="Q191" i="2" s="1"/>
  <c r="H191" i="3" s="1"/>
  <c r="M191" i="3" s="1"/>
  <c r="K191" i="3" s="1"/>
  <c r="L191" i="3" s="1"/>
  <c r="M203" i="3"/>
  <c r="K203" i="3" s="1"/>
  <c r="L203" i="3" s="1"/>
  <c r="M76" i="3"/>
  <c r="K76" i="3" s="1"/>
  <c r="L76" i="3" s="1"/>
  <c r="M151" i="3"/>
  <c r="K151" i="3" s="1"/>
  <c r="L151" i="3" s="1"/>
  <c r="M142" i="3"/>
  <c r="K142" i="3" s="1"/>
  <c r="L142" i="3" s="1"/>
  <c r="M95" i="3"/>
  <c r="K95" i="3" s="1"/>
  <c r="L95" i="3" s="1"/>
  <c r="Q32" i="2"/>
  <c r="H32" i="3" s="1"/>
  <c r="M32" i="3" s="1"/>
  <c r="K32" i="3" s="1"/>
  <c r="L32" i="3" s="1"/>
  <c r="Q33" i="2"/>
  <c r="H33" i="3" s="1"/>
  <c r="M33" i="3" s="1"/>
  <c r="K33" i="3" s="1"/>
  <c r="L33" i="3" s="1"/>
  <c r="M37" i="3"/>
  <c r="K37" i="3" s="1"/>
  <c r="L37" i="3" s="1"/>
  <c r="Q40" i="2"/>
  <c r="H40" i="3" s="1"/>
  <c r="M40" i="3" s="1"/>
  <c r="K40" i="3" s="1"/>
  <c r="L40" i="3" s="1"/>
  <c r="Q53" i="2"/>
  <c r="H53" i="3" s="1"/>
  <c r="M53" i="3" s="1"/>
  <c r="K53" i="3" s="1"/>
  <c r="L53" i="3" s="1"/>
  <c r="Q93" i="2"/>
  <c r="H93" i="3" s="1"/>
  <c r="M93" i="3" s="1"/>
  <c r="K93" i="3" s="1"/>
  <c r="L93" i="3" s="1"/>
  <c r="Q97" i="2"/>
  <c r="H97" i="3" s="1"/>
  <c r="M97" i="3" s="1"/>
  <c r="K97" i="3" s="1"/>
  <c r="L97" i="3" s="1"/>
  <c r="M137" i="3"/>
  <c r="K137" i="3" s="1"/>
  <c r="L137" i="3" s="1"/>
  <c r="M187" i="3"/>
  <c r="K187" i="3" s="1"/>
  <c r="L187" i="3" s="1"/>
  <c r="M171" i="3"/>
  <c r="K171" i="3" s="1"/>
  <c r="L171" i="3" s="1"/>
  <c r="M138" i="3"/>
  <c r="K138" i="3" s="1"/>
  <c r="L138" i="3" s="1"/>
  <c r="M162" i="3"/>
  <c r="K162" i="3" s="1"/>
  <c r="L162" i="3" s="1"/>
  <c r="M118" i="3"/>
  <c r="K118" i="3" s="1"/>
  <c r="L118" i="3" s="1"/>
  <c r="M183" i="3"/>
  <c r="K183" i="3" s="1"/>
  <c r="L183" i="3" s="1"/>
  <c r="M175" i="3"/>
  <c r="K175" i="3" s="1"/>
  <c r="L175" i="3" s="1"/>
  <c r="M166" i="3"/>
  <c r="K166" i="3" s="1"/>
  <c r="L166" i="3" s="1"/>
  <c r="M134" i="3"/>
  <c r="K134" i="3" s="1"/>
  <c r="L134" i="3" s="1"/>
  <c r="M146" i="3"/>
  <c r="K146" i="3" s="1"/>
  <c r="L146" i="3" s="1"/>
  <c r="M114" i="3"/>
  <c r="K114" i="3" s="1"/>
  <c r="L114" i="3" s="1"/>
  <c r="M129" i="3"/>
  <c r="K129" i="3" s="1"/>
  <c r="L129" i="3" s="1"/>
  <c r="M117" i="3"/>
  <c r="K117" i="3" s="1"/>
  <c r="L117" i="3" s="1"/>
  <c r="M219" i="3"/>
  <c r="K219" i="3" s="1"/>
  <c r="L219" i="3" s="1"/>
  <c r="M211" i="3"/>
  <c r="K211" i="3" s="1"/>
  <c r="L211" i="3" s="1"/>
  <c r="Q2" i="2"/>
  <c r="H2" i="3" s="1"/>
  <c r="M2" i="3" s="1"/>
  <c r="K2" i="3" s="1"/>
  <c r="L2" i="3" s="1"/>
  <c r="H98" i="3" l="1"/>
  <c r="M98" i="3" s="1"/>
  <c r="K98" i="3" s="1"/>
  <c r="L98" i="3" s="1"/>
  <c r="E4" i="3"/>
  <c r="G4" i="3"/>
  <c r="I4" i="3"/>
  <c r="E5" i="3"/>
  <c r="G5" i="3"/>
  <c r="I5" i="3"/>
  <c r="B5" i="3"/>
  <c r="I3" i="3"/>
  <c r="G3" i="3"/>
  <c r="E3" i="3"/>
  <c r="B4" i="3"/>
  <c r="B3" i="3"/>
  <c r="E32" i="4"/>
  <c r="F32" i="4" s="1"/>
  <c r="G32" i="4" s="1"/>
  <c r="E28" i="4"/>
  <c r="F28" i="4" s="1"/>
  <c r="G28" i="4" s="1"/>
  <c r="F25" i="4"/>
  <c r="G25" i="4" s="1"/>
  <c r="E25" i="4"/>
  <c r="E21" i="4"/>
  <c r="F21" i="4" s="1"/>
  <c r="G21" i="4" s="1"/>
  <c r="F16" i="4"/>
  <c r="G16" i="4" s="1"/>
  <c r="E16" i="4"/>
  <c r="E12" i="4"/>
  <c r="F12" i="4" s="1"/>
  <c r="G12" i="4" s="1"/>
  <c r="F7" i="4"/>
  <c r="G7" i="4" s="1"/>
  <c r="E7" i="4"/>
  <c r="E2" i="4"/>
  <c r="F2" i="4" s="1"/>
  <c r="G2" i="4" s="1"/>
  <c r="H5" i="3"/>
  <c r="F5" i="3"/>
  <c r="H4" i="3"/>
  <c r="F4" i="3"/>
  <c r="F3" i="3"/>
  <c r="M5" i="3" l="1"/>
  <c r="K5" i="3" s="1"/>
  <c r="L5" i="3" s="1"/>
  <c r="M4" i="3"/>
  <c r="K4" i="3" s="1"/>
  <c r="L4" i="3" s="1"/>
  <c r="H3" i="3"/>
  <c r="M3" i="3" s="1"/>
  <c r="K3" i="3" s="1"/>
  <c r="L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LKMarck</author>
  </authors>
  <commentList>
    <comment ref="A53" authorId="0" shapeId="0" xr:uid="{317BCB7D-DD45-4FA4-9E4E-7C6B94260F6E}">
      <text>
        <r>
          <rPr>
            <b/>
            <sz val="9"/>
            <color rgb="FF000000"/>
            <rFont val="Tahoma"/>
            <family val="2"/>
          </rPr>
          <t>LKMarck: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llego el producto</t>
        </r>
      </text>
    </comment>
    <comment ref="A70" authorId="0" shapeId="0" xr:uid="{3512FB65-B0AF-4431-A12D-852815EDAEF5}">
      <text>
        <r>
          <rPr>
            <b/>
            <sz val="9"/>
            <color indexed="81"/>
            <rFont val="Tahoma"/>
            <family val="2"/>
          </rPr>
          <t>LKMarck:</t>
        </r>
        <r>
          <rPr>
            <sz val="9"/>
            <color indexed="81"/>
            <rFont val="Tahoma"/>
            <family val="2"/>
          </rPr>
          <t xml:space="preserve">
no llego el producto</t>
        </r>
      </text>
    </comment>
    <comment ref="A71" authorId="0" shapeId="0" xr:uid="{37CE0C68-B07E-46F7-96C5-AB373D73838F}">
      <text>
        <r>
          <rPr>
            <b/>
            <sz val="9"/>
            <color indexed="81"/>
            <rFont val="Tahoma"/>
            <family val="2"/>
          </rPr>
          <t>LKMarck:</t>
        </r>
        <r>
          <rPr>
            <sz val="9"/>
            <color indexed="81"/>
            <rFont val="Tahoma"/>
            <family val="2"/>
          </rPr>
          <t xml:space="preserve">
no llego el producto</t>
        </r>
      </text>
    </comment>
    <comment ref="A72" authorId="0" shapeId="0" xr:uid="{7934828E-5B1A-4F31-8722-53D1E9614F63}">
      <text>
        <r>
          <rPr>
            <b/>
            <sz val="9"/>
            <color indexed="81"/>
            <rFont val="Tahoma"/>
            <family val="2"/>
          </rPr>
          <t>LKMarck:</t>
        </r>
        <r>
          <rPr>
            <sz val="9"/>
            <color indexed="81"/>
            <rFont val="Tahoma"/>
            <family val="2"/>
          </rPr>
          <t xml:space="preserve">
no llego el producto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LKMarck</author>
  </authors>
  <commentList>
    <comment ref="B21" authorId="0" shapeId="0" xr:uid="{C5C86D4E-72AA-4E20-B793-ACF94348BC60}">
      <text>
        <r>
          <rPr>
            <b/>
            <sz val="9"/>
            <color rgb="FF000000"/>
            <rFont val="Tahoma"/>
            <family val="2"/>
          </rPr>
          <t>LKMarck: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llego el producto</t>
        </r>
      </text>
    </comment>
  </commentList>
</comments>
</file>

<file path=xl/sharedStrings.xml><?xml version="1.0" encoding="utf-8"?>
<sst xmlns="http://schemas.openxmlformats.org/spreadsheetml/2006/main" count="1182" uniqueCount="562">
  <si>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</si>
  <si>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</si>
  <si>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</si>
  <si>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</si>
  <si>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</si>
  <si>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</si>
  <si>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</si>
  <si>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</si>
  <si>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</si>
  <si>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</si>
  <si>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</si>
  <si>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</si>
  <si>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</si>
  <si>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</si>
  <si>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</si>
  <si>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</si>
  <si>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</si>
  <si>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</si>
  <si>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</si>
  <si>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</si>
  <si>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</si>
  <si>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</si>
  <si>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</si>
  <si>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</si>
  <si>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</si>
  <si>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</si>
  <si>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</si>
  <si>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</si>
  <si>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Peluche</t>
  </si>
  <si>
    <t>Star Wars Hasbro Mixin Moods Grogu</t>
  </si>
  <si>
    <t>https://super.walmart.com.mx/ip/figura-de-accion-star-wars-hasbro-mixin-moods-grogu/00501099419948</t>
  </si>
  <si>
    <t>Set de juego Star Wars Hasbro Pack</t>
  </si>
  <si>
    <t>https://super.walmart.com.mx/ip/set-de-juego-star-wars-hasbro-pack-con-tema-anterior-y-posterior/00501099614504</t>
  </si>
  <si>
    <t>Set de Batalla Sonic Robot Eggman Gigante</t>
  </si>
  <si>
    <t>https://super.walmart.com.mx/ip/set-lego-super-heroes-motos-de-viuda-negra-y-el-capitan-america-76260/00067341937671</t>
  </si>
  <si>
    <t>Set LEGO Super Heroes Motos de Viuda Negra y el Capitan America</t>
  </si>
  <si>
    <t>Mega Bloks Castillo Mágico de Disney</t>
  </si>
  <si>
    <t>https://super.walmart.com.mx/ip/juguete-de-construccion-mega-bloks-castillo-magico-de-disney/00019473515458</t>
  </si>
  <si>
    <t>Mario Bros Pack de 3 Figuras de 4"</t>
  </si>
  <si>
    <t>https://www.walmart.com.mx/ip/figuras-mario-bros-pack-de-3-figuras-de-4-pulgadas/00019299540653</t>
  </si>
  <si>
    <t>Mario Bros Yoshi electrónico</t>
  </si>
  <si>
    <t>https://www.walmart.com.mx/ip/figura-mario-bros-yoshi-electronico/00019299541399</t>
  </si>
  <si>
    <t>Super Mario Guigante Articulada</t>
  </si>
  <si>
    <t>https://www.walmart.com.mx/ip/figura-gigante-super-mario-articulada/00003989778254</t>
  </si>
  <si>
    <t>Super Mario Castillo Set The Movie</t>
  </si>
  <si>
    <t>https://www.walmart.com.mx/ip/set-super-mario-castillo-con-figuras-de-mario-y-peach/00019299541715</t>
  </si>
  <si>
    <t>https://www.walmart.com.mx/ip/set-de-juego-mario-bros-castillo-deluxe-mushroom-con-figuras/00003989770843</t>
  </si>
  <si>
    <t>Mario Kart Hot Wheels</t>
  </si>
  <si>
    <t>https://www.soriana.com/mario-kart-replica-personajes/11442651.html</t>
  </si>
  <si>
    <t>Pista Mario Kart Ruinas Roca Picudas</t>
  </si>
  <si>
    <t>https://www.soriana.com/hw-mario-kart-pista-de-niveles/11442577.html</t>
  </si>
  <si>
    <t>Pista Mario Kart Chain Chomp Set</t>
  </si>
  <si>
    <t>Cars 3 Disney Pixar</t>
  </si>
  <si>
    <t>https://www.soriana.com/cars-vehiculo-de-juguete-pixar-roulette/11614618.html</t>
  </si>
  <si>
    <t>Bloques Bebé Fisher Price</t>
  </si>
  <si>
    <t>https://www.soriana.com/primeros-bloques-del-bebe-fisher-price/11579671.html</t>
  </si>
  <si>
    <t>HW Racerverse Vehículo Black Panther En Wakanda Jet</t>
  </si>
  <si>
    <t>https://articulo.mercadolibre.com.mx/MLM-2243628538-hot-wheels-racerverse-vehiculo-black-panther-en-wakanda-jet-_JM?quantity=1&amp;variation_id=178465730765</t>
  </si>
  <si>
    <t>HW Racerverse Vehículo De Juguete Capitán Garfio</t>
  </si>
  <si>
    <t>https://articulo.mercadolibre.com.mx/MLM-1901492085-hot-wheels-racerverse-vehiculo-de-juguete-capitan-garfio-_JM?quantity=1&amp;variation_id=177859879278</t>
  </si>
  <si>
    <t>HW Racerverse Vehículo Chewbacca En Falcon</t>
  </si>
  <si>
    <t>https://articulo.mercadolibre.com.mx/MLM-1901492081-hot-wheels-racerverse-vehiculo-chewbacca-en-falcon-_JM?quantity=1&amp;variation_id=177859879274</t>
  </si>
  <si>
    <t>Gorros Skullies One Piece, gorro de punto cálido de Hip Hop para invierno, Unisex</t>
  </si>
  <si>
    <t>https://es.aliexpress.com/item/1005005997772430.html?spm=a2g0o.order_detail.order_detail_item.3.535b39d3dN4A9A&amp;gatewayAdapt=glo2esp</t>
  </si>
  <si>
    <t>Sailor Moon Skullies gorros Unisex</t>
  </si>
  <si>
    <t>https://es.aliexpress.com/item/1005005968698100.html?spm=a2g0o.order_detail.order_detail_item.6.535b39d3dN4A9A&amp;gatewayAdapt=glo2esp</t>
  </si>
  <si>
    <t>Demon Slayer- gorros de punto Unisex</t>
  </si>
  <si>
    <t>es.aliexpress.com/item/1005004963727968.html?spm=a2g0o.order_detail.order_detail_item.3.4f5e39d3oF7tX6&amp;gatewayAdapt=glo2esp</t>
  </si>
  <si>
    <t>Pirate King Anime Monkey D. Luffy-gorro de punto</t>
  </si>
  <si>
    <t>https://es.aliexpress.com/item/1005003682652337.html?spm=a2g0o.order_detail.order_detail_item.6.77f239d3kj6mdT&amp;gatewayAdapt=glo2esp</t>
  </si>
  <si>
    <t>Gorro de Tony Chopper Sweet Dreams, gorro de Hip Hop</t>
  </si>
  <si>
    <t>https://es.aliexpress.com/item/1005003638027822.html?spm=a2g0o.order_detail.order_detail_item.9.77f239d3kj6mdT&amp;gatewayAdapt=glo2esp</t>
  </si>
  <si>
    <t>Diana-gorros móviles para hombre, gorros de Totoro, Sailor Moon</t>
  </si>
  <si>
    <t>https://es.aliexpress.com/item/1005003695895702.html?spm=a2g0o.order_detail.order_detail_item.3.77f239d3kj6mdT&amp;gatewayAdapt=glo2esp</t>
  </si>
  <si>
    <t>Mugiwara-gorro de punto de estilo Hip Hop</t>
  </si>
  <si>
    <t>https://es.aliexpress.com/item/1005006009449316.html?spm=a2g0o.order_detail.order_detail_item.3.32e539d3KLiW2v&amp;gatewayAdapt=glo2esp</t>
  </si>
  <si>
    <t>Demon Slayer-muñeco de peluche 20 cm</t>
  </si>
  <si>
    <t>https://es.aliexpress.com/item/1005005528408573.html?spm=a2g0o.order_detail.order_detail_item.3.60b239d387Gtx1&amp;gatewayAdapt=glo2esp</t>
  </si>
  <si>
    <t>Sanrio-monedero de Hello Kitty</t>
  </si>
  <si>
    <t>https://es.aliexpress.com/item/1005005797205178.html?spm=a2g0o.order_detail.order_detail_item.3.7d5e39d35R58SN&amp;gatewayAdapt=glo2esp</t>
  </si>
  <si>
    <t>Tarjetero de Disney, portatarjetas Snopy</t>
  </si>
  <si>
    <t>https://es.aliexpress.com/item/1005006100401665.html?spm=a2g0o.order_detail.order_detail_item.2.40b739d3HywsMo&amp;gatewayAdapt=glo2esp</t>
  </si>
  <si>
    <t>Disney-cartera de Spiderman, portatarjetas</t>
  </si>
  <si>
    <t>https://es.aliexpress.com/item/1005006103563925.html?spm=a2g0o.order_detail.order_detail_item.2.339139d338CAgW&amp;gatewayAdapt=glo2esp</t>
  </si>
  <si>
    <t>Disney-cartera de Batman, portatarjetas</t>
  </si>
  <si>
    <t>Cartera de dibujos animados de superhéroes de Disney - Spiderman</t>
  </si>
  <si>
    <t>https://es.aliexpress.com/item/1005005477091685.html?spm=a2g0o.order_detail.order_detail_item.3.6efc39d35MJlRQ&amp;gatewayAdapt=glo2esp</t>
  </si>
  <si>
    <t>Kirby Donut, Decoración de Pastel</t>
  </si>
  <si>
    <t>https://es.aliexpress.com/item/1005006105017232.html?spm=a2g0o.order_detail.order_detail_item.3.304d39d317yhAl&amp;gatewayAdapt=glo2esp</t>
  </si>
  <si>
    <t>Bolso de mano de piel sintética Sailor Moon, cartera corta</t>
  </si>
  <si>
    <t>https://es.aliexpress.com/item/1005005003538067.html?spm=a2g0o.order_detail.order_detail_item.3.6d9639d3Urgo6j&amp;gatewayAdapt=glo2esp</t>
  </si>
  <si>
    <t>Monedero de Hello Kitty, monedero de mano, tarjetero</t>
  </si>
  <si>
    <t>https://es.aliexpress.com/item/1005004097430536.html?spm=a2g0o.order_detail.order_detail_item.3.44a639d3dZ69f0&amp;gatewayAdapt=glo2esp</t>
  </si>
  <si>
    <t>Estuche de lentes de contacto Sailor Moon, caja con espejo</t>
  </si>
  <si>
    <t>https://es.aliexpress.com/item/1005004338165980.html?spm=a2g0o.order_detail.order_detail_item.3.220739d3cs7nB5&amp;gatewayAdapt=glo2esp</t>
  </si>
  <si>
    <t>SAKURA KINOMOTO sakura clear cards, pen bag</t>
  </si>
  <si>
    <t>https://es.aliexpress.com/item/32982717739.html?spm=a2g0o.order_detail.order_detail_item.3.31e039d3N3Wid3&amp;gatewayAdapt=glo2esp</t>
  </si>
  <si>
    <t xml:space="preserve">Card Captor Sakura Cosplay PU bolsa de maquillaje </t>
  </si>
  <si>
    <t>https://es.aliexpress.com/item/4000385725321.html?spm=a2g0o.order_detail.order_detail_item.6.31e039d3N3Wid3&amp;gatewayAdapt=glo2esp</t>
  </si>
  <si>
    <t>Tarjetero de Disney, portatarjetas de Mimi, Alice, tarjetero</t>
  </si>
  <si>
    <t>https://es.aliexpress.com/item/1005006100401665.html?spm=a2g0o.order_detail.order_detail_item.2.2e0939d3os8Mu5&amp;gatewayAdapt=glo2esp</t>
  </si>
  <si>
    <t>Tarjetero de Disney, portatarjetas de Ariel, tarjetero</t>
  </si>
  <si>
    <t>https://es.aliexpress.com/item/1005006100401665.html?spm=a2g0o.order_detail.order_detail_item.3.3f2039d3zt2l1m&amp;gatewayAdapt=glo2esp</t>
  </si>
  <si>
    <t>Set Super Mario Castillo The Movie</t>
  </si>
  <si>
    <t>Disfraz Sonic 2 The Hedgehog</t>
  </si>
  <si>
    <t>https://www.walmart.com.mx/ip/accesorio-de-disfraz-sonic-2-the-hedgehog-sega-sonic/00019299512479</t>
  </si>
  <si>
    <t>Tails Jakks Pacific Edición especial</t>
  </si>
  <si>
    <t>https://www.walmart.com.mx/ip/figura-tails-jakks-pacific-edicion-especial/00019299541696</t>
  </si>
  <si>
    <t>https://es.aliexpress.com/item/1005004791721299.html?spm=a2g0o.order_detail.order_detail_item.3.54a139d3uXOniW&amp;gatewayAdapt=glo2esp</t>
  </si>
  <si>
    <t>Bolsa de almuerzo con aislamiento térmico Espacio</t>
  </si>
  <si>
    <t>https://es.aliexpress.com/item/1005006051417569.html?spm=a2g0o.order_detail.order_detail_item.2.7f7e39d3Sg2O1Q&amp;gatewayAdapt=glo2esp</t>
  </si>
  <si>
    <t>Kirby-Mini billetera de Anime Sanrio Kuromi Cinnamoroll, caja de almacenamiento mini</t>
  </si>
  <si>
    <t>https://es.aliexpress.com/item/1005005794375319.html?spm=a2g0o.order_detail.order_detail_item.2.181239d32iEheP&amp;gatewayAdapt=glo2esp</t>
  </si>
  <si>
    <t>Cure Star Kirby Cosplay Toy, llavero colgante, 10CM</t>
  </si>
  <si>
    <t>https://es.aliexpress.com/item/1005006137143274.html?spm=a2g0o.order_detail.order_detail_item.2.4d8d39d3fJFlCE&amp;gatewayAdapt=glo2esp</t>
  </si>
  <si>
    <t>Batma - Hello Kitty Anime Kawaii Sanrio Charger, almacenamiento</t>
  </si>
  <si>
    <t>https://es.aliexpress.com/item/1005005543404660.html?spm=a2g0o.order_detail.order_detail_item.2.3a7139d3LRabPo&amp;gatewayAdapt=glo2esp</t>
  </si>
  <si>
    <t>Hello Kitty Anime Kawaii Sanrio Charger, almacenamiento</t>
  </si>
  <si>
    <t>Batman - Sanrio My Melody-Bolsa de almacenamiento redonda</t>
  </si>
  <si>
    <t>https://es.aliexpress.com/item/1005005544554587.html?spm=a2g0o.order_detail.order_detail_item.3.43e139d3N2VLEy&amp;gatewayAdapt=glo2esp</t>
  </si>
  <si>
    <t>Estuche de lápices 3D de dibujos animados Kawaii, Espacio</t>
  </si>
  <si>
    <t>https://es.aliexpress.com/item/1005005859455386.html?spm=a2g0o.order_detail.order_detail_item.3.791439d3YeolS8&amp;gatewayAdapt=glo2esp</t>
  </si>
  <si>
    <t>Estuche de lápices 3D de dibujos animados Kawaii, Unicornio</t>
  </si>
  <si>
    <t>Bolsa de lápices de astronauta Kawaii, gran capacidad, impermeable, lavable, doble cremallera</t>
  </si>
  <si>
    <t>https://es.aliexpress.com/item/1005005859001365.html?spm=a2g0o.order_detail.order_detail_item.12.791439d3YeolS8&amp;gatewayAdapt=glo2esp</t>
  </si>
  <si>
    <t>Estuche de lápices Kawaii de doble capa, caja portátil de dibujos animados</t>
  </si>
  <si>
    <t>https://es.aliexpress.com/item/1005005592796987.html?spm=a2g0o.order_detail.order_detail_item.9.791439d3YeolS8&amp;gatewayAdapt=glo2esp</t>
  </si>
  <si>
    <t>Kawaii Snoopy Plushie Cartoon Cute Dolls Ins Astronaut llavero</t>
  </si>
  <si>
    <t>https://es.aliexpress.com/item/1005005086826546.html?spm=a2g0o.order_detail.order_detail_item.3.734739d3Z2MAJd&amp;gatewayAdapt=glo2esp</t>
  </si>
  <si>
    <t>LLavero de peluche de Snoopy Kawaii</t>
  </si>
  <si>
    <t>https://es.aliexpress.com/item/1005004702560586.html?spm=a2g0o.order_detail.order_detail_item.2.45b839d350VJQZ&amp;gatewayAdapt=glo2esp</t>
  </si>
  <si>
    <t>Peluche Original de Batman, figura de la Liga de la justicia de DC Comics</t>
  </si>
  <si>
    <t>https://es.aliexpress.com/item/1005005856874578.html?spm=a2g0o.order_detail.order_detail_item.3.62d339d38Qz4c1&amp;gatewayAdapt=glo2esp</t>
  </si>
  <si>
    <t>Peluche de Mario Bros Elefante 27 cm</t>
  </si>
  <si>
    <t>https://es.aliexpress.com/item/1005006079462717.html?spm=a2g0o.order_detail.order_detail_item.3.641a39d3JQpEKl&amp;gatewayAdapt=glo2esp</t>
  </si>
  <si>
    <t>Peluche de Super Mario Bros Elefante, Princesas</t>
  </si>
  <si>
    <t>https://es.aliexpress.com/item/1005006186837521.html?spm=a2g0o.order_detail.order_detail_item.3.cd1e39d3Nrrypv&amp;gatewayAdapt=glo2esp</t>
  </si>
  <si>
    <t>https://es.aliexpress.com/item/1005005612166754.html?spm=a2g0o.order_detail.order_detail_item.3.18ce39d3puXSy9&amp;gatewayAdapt=glo2esp</t>
  </si>
  <si>
    <t>MATTEL Cars de Disney y Pixar Paquete de 5 Disney 100</t>
  </si>
  <si>
    <t>https://www.walmart.com.mx/ip/vehiculo-de-juguete-mattel-cars-de-disney-y-pixar-paquete-de-5-disney-100/00019473516260</t>
  </si>
  <si>
    <t>Star Wars Hasbro SW Vintage Darth Vader</t>
  </si>
  <si>
    <t>https://www.walmart.com.mx/ip/figura-de-accion-star-wars-hasbro-sw-vintage-darth-vader/00501099613365</t>
  </si>
  <si>
    <t>Set LEGO El Mandaloriano y Grogu</t>
  </si>
  <si>
    <t>https://www.walmart.com.mx/ip/set-lego-el-mandaloriano-y-el-nino-75317/00067341933721</t>
  </si>
  <si>
    <t>Batman Multipack de 4"</t>
  </si>
  <si>
    <t>https://www.walmart.com.mx/ip/figuras-batman-multipack-de-4-pulg/00077898834819</t>
  </si>
  <si>
    <t>https://www.walmart.com.mx/ip/set-de-figuras-cabbage-patch-kids-amigos-del-zoologico/00019172639230</t>
  </si>
  <si>
    <t>https://www.walmart.com.mx/ip/set-de-figuras-cabbage-patch-kids-amigos-del-bosque/00019172639231</t>
  </si>
  <si>
    <t>Figura</t>
  </si>
  <si>
    <t>Disney</t>
  </si>
  <si>
    <t>Cartera</t>
  </si>
  <si>
    <t>Kirby</t>
  </si>
  <si>
    <t>Llvr Peluche</t>
  </si>
  <si>
    <t>Kawaii</t>
  </si>
  <si>
    <t>Tarjetero</t>
  </si>
  <si>
    <t>Kart</t>
  </si>
  <si>
    <t>Sonic</t>
  </si>
  <si>
    <t>Estuche</t>
  </si>
  <si>
    <t>Sailor Moon</t>
  </si>
  <si>
    <t>Gorro</t>
  </si>
  <si>
    <t>One Piece</t>
  </si>
  <si>
    <t>Hello Kitty</t>
  </si>
  <si>
    <t>Monedero</t>
  </si>
  <si>
    <t>DC</t>
  </si>
  <si>
    <t>Race Verse</t>
  </si>
  <si>
    <t>Blocks</t>
  </si>
  <si>
    <t>Fisher Prices</t>
  </si>
  <si>
    <t>Pista</t>
  </si>
  <si>
    <t>Mario Kart</t>
  </si>
  <si>
    <t>Playset</t>
  </si>
  <si>
    <t>Mario Bros</t>
  </si>
  <si>
    <t>Pack Figuras</t>
  </si>
  <si>
    <t>Set Figuras</t>
  </si>
  <si>
    <t>MARVEL</t>
  </si>
  <si>
    <t>Star Wars</t>
  </si>
  <si>
    <t>Paquete</t>
  </si>
  <si>
    <t>P. Paquete</t>
  </si>
  <si>
    <t>ML Comicion</t>
  </si>
  <si>
    <t>ML Libre</t>
  </si>
  <si>
    <t>Cofre + Taza + Kirbys Set One</t>
  </si>
  <si>
    <t>Cofre</t>
  </si>
  <si>
    <t>Taza</t>
  </si>
  <si>
    <t>Kirby Echicero</t>
  </si>
  <si>
    <t>Figura Kirby</t>
  </si>
  <si>
    <t>Cofre + Taza + Kirbys Set Two</t>
  </si>
  <si>
    <t>Kirby Ninja</t>
  </si>
  <si>
    <t>Caja sorpresa Chica + Peluche</t>
  </si>
  <si>
    <t>Caja Sorpres 16x16</t>
  </si>
  <si>
    <t>Total en duces</t>
  </si>
  <si>
    <t>Peluche Sailor Moon 18cm</t>
  </si>
  <si>
    <t>Caja sorpresa Grande + Peluche</t>
  </si>
  <si>
    <t>Caja Sorpres 21x21</t>
  </si>
  <si>
    <t>Peluche Sailor Moon 25cm</t>
  </si>
  <si>
    <t>Set Princesas Marios</t>
  </si>
  <si>
    <t>Princesa Rosalina</t>
  </si>
  <si>
    <t>Princesa Daisy</t>
  </si>
  <si>
    <t>Princesa Peach</t>
  </si>
  <si>
    <t>Set Peach+Toadette</t>
  </si>
  <si>
    <t>Toadette honguita rosa</t>
  </si>
  <si>
    <t>Set Bowser Team</t>
  </si>
  <si>
    <t>Peluche Bowser 25 cm</t>
  </si>
  <si>
    <t>Peluche Kamek MB</t>
  </si>
  <si>
    <t>Peluche Tortuga MB</t>
  </si>
  <si>
    <t>Set King Boo Team</t>
  </si>
  <si>
    <t>King Boo</t>
  </si>
  <si>
    <t>Peluche ShiGi MB</t>
  </si>
  <si>
    <t>Planta piraña</t>
  </si>
  <si>
    <t>Snoopy</t>
  </si>
  <si>
    <t>Llavero</t>
  </si>
  <si>
    <t>Demon Slayer</t>
  </si>
  <si>
    <t>Bolso de Mano</t>
  </si>
  <si>
    <t>CLAMP</t>
  </si>
  <si>
    <t>Lapicera</t>
  </si>
  <si>
    <t>Bolsa de cosméticos</t>
  </si>
  <si>
    <t>Disfraz</t>
  </si>
  <si>
    <t>Gorro de lana Kirby</t>
  </si>
  <si>
    <t>LEGO</t>
  </si>
  <si>
    <t>Kirby Pat Light lámpara de noche de silicona con Sensor táctil</t>
  </si>
  <si>
    <t>Harry Potter</t>
  </si>
  <si>
    <t>SANRIO</t>
  </si>
  <si>
    <t>Bolso de Hombro</t>
  </si>
  <si>
    <t>Bufanda</t>
  </si>
  <si>
    <t>Toy Story</t>
  </si>
  <si>
    <t>Lampara</t>
  </si>
  <si>
    <t>Naruto</t>
  </si>
  <si>
    <t>Preview</t>
  </si>
  <si>
    <t>https://www.amazon.com.mx/gp/product/B084NZ5YLS/ref=ppx_od_dt_b_asin_image_s00?ie=UTF8&amp;th=1</t>
  </si>
  <si>
    <t>Imaginext DC Super Friends, Figura XL Flash, 26 cm</t>
  </si>
  <si>
    <t>https://www.amazon.com.mx/gp/product/B084C9XCFC/ref=ppx_od_dt_b_asin_image_s01?ie=UTF8&amp;psc=1</t>
  </si>
  <si>
    <t>Imaginext DC Super Friends, Figura XL Superman, 26 cm</t>
  </si>
  <si>
    <t>Hasbro Marvel Studios X-Men Epic Hero Series - Figura de Wolverine, Ciclope, Rogue, 10 cm</t>
  </si>
  <si>
    <t>https://www.amazon.com.mx/gp/product/B0BJJJDHQ2/ref=ppx_od_dt_b_asin_image_s01?ie=UTF8&amp;psc=1</t>
  </si>
  <si>
    <t>Funko Pop: Dragon Ball - Goku Ultra Instinct Kamehameha</t>
  </si>
  <si>
    <t>DBZ</t>
  </si>
  <si>
    <t>Funko</t>
  </si>
  <si>
    <t>https://www.amazon.com.mx/gp/product/B07NQGB3RR/ref=ppx_od_dt_b_asin_image_s01?ie=UTF8&amp;th=1</t>
  </si>
  <si>
    <t>https://www.amazon.com.mx/gp/product/B09BW5TMP1/ref=ppx_od_dt_b_asin_image_s01?ie=UTF8&amp;psc=1</t>
  </si>
  <si>
    <t>Disney Vehículos de Juguete Pixar Cars Paquete de 3</t>
  </si>
  <si>
    <t>Thomas &amp; Friends Trackmaster, Playset Carly y Sandy</t>
  </si>
  <si>
    <t>Thomas &amp; Friends</t>
  </si>
  <si>
    <t>https://www.amazon.com.mx/gp/product/B0B6GBG6Q4/ref=ppx_od_dt_b_asin_image_s00?ie=UTF8&amp;psc=1</t>
  </si>
  <si>
    <t>https://www.amazon.com.mx/gp/product/B07DFBFWWQ/ref=ppx_od_dt_b_asin_image_s00?ie=UTF8&amp;psc=1</t>
  </si>
  <si>
    <t>Funko Pop! Marvel: Spiderman No Way Home 2021</t>
  </si>
  <si>
    <t>Funko Pop 419 - Figure Coco Bandicoot</t>
  </si>
  <si>
    <t>Crash Bandicoot</t>
  </si>
  <si>
    <t>https://www.amazon.com.mx/gp/product/B07KXRGZD1/ref=ppx_od_dt_b_asin_image_s00?ie=UTF8&amp;psc=1</t>
  </si>
  <si>
    <t>Sonic The Hedgehog - Die-Cast Vehicle 1:64</t>
  </si>
  <si>
    <t>https://www.amazon.com.mx/gp/product/B0B7X1NDYW/ref=ppx_od_dt_b_asin_image_s00?ie=UTF8&amp;th=1</t>
  </si>
  <si>
    <t>AXIDUN Huevos a Juego de Forma y Color-Juguete Educativo Montessori</t>
  </si>
  <si>
    <t>Montessori</t>
  </si>
  <si>
    <t>Bebe</t>
  </si>
  <si>
    <t>Demon Slayer, gorros de Nezuko Tanjirou Inosuke</t>
  </si>
  <si>
    <t>https://es.aliexpress.com/item/1005004963727968.html?spm=a2g0o.order_detail.order_detail_item.2.559839d3p45Db8&amp;gatewayAdapt=glo2esp</t>
  </si>
  <si>
    <t>Totoro y Diana - gorros de Totoro, Sailor Moon, Cat, Bus</t>
  </si>
  <si>
    <t>https://es.aliexpress.com/item/1005003695895702.html?spm=a2g0o.order_detail.order_detail_item.2.1b6839d3PExoSm&amp;gatewayAdapt=glo2esp</t>
  </si>
  <si>
    <t>Gorro de pirate King Anime Monkey D. Luffy</t>
  </si>
  <si>
    <t>https://es.aliexpress.com/item/1005003682652337.html?spm=a2g0o.order_detail.order_detail_item.4.1b6839d3PExoSm&amp;gatewayAdapt=glo2esp</t>
  </si>
  <si>
    <t>https://es.aliexpress.com/item/1005003638027822.html?spm=a2g0o.order_detail.order_detail_item.6.1b6839d3PExoSm&amp;gatewayAdapt=glo2esp</t>
  </si>
  <si>
    <t>Gorros de supershojo Sailor Skullies Rosa</t>
  </si>
  <si>
    <t>https://es.aliexpress.com/item/1005005026942027.html?spm=a2g0o.order_detail.order_detail_item.4.746139d3inBT7x&amp;gatewayAdapt=glo2esp</t>
  </si>
  <si>
    <t>Gorro Mi vecino Totoro Gorro de punto, Studio Ghibli</t>
  </si>
  <si>
    <t>Gorro de Sakura Card Captor</t>
  </si>
  <si>
    <t>https://es.aliexpress.com/item/1005005187178997.html?spm=a2g0o.order_detail.order_detail_item.2.31b539d3tbcn9A&amp;gatewayAdapt=glo2esp</t>
  </si>
  <si>
    <t>Gorro Tony Chopper, Candy Lover</t>
  </si>
  <si>
    <t>https://es.aliexpress.com/item/1005005072506444.html?spm=a2g0o.order_detail.order_detail_item.4.31b539d3tbcn9A&amp;gatewayAdapt=glo2esp</t>
  </si>
  <si>
    <t>Gorro de punto Kero Sakura Card Captor</t>
  </si>
  <si>
    <t>https://es.aliexpress.com/item/1005003770645164.html?spm=a2g0o.order_detail.order_detail_item.8.34d439d3lJdEWk&amp;gatewayAdapt=glo2esp</t>
  </si>
  <si>
    <t>Gorro Nezuko-gorros de punto, Demon Slayer</t>
  </si>
  <si>
    <t>https://es.aliexpress.com/item/1005005003489327.html?spm=a2g0o.order_detail.order_detail_item.6.34d439d3lJdEWk&amp;gatewayAdapt=glo2esp</t>
  </si>
  <si>
    <t>Tanjiro-gorros de Anime de Demon Slayer Unisex</t>
  </si>
  <si>
    <t>https://es.aliexpress.com/item/1005005003526117.html?spm=a2g0o.order_detail.order_detail_item.2.34d439d3lJdEWk&amp;gatewayAdapt=glo2esp</t>
  </si>
  <si>
    <t>Demon Slayer-gorro de punto de Kimetsu No Yaiba</t>
  </si>
  <si>
    <t>https://es.aliexpress.com/item/1005004862643197.html?spm=a2g0o.order_detail.order_detail_item.4.34d439d3lJdEWk&amp;gatewayAdapt=glo2esp</t>
  </si>
  <si>
    <t>Gorro Sailor Moon Skullies azul-rosa</t>
  </si>
  <si>
    <t>https://es.aliexpress.com/item/1005005968698100.html?spm=a2g0o.order_detail.order_detail_item.4.3bb039d3I1hf8C&amp;gatewayAdapt=glo2esp</t>
  </si>
  <si>
    <t>Mugiwara-gorro de One Piece</t>
  </si>
  <si>
    <t>https://es.aliexpress.com/item/1005006009449316.html?spm=a2g0o.order_detail.order_detail_item.4.18f039d3Y93PsJ&amp;gatewayAdapt=glo2esp</t>
  </si>
  <si>
    <t>Hot Wheels Mario Kart, Paquete de 3 Glider (Mario, Bowser, Peach)</t>
  </si>
  <si>
    <t>https://www.amazon.com.mx/gp/product/B09P9R8QPF/ref=ppx_od_dt_b_asin_image_s00?ie=UTF8&amp;psc=1</t>
  </si>
  <si>
    <t>Hot Wheels Mario Kart Paquete de 4 autos - Yoshi Negro</t>
  </si>
  <si>
    <t>https://www.amazon.com.mx/gp/product/B07XC3JGK6/ref=ppx_od_dt_b_asin_image_s00?ie=UTF8&amp;th=1</t>
  </si>
  <si>
    <t>https://www.amazon.com.mx/gp/product/B0BDHTRZBV/ref=ppx_od_dt_b_asin_image_s00?ie=UTF8&amp;psc=1</t>
  </si>
  <si>
    <t>Disney 3 Vehículos de Juguete Pixar Cars</t>
  </si>
  <si>
    <t>https://www.amazon.com.mx/gp/product/B07NQGB3RR/ref=ppx_od_dt_b_asin_image_s00?ie=UTF8&amp;psc=1</t>
  </si>
  <si>
    <t>Lego Super Mario 71406 Set de Expansión - Yoshi</t>
  </si>
  <si>
    <t>https://www.amazon.com.mx/gp/product/B09XWMZDT7/ref=ppx_od_dt_b_asin_image_s01?ie=UTF8&amp;psc=1</t>
  </si>
  <si>
    <t>Paw Patrol: La Superpelícula, Set de 7 Figuras, Mighty Pups</t>
  </si>
  <si>
    <t>https://www.amazon.com.mx/gp/product/B0BT1TGZG3/ref=ppx_od_dt_b_asin_image_s01?ie=UTF8&amp;psc=1</t>
  </si>
  <si>
    <t>Disney100 Years of Epic Transformations, 8 Piezas</t>
  </si>
  <si>
    <t>https://www.amazon.com.mx/gp/product/B0BN2D4NM2/ref=ppx_od_dt_b_asin_image_s01?ie=UTF8&amp;psc=1</t>
  </si>
  <si>
    <t>https://es.aliexpress.com/item/1005005677601070.html?spm=a2g0o.order_detail.order_detail_item.2.33a739d3yfbquo&amp;gatewayAdapt=glo2esp</t>
  </si>
  <si>
    <t>Sanrio-monedero de Hello Kitty, cartera Kawaii Kuromi, Melody</t>
  </si>
  <si>
    <t>https://es.aliexpress.com/item/1005005797205178.html?spm=a2g0o.order_detail.order_detail_item.2.76a539d3Me77tI&amp;gatewayAdapt=glo2esp</t>
  </si>
  <si>
    <t>Kirby Donut, Cupido</t>
  </si>
  <si>
    <t>https://es.aliexpress.com/item/1005006105017232.html?spm=a2g0o.order_detail.order_detail_item.2.1ec339d307T7ka&amp;gatewayAdapt=glo2esp</t>
  </si>
  <si>
    <t>https://es.aliexpress.com/item/1005006103563925.html?spm=a2g0o.order_detail.order_detail_item.3.3dc039d3fvZ1lF&amp;gatewayAdapt=glo2esp</t>
  </si>
  <si>
    <t>Bolso de mano de piel sintética para mujer, Sailor Moon</t>
  </si>
  <si>
    <t>https://es.aliexpress.com/item/1005005003538067.html?spm=a2g0o.order_detail.order_detail_item.2.786c39d3uuXoS7&amp;gatewayAdapt=glo2esp</t>
  </si>
  <si>
    <t>Estuche de lentes de contacto de Sailor Moon</t>
  </si>
  <si>
    <t>https://es.aliexpress.com/item/1005004338165980.html?spm=a2g0o.order_detail.order_detail_item.2.204239d3IM8XMH&amp;gatewayAdapt=glo2esp</t>
  </si>
  <si>
    <t xml:space="preserve">Monedero de Hello Kitty Melody </t>
  </si>
  <si>
    <t>https://es.aliexpress.com/item/1005004097430536.html?spm=a2g0o.order_detail.order_detail_item.2.655d39d30Z6dSF&amp;gatewayAdapt=glo2esp</t>
  </si>
  <si>
    <t>Anime Cardcaptor Sakura SAKURA KINOMOTO</t>
  </si>
  <si>
    <t>https://es.aliexpress.com/item/32982717739.html?spm=a2g0o.order_detail.order_detail_item.2.3f6439d3xhTLBN&amp;gatewayAdapt=glo2esp</t>
  </si>
  <si>
    <t>Anime Card Captor Sakura Cosplay PU bolsa de maquillaje</t>
  </si>
  <si>
    <t>https://es.aliexpress.com/item/4000385725321.html?spm=a2g0o.order_detail.order_detail_item.4.3f6439d3xhTLBN&amp;gatewayAdapt=glo2esp</t>
  </si>
  <si>
    <t>Tarjetero de Mickey de Disney para mujer</t>
  </si>
  <si>
    <t>https://es.aliexpress.com/item/1005006100401665.html?spm=a2g0o.order_detail.order_detail_item.3.424239d3ldTYeA&amp;gatewayAdapt=glo2esp</t>
  </si>
  <si>
    <t>Bolsa de lápices de astronauta Kawaii, Espacio</t>
  </si>
  <si>
    <t>https://es.aliexpress.com/item/1005005859001365.html?spm=a2g0o.order_detail.order_detail_item.8.6bf839d3UvFSQM&amp;gatewayAdapt=glo2esp</t>
  </si>
  <si>
    <t>Juguetes de baño para bebés, Tobogan</t>
  </si>
  <si>
    <t>https://www.temu.com/goods.html?_bg_fs=1&amp;goods_id=601099512866467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1705284412933_6yly0oxpjz&amp;refer_page_sn=10045</t>
  </si>
  <si>
    <t>Muñeca Cry babies Bebés Llorones en Casita</t>
  </si>
  <si>
    <t>https://www.walmart.com.mx/ip/muneca-cry-babies-bebes-llorones-en-casita-con-alas-varios-modelos-1-pieza/00073000201173</t>
  </si>
  <si>
    <t>Cabbage Patch Kids Amigos del Bosque</t>
  </si>
  <si>
    <t>Cabbage Patch Kids Amigos del Zoológico</t>
  </si>
  <si>
    <t>Marvel Legends - Wolverine - Colección Retro 375</t>
  </si>
  <si>
    <t>https://www.amazon.com.mx/gp/product/B0BFFS8SWX/ref=ppx_yo_dt_b_asin_image_o00_s01?ie=UTF8&amp;psc=1</t>
  </si>
  <si>
    <t>Playmobil Naruto Kakashi, Sasuke</t>
  </si>
  <si>
    <t>https://www.amazon.com.mx/gp/product/B0B134SVDB/ref=ppx_od_dt_b_asin_image_s01?ie=UTF8&amp;psc=1</t>
  </si>
  <si>
    <t>Toy Story Hot Wheels Character Cars, Paquete de 6</t>
  </si>
  <si>
    <t>https://www.amazon.com.mx/gp/product/B07JVTF9Q8/ref=ppx_od_dt_b_asin_title_s01?ie=UTF8&amp;th=1</t>
  </si>
  <si>
    <t>Funko Pop Star Wars: PotG- Leia</t>
  </si>
  <si>
    <t>https://www.amazon.com.mx/gp/product/B09QC4F593/ref=ppx_od_dt_b_asin_image_s01?ie=UTF8&amp;psc=1</t>
  </si>
  <si>
    <t>HK Corazon - Sanrio Anime Character Doll, Hello Kitty Plush Toy Throw Pillow</t>
  </si>
  <si>
    <t>https://es.aliexpress.com/item/1005006159575290.html?spm=a2g0o.order_list.order_list_main.1394.7bb2194doehZpu&amp;gatewayAdapt=glo2esp</t>
  </si>
  <si>
    <t>https://es.aliexpress.com/item/1005004702560586.html?spm=a2g0o.order_detail.order_detail_item.3.355d39d34Ey5IE&amp;gatewayAdapt=glo2esp</t>
  </si>
  <si>
    <t>https://es.aliexpress.com/item/1005006206833139.html?spm=a2g0o.order_detail.order_detail_item.6.355d39d34Ey5IE&amp;gatewayAdapt=glo2esp</t>
  </si>
  <si>
    <t>Muñecos de peluche de Super Mario Bros</t>
  </si>
  <si>
    <t>https://es.aliexpress.com/item/1005006045142896.html?spm=a2g0o.order_detail.order_detail_item.3.179339d3K392Bf&amp;gatewayAdapt=glo2esp</t>
  </si>
  <si>
    <t>Peluche Crash Bandicoot de 26cm</t>
  </si>
  <si>
    <t>https://es.aliexpress.com/item/1005004858066464.html?spm=a2g0o.order_detail.order_detail_item.3.782839d3mZPYTl&amp;gatewayAdapt=glo2esp</t>
  </si>
  <si>
    <t>Muñeco suave de peluche de Kirby Meta Knight Waddle Dee</t>
  </si>
  <si>
    <t>https://es.aliexpress.com/item/1005004592431316.html?spm=a2g0o.order_detail.order_detail_item.3.4a2b39d3YtxlV0&amp;gatewayAdapt=glo2esp</t>
  </si>
  <si>
    <t>LLavero de figura de acción de Toy Story 4</t>
  </si>
  <si>
    <t>https://es.aliexpress.com/item/1005004046210444.html?spm=a2g0o.order_detail.order_detail_item.3.676339d30CBZbV&amp;gatewayAdapt=glo2esp</t>
  </si>
  <si>
    <t>https://es.aliexpress.com/item/1005002560267118.html?spm=a2g0o.order_detail.order_detail_item.3.39af39d3AWt4aA&amp;gatewayAdapt=glo2esp</t>
  </si>
  <si>
    <t>Sombrero de felpa Rosa Kirby</t>
  </si>
  <si>
    <t>https://es.aliexpress.com/item/1005006020519970.html?spm=a2g0o.order_detail.order_detail_item.3.898239d3ZYquvC&amp;gatewayAdapt=glo2esp</t>
  </si>
  <si>
    <t>Soporte Negro de plástico para exhibición de sombreros</t>
  </si>
  <si>
    <t>https://es.aliexpress.com/item/1005005240188941.html?spm=a2g0o.order_detail.order_detail_item.3.67ff39d39T9FVu&amp;gatewayAdapt=glo2esp</t>
  </si>
  <si>
    <t>Llavero de figuras de Toy Story 4</t>
  </si>
  <si>
    <t>https://es.aliexpress.com/item/1005003050769305.html?spm=a2g0o.order_detail.order_detail_item.3.591439d3RnKJdE&amp;gatewayAdapt=glo2esp</t>
  </si>
  <si>
    <t>Tarjetero Kawaii Kuromi, Melody Cinnamoroll KT Work Pass</t>
  </si>
  <si>
    <t>https://es.aliexpress.com/item/1005004687677318.html?spm=a2g0o.order_detail.order_detail_item.3.230039d3yBpDLA&amp;gatewayAdapt=glo2esp</t>
  </si>
  <si>
    <t>https://es.aliexpress.com/item/1005005891495902.html?spm=a2g0o.order_detail.order_detail_item.2.197439d3UleNMo&amp;gatewayAdapt=glo2esp</t>
  </si>
  <si>
    <t>Tarjetero Anime OP Luffy Zoro Sanji Chopper</t>
  </si>
  <si>
    <t>https://es.aliexpress.com/item/1005005791048931.html?spm=a2g0o.order_detail.order_detail_item.3.244839d3ChQ5HP&amp;gatewayAdapt=glo2esp</t>
  </si>
  <si>
    <t>HelloKitty - juguete de peluche Melody</t>
  </si>
  <si>
    <t>https://es.aliexpress.com/item/1005006065649468.html?spm=a2g0o.order_detail.order_detail_item.2.363439d3UarhzJ&amp;gatewayAdapt=glo2esp</t>
  </si>
  <si>
    <t>HelloKitty - juguete de peluche Tie Dye Kuromi</t>
  </si>
  <si>
    <t>HelloKitty - juguete de peluche</t>
  </si>
  <si>
    <t>Kirby Ins-Bolsa de juguete de felpa suave</t>
  </si>
  <si>
    <t>https://es.aliexpress.com/item/1005006073032924.html?spm=a2g0o.order_detail.order_detail_item.3.3aa639d3I8e1h0&amp;gatewayAdapt=glo2esp</t>
  </si>
  <si>
    <t>https://es.aliexpress.com/item/1005006186753120.html?spm=a2g0o.order_detail.order_detail_item.3.284b39d3GSKJYE&amp;gatewayAdapt=glo2esp</t>
  </si>
  <si>
    <t>Peluche de Mario Luigi Ranita</t>
  </si>
  <si>
    <t>Mini monedero de felpa Kirby de estrella</t>
  </si>
  <si>
    <t>https://es.aliexpress.com/item/1005005252382863.html?spm=a2g0o.order_detail.order_detail_item.2.71c239d3kUVtQ2&amp;gatewayAdapt=glo2esp</t>
  </si>
  <si>
    <t>LLavero peluche de 12cm, Luffy, Chopper</t>
  </si>
  <si>
    <t>https://es.aliexpress.com/item/1005005213826045.html?spm=a2g0o.order_detail.order_detail_item.3.649b39d3Nb5oeg&amp;gatewayAdapt=glo2esp</t>
  </si>
  <si>
    <t>Bolso de mano de felpa Kirby estrella</t>
  </si>
  <si>
    <t>https://es.aliexpress.com/item/1005002566983328.html?spm=a2g0o.order_detail.order_detail_item.2.61e939d37fUgEh&amp;gatewayAdapt=glo2esp</t>
  </si>
  <si>
    <t>Mapa de trucos de magia, carta de aceptación, 9, 3/4, billete, collar, monedas y bolsa</t>
  </si>
  <si>
    <t>https://es.aliexpress.com/item/1005004539670315.html?spm=a2g0o.order_detail.order_detail_item.3.677339d3tQR5GR&amp;gatewayAdapt=glo2esp</t>
  </si>
  <si>
    <t>Estuche mini Sanrio Zero Wallet Kuromi Cinnamoroll Pochacco</t>
  </si>
  <si>
    <t>https://es.aliexpress.com/item/1005005782777214.html?spm=a2g0o.order_detail.order_detail_item.3.1ef339d3WpNzWP&amp;gatewayAdapt=glo2esp</t>
  </si>
  <si>
    <t>Peluche My Little Pony</t>
  </si>
  <si>
    <t>https://es.aliexpress.com/item/1005005008252859.html?spm=a2g0o.order_detail.order_detail_item.3.25f839d3RfZpJ1&amp;gatewayAdapt=glo2esp</t>
  </si>
  <si>
    <t>Peluche suave de Spidermans, Capitán América</t>
  </si>
  <si>
    <t>https://es.aliexpress.com/item/1005006194561820.html?spm=a2g0o.order_detail.order_detail_item.5.25f839d3RfZpJ1&amp;gatewayAdapt=glo2esp</t>
  </si>
  <si>
    <t>Peluche pulpo Marvel, Spiderman</t>
  </si>
  <si>
    <t>https://es.aliexpress.com/item/1005005007376865.html?spm=a2g0o.order_detail.order_detail_item.7.25f839d3RfZpJ1&amp;gatewayAdapt=glo2esp</t>
  </si>
  <si>
    <t>Llavero peluche One Piece, Luffy, Ace</t>
  </si>
  <si>
    <t>https://es.aliexpress.com/item/1005006262641569.html?spm=a2g0o.order_detail.order_detail_item.11.25f839d3M2Kdmy&amp;gatewayAdapt=glo2esp</t>
  </si>
  <si>
    <t>Ayanami Rei-muñeco de peluche de felpa de EVA suave</t>
  </si>
  <si>
    <t>https://es.aliexpress.com/item/1005005948996623.html?spm=a2g0o.order_detail.order_detail_item.19.25f839d3M2Kdmy&amp;gatewayAdapt=glo2esp</t>
  </si>
  <si>
    <t>Muñecos de Baby Yoda, de 18cm Mandalorian Grogu</t>
  </si>
  <si>
    <t>https://es.aliexpress.com/item/1005005351046697.html?spm=a2g0o.order_detail.order_detail_item.9.25f839d3M2Kdmy&amp;gatewayAdapt=glo2esp</t>
  </si>
  <si>
    <t>Kirby-llavero de peluche de 10cm</t>
  </si>
  <si>
    <t>https://es.aliexpress.com/item/1005005737141435.html?spm=a2g0o.order_detail.order_detail_item.3.665139d3pM6WXY&amp;gatewayAdapt=glo2esp</t>
  </si>
  <si>
    <t>Bufanda de Harry para estudiantes, Gryffindor</t>
  </si>
  <si>
    <t>https://es.aliexpress.com/item/1005005562264346.html?spm=a2g0o.order_detail.order_detail_item.3.801b39d3CZewWr&amp;gatewayAdapt=glo2esp</t>
  </si>
  <si>
    <t>Gorro de Harry para estudiantes, Gryffindor</t>
  </si>
  <si>
    <t>https://es.aliexpress.com/item/1005005562264346.html?spm=a2g0o.order_detail.order_detail_item.5.801b39d3CZewWr&amp;gatewayAdapt=glo2esp</t>
  </si>
  <si>
    <t>Mapa, mas soporte de barita, Harry Potter</t>
  </si>
  <si>
    <t>https://es.aliexpress.com/item/1005006027640707.html?spm=a2g0o.order_detail.order_detail_item.3.114f39d3elV7sg&amp;gatewayAdapt=glo2esp</t>
  </si>
  <si>
    <t>Palo mágico de plástico con caja, Harry Potter</t>
  </si>
  <si>
    <t>Monedero de rana de Naruto</t>
  </si>
  <si>
    <t>https://es.aliexpress.com/item/1005005997993804.html?spm=a2g0o.order_detail.order_detail_item.3.417b39d3Q6bWH4&amp;gatewayAdapt=glo2esp</t>
  </si>
  <si>
    <t>https://es.aliexpress.com/item/1005005579352256.html?spm=a2g0o.order_detail.order_detail_item.3.1abc39d3XCnYMu&amp;gatewayAdapt=glo2esp</t>
  </si>
  <si>
    <t>Bufanda de la Academia mágica, Harry Potter</t>
  </si>
  <si>
    <t>https://es.aliexpress.com/item/1005005961776127.html?spm=a2g0o.order_detail.order_detail_item.2.1d1f39d3n3Gj5Q&amp;gatewayAdapt=glo2esp</t>
  </si>
  <si>
    <t>Peluche Original de Batman</t>
  </si>
  <si>
    <t>https://es.aliexpress.com/item/1005005856874578.html?spm=a2g0o.order_detail.order_detail_item.2.ceb639d3f77akR&amp;gatewayAdapt=glo2esp</t>
  </si>
  <si>
    <t>Hot Wheels Racerverse Vehículo de Juguete Paquete de 5 Superhéroes de Marvel</t>
  </si>
  <si>
    <t>https://www.amazon.com.mx/gp/product/B0BN13TP28/ref=ppx_od_dt_b_asin_image_s00?ie=UTF8&amp;psc=1</t>
  </si>
  <si>
    <t>Set de Juego Mario Bros Agua</t>
  </si>
  <si>
    <t>https://super.walmart.com.mx/ip/set-de-juego-mario-bros-agua-con-figuras-de-2-5-pulgadas/00019299541366</t>
  </si>
  <si>
    <t>Spin Master Masha y el Oso Interactiva</t>
  </si>
  <si>
    <t>https://super.walmart.com.mx/ip/muneca-spin-master-masha-y-el-oso-interactiva/00077898832249</t>
  </si>
  <si>
    <t>Marvel Mech Strike Hasbro Hulk 11cm</t>
  </si>
  <si>
    <t>https://super.walmart.com.mx/ip/figura-de-accion-marvel-mech-strike-hasbro-hulk-11-cm-con-armas/00501099617461</t>
  </si>
  <si>
    <t>Set de Juego Mario Bros Castillo de Lava</t>
  </si>
  <si>
    <t>https://super.walmart.com.mx/ip/set-de-juego-mario-bros-castillo-de-lava-2-5-pulgadas/00019299540015</t>
  </si>
  <si>
    <t>Set de Vehiculos Paw Patrol Spin Master True Metal Neon</t>
  </si>
  <si>
    <t>https://super.walmart.com.mx/ip/set-de-vehiculos-paw-patrol-spin-master-true-metal-neon-6-piezas/00077898842260</t>
  </si>
  <si>
    <t>PAW Patrol Set True Metal Pelicula</t>
  </si>
  <si>
    <t>https://www.amazon.com.mx/gp/product/B08SR72H4N/ref=ppx_od_dt_b_asin_image_s00?ie=UTF8&amp;th=1</t>
  </si>
  <si>
    <t>PAW Patrol Set Figuras Película</t>
  </si>
  <si>
    <t>https://www.amazon.com.mx/gp/product/B08SR7R6GZ/ref=ppx_od_dt_b_asin_image_s00?ie=UTF8&amp;th=1</t>
  </si>
  <si>
    <t>LEGO Batman contra Harley Quinn</t>
  </si>
  <si>
    <t>https://www.amazon.com.mx/gp/product/B09YVVGM7T/ref=ppx_od_dt_b_asin_image_s00?ie=UTF8&amp;psc=1</t>
  </si>
  <si>
    <t>LEGO Set de Super Heroes DC Batwing: Batman vs The Joker</t>
  </si>
  <si>
    <t>https://www.amazon.com.mx/gp/product/B0BSRF734H/ref=ppx_od_dt_b_asin_image_s00?ie=UTF8&amp;psc=1</t>
  </si>
  <si>
    <t>LEGO Set Mi Pueblo Duplo  Aerogenerador y Auto Electrico</t>
  </si>
  <si>
    <t>Mega Bloks Disney Aventura de Carreras del Rayo Mcqueen</t>
  </si>
  <si>
    <t>https://www.amazon.com.mx/gp/product/B0BG3J7YQ7/ref=ppx_od_dt_b_asin_image_s00?ie=UTF8&amp;psc=1</t>
  </si>
  <si>
    <t>Set de Juego Castillo Mushroom Kingdom Castle</t>
  </si>
  <si>
    <t>https://www.amazon.com.mx/gp/product/B06XPD86D6/ref=ppx_od_dt_b_asin_image_s00?ie=UTF8&amp;th=1</t>
  </si>
  <si>
    <t>Funko Pop Anime Naruto Shippuden Naruto 71</t>
  </si>
  <si>
    <t>https://www.amazon.com.mx/gp/product/B07DCGM8WX/ref=ppx_od_dt_b_asin_image_s00?ie=UTF8&amp;psc=1</t>
  </si>
  <si>
    <t>Dragon Ball Super Dragon Stars Super Saiyan Gohan Power Up</t>
  </si>
  <si>
    <t>https://www.amazon.com.mx/gp/product/B0B69LQNRT/ref=ppx_od_dt_b_asin_image_s00?ie=UTF8&amp;psc=1</t>
  </si>
  <si>
    <t>Spiderman &amp; Arachno Hasbro Marvel Mechstrike</t>
  </si>
  <si>
    <t>https://super.walmart.com.mx/ip/figura-spiderman-arachno-hasbro-marvel-mechstrike/00501099613123</t>
  </si>
  <si>
    <t>Figura Miles Morales Hasbro Marvel Web Spinning</t>
  </si>
  <si>
    <t>https://super.walmart.com.mx/ip/figura-miles-morales-hasbro-marvel-web-spinning-6-pulgadas/00501099410786</t>
  </si>
  <si>
    <t>Hasbro Play-Doh Unicornio Mágico</t>
  </si>
  <si>
    <t>https://super.walmart.com.mx/ip/masas-moldeables-hasbro-play-doh-unicornio-magico/00501099395445</t>
  </si>
  <si>
    <t>Hasbro Play-Doh 65 Anniversary 65 Latas</t>
  </si>
  <si>
    <t>https://super.walmart.com.mx/ip/masa-moldeadora-hasbro-play-doh-65-anniversary-65-latas/00501099382199</t>
  </si>
  <si>
    <t>Spin Master Paw Patrol Bahía de Aventura</t>
  </si>
  <si>
    <t>https://super.walmart.com.mx/ip/set-de-juego-spin-master-paw-patrol-bahia-de-aventura/00077898831000</t>
  </si>
  <si>
    <t>LEGO Minecraft La Pastelería</t>
  </si>
  <si>
    <t>https://www.walmart.com.mx/ip/set-lego-minecraft-la-pasteleria-21184/00067341935854</t>
  </si>
  <si>
    <t>LEGO Sonic Taller y Avion Tornado de Tails</t>
  </si>
  <si>
    <t>https://www.walmart.com.mx/ip/set-lego-sonic-taller-y-avion-tornado-de-tails-76991/00067341937600</t>
  </si>
  <si>
    <t>Imaginext DC Super Friends Batimóvil Luces y Sonido</t>
  </si>
  <si>
    <t>https://www.walmart.com.mx/ip/juguete-imaginext-dc-super-friends-batimovil-luces-y-sonido/00019473506087</t>
  </si>
  <si>
    <t>Mario Bros Boo Mansion Deluxe</t>
  </si>
  <si>
    <t>https://www.walmart.com.mx/ip/set-de-juego-mario-bros-boo-mansion-deluxe/00019299540428</t>
  </si>
  <si>
    <t>Super Mario Bros Bowser Lanza Humo 32cm</t>
  </si>
  <si>
    <t>https://www.walmart.com.mx/ip/figura-super-mario-bros-bowser-lanza-humo-32cm-mario-bros-jakks-pacific-bowser-lanza-humo-figura-articulada-accion/00019299542312</t>
  </si>
  <si>
    <t>Cactus Que Baila y Cantar, Juguete de Peluche Electrónico</t>
  </si>
  <si>
    <t>https://www.amazon.com.mx/gp/product/B0BBVH9L56/ref=ppx_od_dt_b_asin_image_s01?ie=UTF8&amp;th=1</t>
  </si>
  <si>
    <t>Raganet, Peluche Unicornio Tipo Kawaii</t>
  </si>
  <si>
    <t>https://www.amazon.com.mx/gp/product/B0B4BSJFGP/ref=ppx_od_dt_b_asin_image_s01?ie=UTF8&amp;th=1</t>
  </si>
  <si>
    <t>Funko Pop! Disney: Ultimate Princess- Cinderella</t>
  </si>
  <si>
    <t>https://www.amazon.com.mx/gp/product/B0BGJ5KF39/ref=ppx_od_dt_b_asin_image_s00?ie=UTF8&amp;psc=1</t>
  </si>
  <si>
    <t>POP STAR WARS RETRO SERIES LUKE SKYWALKE</t>
  </si>
  <si>
    <t>https://www.amazon.com.mx/gp/product/B096MSK37B/ref=ppx_od_dt_b_asin_image_s01?ie=UTF8&amp;psc=1</t>
  </si>
  <si>
    <t>Funko Pop! Star Wars - Purge Trooper</t>
  </si>
  <si>
    <t>https://www.amazon.com.mx/gp/product/B07G7FW7HP/ref=ppx_od_dt_b_asin_image_s01?ie=UTF8&amp;psc=1</t>
  </si>
  <si>
    <t>Funko Pop Naruto Shippuden: Madara Uchiha</t>
  </si>
  <si>
    <t>https://www.amazon.com.mx/gp/product/B0BT7QPSH1/ref=ppx_od_dt_b_asin_image_s01?ie=UTF8&amp;psc=1</t>
  </si>
  <si>
    <t>Funko Dragon Ball Z Diamond Collection Pop! Animation SS Goku</t>
  </si>
  <si>
    <t>https://www.amazon.com.mx/gp/product/B09JM6XVQ5/ref=ppx_od_dt_b_asin_image_s01?ie=UTF8&amp;psc=1</t>
  </si>
  <si>
    <t>Funko Pop Goku Ultra Instinct - Sign - 1232</t>
  </si>
  <si>
    <t>https://www.amazon.com.mx/dp/B0BHXRDV4Q?psc=1&amp;ref=ppx_yo2ov_dt_b_product_details</t>
  </si>
  <si>
    <t>Funko Pop! Disney: Three Musketeers - Goofy</t>
  </si>
  <si>
    <t>https://www.amazon.com.mx/gp/product/B091JHQYFR/ref=ppx_od_dt_b_asin_image_s00?ie=UTF8&amp;th=1</t>
  </si>
  <si>
    <t>Funko Pop Disney:MonstersInc20th-Sulley</t>
  </si>
  <si>
    <t>https://www.amazon.com.mx/dp/B091JFTWZ3?psc=1&amp;ref=ppx_yo2ov_dt_b_product_details</t>
  </si>
  <si>
    <t>Funko Pop Star Wars: ATG- Wicket</t>
  </si>
  <si>
    <t>https://www.amazon.com.mx/gp/product/B08QYT81QR/ref=ppx_od_dt_b_asin_image_s00?ie=UTF8&amp;th=1</t>
  </si>
  <si>
    <t>Funko Pop! Movies: The Suicide Squad, Harley Quinn</t>
  </si>
  <si>
    <t>https://www.amazon.com.mx/gp/product/B08QY3DHF8/ref=ppx_od_dt_b_asin_image_s00?ie=UTF8&amp;th=1</t>
  </si>
  <si>
    <t>Juego de Pescar Vamos de Caza de Pinkfong Baby Shark</t>
  </si>
  <si>
    <t>https://www.amazon.com.mx/gp/product/B07R6N9C14/ref=ppx_od_dt_b_asin_image_s00?ie=UTF8&amp;psc=1</t>
  </si>
  <si>
    <t xml:space="preserve">Funko Pop Star Wars: Mandalorian- Boba Fett </t>
  </si>
  <si>
    <t>https://www.amazon.com.mx/gp/product/B08WCP8MP4/ref=ppx_od_dt_b_asin_image_s00?ie=UTF8&amp;th=1</t>
  </si>
  <si>
    <t xml:space="preserve">Funko Pop! Heroes: Breast Cancer Awareness - Bombshell Supergirl </t>
  </si>
  <si>
    <t>https://www.amazon.com.mx/gp/product/B08YKC64P9/ref=ppx_od_dt_b_asin_image_s00?ie=UTF8&amp;psc=1</t>
  </si>
  <si>
    <t>Funko Pop! Disney: Holiday 2021 - Tigger</t>
  </si>
  <si>
    <t>https://www.amazon.com.mx/gp/product/B091JHRW5H/ref=ppx_od_dt_b_asin_image_s00?ie=UTF8&amp;psc=1</t>
  </si>
  <si>
    <t>MEGA Halo Juguete de Construcción Snowstorm</t>
  </si>
  <si>
    <t>https://www.amazon.com.mx/gp/product/B0B5HVHHHM/ref=ppx_od_dt_b_asin_image_s00?ie=UTF8&amp;psc=1</t>
  </si>
  <si>
    <t>Lalaloopsy Silly Hair Muñeca April Sunsplash de 33cm</t>
  </si>
  <si>
    <t>https://www.amazon.com.mx/gp/product/B08WZ7F48H/ref=ppx_od_dt_b_asin_image_s00?ie=UTF8&amp;psc=1</t>
  </si>
  <si>
    <t>Fisher Price Silly Safari Tren Animales</t>
  </si>
  <si>
    <t>https://www.amazon.com.mx/gp/product/B01DUK42PU/ref=ppx_od_dt_b_asin_image_s00?ie=UTF8&amp;th=1</t>
  </si>
  <si>
    <t>Toy Story 4 Pixar Alien Remix Lotso Nemo Russell</t>
  </si>
  <si>
    <t>https://www.amazon.com.mx/gp/product/B07YQNFLL7/ref=ppx_od_dt_b_asin_image_s01?ie=UTF8&amp;th=1</t>
  </si>
  <si>
    <t>Lalaloopsy Muñeca Sweetie Candy Ribbon 33cm con Perrito</t>
  </si>
  <si>
    <t>https://www.amazon.com.mx/gp/product/B08WYTJXDK/ref=ppx_od_dt_b_asin_image_s01?ie=UTF8&amp;th=1</t>
  </si>
  <si>
    <t>Blippi Go-Kart Racer Pull Back Vehículo</t>
  </si>
  <si>
    <t>https://www.amazon.com.mx/gp/product/B09RRRW2XF/ref=ppx_od_dt_b_asin_image_s01?ie=UTF8&amp;psc=1</t>
  </si>
  <si>
    <t>Funko Pop Marvel: CW Bas- Black Widow</t>
  </si>
  <si>
    <t>https://www.amazon.com.mx/gp/product/B0B82T8451/ref=ppx_od_dt_b_asin_image_s01?ie=UTF8&amp;psc=1</t>
  </si>
  <si>
    <t>Funko Pop DC Heroes Batman Hush</t>
  </si>
  <si>
    <t>https://www.amazon.com.mx/gp/product/B0BSKWD6T8/ref=ppx_od_dt_b_asin_image_s00?ie=UTF8&amp;psc=1</t>
  </si>
  <si>
    <t>Paw Patrol, Circuito True Metal con vehículo</t>
  </si>
  <si>
    <t>https://www.amazon.com.mx/gp/product/B08N6W6K1X/ref=ppx_od_dt_b_asin_image_s00?ie=UTF8&amp;psc=1</t>
  </si>
  <si>
    <t>Raganet, Peluche de Unicornio Tipo Kawaii</t>
  </si>
  <si>
    <t>https://www.amazon.com.mx/gp/product/B0B4BVLPVJ/ref=ppx_od_dt_b_asin_image_s00?ie=UTF8&amp;th=1</t>
  </si>
  <si>
    <t>Dragon Ball Super - Dragon Stars Broly</t>
  </si>
  <si>
    <t>MICKEY Vehículo Transformador Disney Junior Mouse Funhouse</t>
  </si>
  <si>
    <t>https://www.amazon.com.mx/gp/product/B08WJTRMG5/ref=ppx_od_dt_b_asin_image_s00?ie=UTF8&amp;psc=1</t>
  </si>
  <si>
    <t>Daemon Slayer</t>
  </si>
  <si>
    <t>Ghibli</t>
  </si>
  <si>
    <t>Pack Karts</t>
  </si>
  <si>
    <t>Paw Patrol</t>
  </si>
  <si>
    <t>Bolsa de Maquillaje</t>
  </si>
  <si>
    <t>Tobogan</t>
  </si>
  <si>
    <t>Cry Babies</t>
  </si>
  <si>
    <t>Cabbage Patch</t>
  </si>
  <si>
    <t>Set Karts</t>
  </si>
  <si>
    <t>Soporte</t>
  </si>
  <si>
    <t>Exhibición</t>
  </si>
  <si>
    <t>Set Accesorios</t>
  </si>
  <si>
    <t>Little Pony</t>
  </si>
  <si>
    <t>EVA</t>
  </si>
  <si>
    <t>Mapa</t>
  </si>
  <si>
    <t>Barita</t>
  </si>
  <si>
    <t>Masha</t>
  </si>
  <si>
    <t>Play-Doh</t>
  </si>
  <si>
    <t>Minecraft</t>
  </si>
  <si>
    <t>Baby Shark</t>
  </si>
  <si>
    <t>MEGA</t>
  </si>
  <si>
    <t>Muñeca</t>
  </si>
  <si>
    <t>Blippi</t>
  </si>
  <si>
    <t>https://super.walmart.com.mx/ip/set-de-batalla-sonic-robot-eggman-gigante/00019299540926</t>
  </si>
  <si>
    <t>Mario Bros Castillo Deluxe Mushroom + 5 Personajes</t>
  </si>
  <si>
    <t>https://www.amazon.com.mx/gp/product/B085SP8227/ref=ppx_od_dt_b_asin_image_s00?ie=UTF8&amp;psc=1</t>
  </si>
  <si>
    <t>https://es.aliexpress.com/item/1005005699497275.html?spm=a2g0o.order_detail.order_detail_item.2.6a9939d3Q2u4Pd&amp;gatewayAdapt=glo2esp</t>
  </si>
  <si>
    <t>Estuche - Sailor Moon -Bolsa de almacenamiento portátil para cables de datos, Lila</t>
  </si>
  <si>
    <t>Boligrafo de Sakura Captor para Cosplay, palo mágico impreso, ala de estrella</t>
  </si>
  <si>
    <t>https://es.aliexpress.com/item/32880166017.html?spm=a2g0o.order_detail.order_detail_item.2.7bd439d38FrqB3&amp;gatewayAdapt=glo2esp</t>
  </si>
  <si>
    <t>Boligrafo</t>
  </si>
  <si>
    <t>Peluche de Mario Bros Odyssey</t>
  </si>
  <si>
    <t>Monedero rana Ninja de Naruto</t>
  </si>
  <si>
    <t>https://es.aliexpress.com/item/1005005562264346.html?spm=a2g0o.order_detail.order_detail_item.2.71f439d3eaSDGH&amp;gatewayAdapt=glo2esp</t>
  </si>
  <si>
    <t>Gorro de Harry para estudiantes, CosPlay de Campus, Gryffindor, Hufflepuff - VERDE</t>
  </si>
  <si>
    <t>Pelota de espuma EVA de 30mm para práctica de Golf, pelota de juguete suave de espuma EVA de 20 piezas</t>
  </si>
  <si>
    <t>Pelotas de esponja suave para practicar tenis al aire libre, 10 piezas, 42mm</t>
  </si>
  <si>
    <t>https://es.aliexpress.com/item/1005003214377623.html?spm=a2g0o.order_detail.order_detail_item.2.138039d3FxmhVe&amp;gatewayAdapt=glo2esp</t>
  </si>
  <si>
    <t>https://es.aliexpress.com/item/1005005434195976.html?spm=a2g0o.order_detail.order_detail_item.4.138039d3FxmhVe&amp;gatewayAdapt=glo2esp</t>
  </si>
  <si>
    <t>Pelota</t>
  </si>
  <si>
    <t>Tarjetero - Cartera, Batman, Spiderman</t>
  </si>
  <si>
    <t>Devil's Blade Anime Plush Toy, lindo Dolsl Demon Slayer Manga Doll Kimetsu No Yaiba - Cochino</t>
  </si>
  <si>
    <t>Devil's Blade Anime Plush Toy, lindo Dolsl Demon Slayer Manga Doll Kimetsu No Yaiba - Amarillo</t>
  </si>
  <si>
    <t>Cure Star Kirby Cosplay Toy, llavero colgante, muñeca de dibujos animados suave, 10cm</t>
  </si>
  <si>
    <t>https://es.aliexpress.com/item/1005006137143274.html?spm=a2g0o.order_detail.order_detail_item.2.412e39d3RoHu8A&amp;gatewayAdapt=glo2esp</t>
  </si>
  <si>
    <t>MERMAS</t>
  </si>
  <si>
    <t>Peluche Kirby de 14cm con diseño de estrella, Navideño</t>
  </si>
  <si>
    <t>Cartera de superhéroes de Disney, monedero de Spiderman</t>
  </si>
  <si>
    <t>https://es.aliexpress.com/item/1005005477091685.html?spm=a2g0o.order_detail.order_detail_item.2.31b239d3LYQndZ&amp;gatewayAdapt=glo2esp</t>
  </si>
  <si>
    <t>Sanrio-Juego de cubiertos de Hello Kitty para niños, 2 piezas</t>
  </si>
  <si>
    <t>https://es.aliexpress.com/item/1005005671274279.html?spm=a2g0o.order_detail.order_detail_item.2.1cd839d3DgSc04&amp;gatewayAdapt=glo2esp</t>
  </si>
  <si>
    <t>Cubiertos</t>
  </si>
  <si>
    <t>Waddle Dee Doo de peluche de estrella de 14cm</t>
  </si>
  <si>
    <t>https://es.aliexpress.com/item/32834913747.html?spm=a2g0o.order_detail.order_detail_item.2.548c39d386njKw&amp;gatewayAdapt=glo2esp</t>
  </si>
  <si>
    <t>Llavero de peluche de Snoopy Kawaii</t>
  </si>
  <si>
    <t>Llavero de Snoopy de dibujos animados</t>
  </si>
  <si>
    <t>Muñeco de peluche Kirby Waddle Dee Doo 15cm</t>
  </si>
  <si>
    <t>Cartera Zelda con tarjetero para hombre y mujer</t>
  </si>
  <si>
    <t>Lámpara de mesa proyector de estrellas, USB o batería, Azul y Rosa</t>
  </si>
  <si>
    <t>https://www.temu.com/goods.html?_bg_fs=1&amp;goods_id=601099525049666&amp;sku_id=17592254058628&amp;_x_vst_scene=adg&amp;_x_ads_channel=google&amp;_x_ads_sub_channel=search&amp;_x_ads_account=8530898794&amp;_x_ads_set=20148831258&amp;_x_ads_id=149277209476&amp;_x_ads_creative_id=658974233225&amp;_x_ns_source=g&amp;_x_ns_gclid=Cj0KCQiA_qG5BhDTARIsAA0UHSLZF8SrAejnmUNi4DZLEInedl4sV1in5gIKK0r5fvAm_8QInnHPzhcaAtWnEALw_wcB&amp;_x_ns_placement=&amp;_x_ns_match_type=e&amp;_x_ns_ad_position=&amp;_x_ns_product_id=&amp;_x_ns_target=&amp;_x_ns_devicemodel=&amp;_x_ns_wbraid=Cj8KCQjwvpy5BhDFARIuAFdXnHWw9np4Q6xo7DRRcXoSDyPWgmk1hwn3zTEtZDFqd6qpTsbd9nHzrh7VNhoCAcE&amp;_x_ns_gbraid=0AAAAAo4mICHgN_4qboDakYVS2SnC638SH&amp;_x_ns_keyword=temu&amp;_x_ns_targetid=kwd-4583699489&amp;_x_sessn_id=avewavyzit&amp;refer_page_name=bgt_order_detail&amp;refer_page_id=10045_1730770264288_i8a3chqhlv&amp;refer_page_sn=10045</t>
  </si>
  <si>
    <t>https://www.temu.com/goods.html?_bg_fs=1&amp;goods_id=601099519706734&amp;sku_id=17592230128326&amp;_x_vst_scene=adg&amp;_x_ads_channel=google&amp;_x_ads_sub_channel=search&amp;_x_ads_account=8530898794&amp;_x_ads_set=20148831258&amp;_x_ads_id=149277209476&amp;_x_ads_creative_id=658974233225&amp;_x_ns_source=g&amp;_x_ns_gclid=Cj0KCQiA_qG5BhDTARIsAA0UHSLZF8SrAejnmUNi4DZLEInedl4sV1in5gIKK0r5fvAm_8QInnHPzhcaAtWnEALw_wcB&amp;_x_ns_placement=&amp;_x_ns_match_type=e&amp;_x_ns_ad_position=&amp;_x_ns_product_id=&amp;_x_ns_target=&amp;_x_ns_devicemodel=&amp;_x_ns_wbraid=Cj8KCQjwvpy5BhDFARIuAFdXnHWw9np4Q6xo7DRRcXoSDyPWgmk1hwn3zTEtZDFqd6qpTsbd9nHzrh7VNhoCAcE&amp;_x_ns_gbraid=0AAAAAo4mICHgN_4qboDakYVS2SnC638SH&amp;_x_ns_keyword=temu&amp;_x_ns_targetid=kwd-4583699489&amp;_x_sessn_id=avewavyzit&amp;refer_page_name=bgt_order_detail&amp;refer_page_id=10045_1730770561202_jcofnfjwie&amp;refer_page_sn=10045</t>
  </si>
  <si>
    <t>Soporte de exhibición giratorio automático de 360°</t>
  </si>
  <si>
    <t>Cmpr Final</t>
  </si>
  <si>
    <t>Zelda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</si>
</sst>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;[Red]\-&quot;$&quot;#,##0.0"/>
    <numFmt numFmtId="165" formatCode="dd\-mm\-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2" fillId="0" borderId="0" xfId="2" applyAlignment="1">
      <alignment horizontal="left" vertical="center"/>
    </xf>
    <xf numFmtId="4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44" fontId="4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44" fontId="9" fillId="0" borderId="0" xfId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6" fontId="0" fillId="0" borderId="0" xfId="0" applyNumberFormat="1" applyAlignment="1">
      <alignment horizontal="right" vertical="center"/>
    </xf>
    <xf numFmtId="6" fontId="7" fillId="0" borderId="0" xfId="0" applyNumberFormat="1" applyFont="1" applyAlignment="1">
      <alignment horizontal="right" vertical="center"/>
    </xf>
    <xf numFmtId="44" fontId="0" fillId="0" borderId="0" xfId="0" applyNumberFormat="1" applyAlignment="1">
      <alignment horizontal="right" vertical="center"/>
    </xf>
    <xf numFmtId="4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8" fontId="3" fillId="0" borderId="0" xfId="0" applyNumberFormat="1" applyFont="1" applyAlignment="1">
      <alignment horizontal="right" vertical="center"/>
    </xf>
    <xf numFmtId="0" fontId="14" fillId="0" borderId="0" xfId="0" applyFont="1"/>
    <xf numFmtId="165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6" fontId="2" fillId="0" borderId="0" xfId="2" applyNumberFormat="1" applyAlignment="1">
      <alignment horizontal="center" vertical="center"/>
    </xf>
    <xf numFmtId="6" fontId="2" fillId="2" borderId="0" xfId="2" applyNumberFormat="1" applyFill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44" fontId="16" fillId="0" borderId="0" xfId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left" vertical="center"/>
    </xf>
    <xf numFmtId="44" fontId="17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44" fontId="7" fillId="0" borderId="0" xfId="1" applyFont="1" applyAlignment="1">
      <alignment horizontal="center" vertical="center"/>
    </xf>
    <xf numFmtId="165" fontId="16" fillId="0" borderId="0" xfId="1" applyNumberFormat="1" applyFont="1" applyAlignment="1">
      <alignment horizontal="center" vertical="center"/>
    </xf>
    <xf numFmtId="0" fontId="16" fillId="0" borderId="0" xfId="0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s.aliexpress.com/item/1005005477091685.html?spm=a2g0o.order_detail.order_detail_item.3.6efc39d35MJlRQ&amp;gatewayAdapt=glo2esp" TargetMode="External"/><Relationship Id="rId117" Type="http://schemas.openxmlformats.org/officeDocument/2006/relationships/hyperlink" Target="https://es.aliexpress.com/item/1005005677601070.html?spm=a2g0o.order_detail.order_detail_item.2.33a739d3yfbquo&amp;gatewayAdapt=glo2esp" TargetMode="External"/><Relationship Id="rId21" Type="http://schemas.openxmlformats.org/officeDocument/2006/relationships/hyperlink" Target="https://es.aliexpress.com/item/1005005528408573.html?spm=a2g0o.order_detail.order_detail_item.3.60b239d387Gtx1&amp;gatewayAdapt=glo2esp" TargetMode="External"/><Relationship Id="rId42" Type="http://schemas.openxmlformats.org/officeDocument/2006/relationships/hyperlink" Target="https://www.amazon.com.mx/gp/product/B07NQGB3RR/ref=ppx_od_dt_b_asin_image_s01?ie=UTF8&amp;th=1" TargetMode="External"/><Relationship Id="rId47" Type="http://schemas.openxmlformats.org/officeDocument/2006/relationships/hyperlink" Target="https://www.amazon.com.mx/gp/product/B0B7X1NDYW/ref=ppx_od_dt_b_asin_image_s00?ie=UTF8&amp;th=1" TargetMode="External"/><Relationship Id="rId63" Type="http://schemas.openxmlformats.org/officeDocument/2006/relationships/hyperlink" Target="https://www.amazon.com.mx/gp/product/B07NQGB3RR/ref=ppx_od_dt_b_asin_image_s00?ie=UTF8&amp;psc=1" TargetMode="External"/><Relationship Id="rId68" Type="http://schemas.openxmlformats.org/officeDocument/2006/relationships/hyperlink" Target="https://www.amazon.com.mx/gp/product/B09P9R8QPF/ref=ppx_od_dt_b_asin_image_s00?ie=UTF8&amp;psc=1" TargetMode="External"/><Relationship Id="rId84" Type="http://schemas.openxmlformats.org/officeDocument/2006/relationships/hyperlink" Target="https://www.amazon.com.mx/dp/B0BHXRDV4Q?psc=1&amp;ref=ppx_yo2ov_dt_b_product_details" TargetMode="External"/><Relationship Id="rId89" Type="http://schemas.openxmlformats.org/officeDocument/2006/relationships/hyperlink" Target="https://super.walmart.com.mx/ip/set-de-batalla-sonic-robot-eggman-gigante/00019299540926" TargetMode="External"/><Relationship Id="rId112" Type="http://schemas.openxmlformats.org/officeDocument/2006/relationships/hyperlink" Target="https://es.aliexpress.com/item/1005005699497275.html?spm=a2g0o.order_detail.order_detail_item.2.6a9939d3Q2u4Pd&amp;gatewayAdapt=glo2esp" TargetMode="External"/><Relationship Id="rId16" Type="http://schemas.openxmlformats.org/officeDocument/2006/relationships/hyperlink" Target="https://articulo.mercadolibre.com.mx/MLM-1901492081-hot-wheels-racerverse-vehiculo-chewbacca-en-falcon-_JM?quantity=1&amp;variation_id=177859879274" TargetMode="External"/><Relationship Id="rId107" Type="http://schemas.openxmlformats.org/officeDocument/2006/relationships/hyperlink" Target="https://www.walmart.com.mx/ip/set-lego-sonic-taller-y-avion-tornado-de-tails-76991/00067341937600" TargetMode="External"/><Relationship Id="rId11" Type="http://schemas.openxmlformats.org/officeDocument/2006/relationships/hyperlink" Target="https://www.soriana.com/hw-mario-kart-pista-de-niveles/11442577.html" TargetMode="External"/><Relationship Id="rId32" Type="http://schemas.openxmlformats.org/officeDocument/2006/relationships/hyperlink" Target="https://es.aliexpress.com/item/1005006100401665.html?spm=a2g0o.order_detail.order_detail_item.3.3f2039d3zt2l1m&amp;gatewayAdapt=glo2esp" TargetMode="External"/><Relationship Id="rId37" Type="http://schemas.openxmlformats.org/officeDocument/2006/relationships/hyperlink" Target="https://es.aliexpress.com/item/1005005859455386.html?spm=a2g0o.order_detail.order_detail_item.3.791439d3YeolS8&amp;gatewayAdapt=glo2esp" TargetMode="External"/><Relationship Id="rId53" Type="http://schemas.openxmlformats.org/officeDocument/2006/relationships/hyperlink" Target="https://es.aliexpress.com/item/1005005187178997.html?spm=a2g0o.order_detail.order_detail_item.2.31b539d3tbcn9A&amp;gatewayAdapt=glo2esp" TargetMode="External"/><Relationship Id="rId58" Type="http://schemas.openxmlformats.org/officeDocument/2006/relationships/hyperlink" Target="https://super.walmart.com.mx/ip/figura-de-accion-marvel-mech-strike-hasbro-hulk-11-cm-con-armas/00501099617461" TargetMode="External"/><Relationship Id="rId74" Type="http://schemas.openxmlformats.org/officeDocument/2006/relationships/hyperlink" Target="https://www.amazon.com.mx/gp/product/B09YVVGM7T/ref=ppx_od_dt_b_asin_image_s00?ie=UTF8&amp;psc=1" TargetMode="External"/><Relationship Id="rId79" Type="http://schemas.openxmlformats.org/officeDocument/2006/relationships/hyperlink" Target="https://www.amazon.com.mx/gp/product/B0B69LQNRT/ref=ppx_od_dt_b_asin_image_s00?ie=UTF8&amp;psc=1" TargetMode="External"/><Relationship Id="rId102" Type="http://schemas.openxmlformats.org/officeDocument/2006/relationships/hyperlink" Target="https://super.walmart.com.mx/ip/figura-miles-morales-hasbro-marvel-web-spinning-6-pulgadas/00501099410786" TargetMode="External"/><Relationship Id="rId123" Type="http://schemas.openxmlformats.org/officeDocument/2006/relationships/hyperlink" Target="https://es.aliexpress.com/item/1005006009449316.html?spm=a2g0o.order_detail.order_detail_item.3.32e539d3KLiW2v&amp;gatewayAdapt=glo2esp" TargetMode="External"/><Relationship Id="rId128" Type="http://schemas.openxmlformats.org/officeDocument/2006/relationships/comments" Target="../comments1.xml"/><Relationship Id="rId5" Type="http://schemas.openxmlformats.org/officeDocument/2006/relationships/hyperlink" Target="https://super.walmart.com.mx/ip/juguete-de-construccion-mega-bloks-castillo-magico-de-disney/00019473515458" TargetMode="External"/><Relationship Id="rId90" Type="http://schemas.openxmlformats.org/officeDocument/2006/relationships/hyperlink" Target="https://www.walmart.com.mx/ip/muneca-cry-babies-bebes-llorones-en-casita-con-alas-varios-modelos-1-pieza/00073000201173" TargetMode="External"/><Relationship Id="rId95" Type="http://schemas.openxmlformats.org/officeDocument/2006/relationships/hyperlink" Target="https://super.walmart.com.mx/ip/juguete-de-construccion-mega-bloks-castillo-magico-de-disney/00019473515458" TargetMode="External"/><Relationship Id="rId22" Type="http://schemas.openxmlformats.org/officeDocument/2006/relationships/hyperlink" Target="https://es.aliexpress.com/item/1005005797205178.html?spm=a2g0o.order_detail.order_detail_item.3.7d5e39d35R58SN&amp;gatewayAdapt=glo2esp" TargetMode="External"/><Relationship Id="rId27" Type="http://schemas.openxmlformats.org/officeDocument/2006/relationships/hyperlink" Target="https://es.aliexpress.com/item/1005006105017232.html?spm=a2g0o.order_detail.order_detail_item.3.304d39d317yhAl&amp;gatewayAdapt=glo2esp" TargetMode="External"/><Relationship Id="rId43" Type="http://schemas.openxmlformats.org/officeDocument/2006/relationships/hyperlink" Target="https://www.amazon.com.mx/gp/product/B09BW5TMP1/ref=ppx_od_dt_b_asin_image_s01?ie=UTF8&amp;psc=1" TargetMode="External"/><Relationship Id="rId48" Type="http://schemas.openxmlformats.org/officeDocument/2006/relationships/hyperlink" Target="https://es.aliexpress.com/item/1005003638027822.html?spm=a2g0o.order_detail.order_detail_item.9.77f239d3kj6mdT&amp;gatewayAdapt=glo2esp" TargetMode="External"/><Relationship Id="rId64" Type="http://schemas.openxmlformats.org/officeDocument/2006/relationships/hyperlink" Target="https://es.aliexpress.com/item/1005005677601070.html?spm=a2g0o.order_detail.order_detail_item.2.33a739d3yfbquo&amp;gatewayAdapt=glo2esp" TargetMode="External"/><Relationship Id="rId69" Type="http://schemas.openxmlformats.org/officeDocument/2006/relationships/hyperlink" Target="https://www.amazon.com.mx/gp/product/B07XC3JGK6/ref=ppx_od_dt_b_asin_image_s00?ie=UTF8&amp;th=1" TargetMode="External"/><Relationship Id="rId113" Type="http://schemas.openxmlformats.org/officeDocument/2006/relationships/hyperlink" Target="https://es.aliexpress.com/item/32880166017.html?spm=a2g0o.order_detail.order_detail_item.2.7bd439d38FrqB3&amp;gatewayAdapt=glo2esp" TargetMode="External"/><Relationship Id="rId118" Type="http://schemas.openxmlformats.org/officeDocument/2006/relationships/hyperlink" Target="https://es.aliexpress.com/item/1005006137143274.html?spm=a2g0o.order_detail.order_detail_item.2.412e39d3RoHu8A&amp;gatewayAdapt=glo2esp" TargetMode="External"/><Relationship Id="rId80" Type="http://schemas.openxmlformats.org/officeDocument/2006/relationships/hyperlink" Target="https://www.walmart.com.mx/ip/figuras-batman-multipack-de-4-pulg/00077898834819" TargetMode="External"/><Relationship Id="rId85" Type="http://schemas.openxmlformats.org/officeDocument/2006/relationships/hyperlink" Target="https://www.amazon.com.mx/gp/product/B09JM6XVQ5/ref=ppx_od_dt_b_asin_image_s01?ie=UTF8&amp;psc=1" TargetMode="External"/><Relationship Id="rId12" Type="http://schemas.openxmlformats.org/officeDocument/2006/relationships/hyperlink" Target="https://www.soriana.com/cars-vehiculo-de-juguete-pixar-roulette/11614618.html" TargetMode="External"/><Relationship Id="rId17" Type="http://schemas.openxmlformats.org/officeDocument/2006/relationships/hyperlink" Target="https://es.aliexpress.com/item/1005005968698100.html?spm=a2g0o.order_detail.order_detail_item.6.535b39d3dN4A9A&amp;gatewayAdapt=glo2esp" TargetMode="External"/><Relationship Id="rId33" Type="http://schemas.openxmlformats.org/officeDocument/2006/relationships/hyperlink" Target="https://www.walmart.com.mx/ip/set-super-mario-castillo-con-figuras-de-mario-y-peach/00019299541715" TargetMode="External"/><Relationship Id="rId38" Type="http://schemas.openxmlformats.org/officeDocument/2006/relationships/hyperlink" Target="https://www.walmart.com.mx/ip/figura-de-accion-star-wars-hasbro-sw-vintage-darth-vader/00501099613365" TargetMode="External"/><Relationship Id="rId59" Type="http://schemas.openxmlformats.org/officeDocument/2006/relationships/hyperlink" Target="https://super.walmart.com.mx/ip/set-de-juego-mario-bros-castillo-de-lava-2-5-pulgadas/00019299540015" TargetMode="External"/><Relationship Id="rId103" Type="http://schemas.openxmlformats.org/officeDocument/2006/relationships/hyperlink" Target="https://super.walmart.com.mx/ip/masas-moldeables-hasbro-play-doh-unicornio-magico/00501099395445" TargetMode="External"/><Relationship Id="rId108" Type="http://schemas.openxmlformats.org/officeDocument/2006/relationships/hyperlink" Target="https://www.walmart.com.mx/ip/juguete-imaginext-dc-super-friends-batimovil-luces-y-sonido/00019473506087" TargetMode="External"/><Relationship Id="rId124" Type="http://schemas.openxmlformats.org/officeDocument/2006/relationships/hyperlink" Target="https://es.aliexpress.com/item/1005006137143274.html?spm=a2g0o.order_detail.order_detail_item.2.4d8d39d3fJFlCE&amp;gatewayAdapt=glo2esp" TargetMode="External"/><Relationship Id="rId54" Type="http://schemas.openxmlformats.org/officeDocument/2006/relationships/hyperlink" Target="https://es.aliexpress.com/item/1005005072506444.html?spm=a2g0o.order_detail.order_detail_item.4.31b539d3tbcn9A&amp;gatewayAdapt=glo2esp" TargetMode="External"/><Relationship Id="rId70" Type="http://schemas.openxmlformats.org/officeDocument/2006/relationships/hyperlink" Target="https://www.amazon.com.mx/gp/product/B0BFFS8SWX/ref=ppx_yo_dt_b_asin_image_o00_s01?ie=UTF8&amp;psc=1" TargetMode="External"/><Relationship Id="rId75" Type="http://schemas.openxmlformats.org/officeDocument/2006/relationships/hyperlink" Target="https://www.amazon.com.mx/gp/product/B0BSRF734H/ref=ppx_od_dt_b_asin_image_s00?ie=UTF8&amp;psc=1" TargetMode="External"/><Relationship Id="rId91" Type="http://schemas.openxmlformats.org/officeDocument/2006/relationships/hyperlink" Target="https://www.walmart.com.mx/ip/set-de-figuras-cabbage-patch-kids-amigos-del-bosque/00019172639231" TargetMode="External"/><Relationship Id="rId96" Type="http://schemas.openxmlformats.org/officeDocument/2006/relationships/hyperlink" Target="https://super.walmart.com.mx/ip/set-de-juego-mario-bros-agua-con-figuras-de-2-5-pulgadas/00019299541366" TargetMode="External"/><Relationship Id="rId1" Type="http://schemas.openxmlformats.org/officeDocument/2006/relationships/hyperlink" Target="https://super.walmart.com.mx/ip/figura-de-accion-star-wars-hasbro-mixin-moods-grogu/00501099419948" TargetMode="External"/><Relationship Id="rId6" Type="http://schemas.openxmlformats.org/officeDocument/2006/relationships/hyperlink" Target="https://www.walmart.com.mx/ip/figura-mario-bros-yoshi-electronico/00019299541399" TargetMode="External"/><Relationship Id="rId23" Type="http://schemas.openxmlformats.org/officeDocument/2006/relationships/hyperlink" Target="https://es.aliexpress.com/item/1005006100401665.html?spm=a2g0o.order_detail.order_detail_item.2.40b739d3HywsMo&amp;gatewayAdapt=glo2esp" TargetMode="External"/><Relationship Id="rId28" Type="http://schemas.openxmlformats.org/officeDocument/2006/relationships/hyperlink" Target="https://es.aliexpress.com/item/1005004338165980.html?spm=a2g0o.order_detail.order_detail_item.3.220739d3cs7nB5&amp;gatewayAdapt=glo2esp" TargetMode="External"/><Relationship Id="rId49" Type="http://schemas.openxmlformats.org/officeDocument/2006/relationships/hyperlink" Target="https://es.aliexpress.com/item/1005003695895702.html?spm=a2g0o.order_detail.order_detail_item.3.77f239d3kj6mdT&amp;gatewayAdapt=glo2esp" TargetMode="External"/><Relationship Id="rId114" Type="http://schemas.openxmlformats.org/officeDocument/2006/relationships/hyperlink" Target="https://es.aliexpress.com/item/1005005562264346.html?spm=a2g0o.order_detail.order_detail_item.2.71f439d3eaSDGH&amp;gatewayAdapt=glo2esp" TargetMode="External"/><Relationship Id="rId119" Type="http://schemas.openxmlformats.org/officeDocument/2006/relationships/hyperlink" Target="https://es.aliexpress.com/item/1005005477091685.html?spm=a2g0o.order_detail.order_detail_item.2.31b239d3LYQndZ&amp;gatewayAdapt=glo2esp" TargetMode="External"/><Relationship Id="rId44" Type="http://schemas.openxmlformats.org/officeDocument/2006/relationships/hyperlink" Target="https://www.amazon.com.mx/gp/product/B0B6GBG6Q4/ref=ppx_od_dt_b_asin_image_s00?ie=UTF8&amp;psc=1" TargetMode="External"/><Relationship Id="rId60" Type="http://schemas.openxmlformats.org/officeDocument/2006/relationships/hyperlink" Target="https://es.aliexpress.com/item/1005003695895702.html?spm=a2g0o.order_detail.order_detail_item.2.1b6839d3PExoSm&amp;gatewayAdapt=glo2esp" TargetMode="External"/><Relationship Id="rId65" Type="http://schemas.openxmlformats.org/officeDocument/2006/relationships/hyperlink" Target="https://es.aliexpress.com/item/1005005797205178.html?spm=a2g0o.order_detail.order_detail_item.2.76a539d3Me77tI&amp;gatewayAdapt=glo2esp" TargetMode="External"/><Relationship Id="rId81" Type="http://schemas.openxmlformats.org/officeDocument/2006/relationships/hyperlink" Target="https://es.aliexpress.com/item/1005006159575290.html?spm=a2g0o.order_list.order_list_main.1394.7bb2194doehZpu&amp;gatewayAdapt=glo2esp" TargetMode="External"/><Relationship Id="rId86" Type="http://schemas.openxmlformats.org/officeDocument/2006/relationships/hyperlink" Target="https://www.amazon.com.mx/gp/product/B08QYT81QR/ref=ppx_od_dt_b_asin_image_s00?ie=UTF8&amp;th=1" TargetMode="External"/><Relationship Id="rId13" Type="http://schemas.openxmlformats.org/officeDocument/2006/relationships/hyperlink" Target="https://www.soriana.com/primeros-bloques-del-bebe-fisher-price/11579671.html" TargetMode="External"/><Relationship Id="rId18" Type="http://schemas.openxmlformats.org/officeDocument/2006/relationships/hyperlink" Target="https://es.aliexpress.com/item/1005004963727968.html?spm=a2g0o.order_detail.order_detail_item.3.4f5e39d3oF7tX6&amp;gatewayAdapt=glo2esp" TargetMode="External"/><Relationship Id="rId39" Type="http://schemas.openxmlformats.org/officeDocument/2006/relationships/hyperlink" Target="https://www.amazon.com.mx/gp/product/B084NZ5YLS/ref=ppx_od_dt_b_asin_image_s00?ie=UTF8&amp;th=1" TargetMode="External"/><Relationship Id="rId109" Type="http://schemas.openxmlformats.org/officeDocument/2006/relationships/hyperlink" Target="https://www.walmart.com.mx/ip/set-de-juego-mario-bros-boo-mansion-deluxe/00019299540428" TargetMode="External"/><Relationship Id="rId34" Type="http://schemas.openxmlformats.org/officeDocument/2006/relationships/hyperlink" Target="https://www.walmart.com.mx/ip/accesorio-de-disfraz-sonic-2-the-hedgehog-sega-sonic/00019299512479" TargetMode="External"/><Relationship Id="rId50" Type="http://schemas.openxmlformats.org/officeDocument/2006/relationships/hyperlink" Target="https://es.aliexpress.com/item/1005004963727968.html?spm=a2g0o.order_detail.order_detail_item.2.559839d3p45Db8&amp;gatewayAdapt=glo2esp" TargetMode="External"/><Relationship Id="rId55" Type="http://schemas.openxmlformats.org/officeDocument/2006/relationships/hyperlink" Target="https://super.walmart.com.mx/ip/juguete-de-construccion-mega-bloks-castillo-magico-de-disney/00019473515458" TargetMode="External"/><Relationship Id="rId76" Type="http://schemas.openxmlformats.org/officeDocument/2006/relationships/hyperlink" Target="https://www.amazon.com.mx/gp/product/B0BG3J7YQ7/ref=ppx_od_dt_b_asin_image_s00?ie=UTF8&amp;psc=1" TargetMode="External"/><Relationship Id="rId97" Type="http://schemas.openxmlformats.org/officeDocument/2006/relationships/hyperlink" Target="https://super.walmart.com.mx/ip/muneca-spin-master-masha-y-el-oso-interactiva/00077898832249" TargetMode="External"/><Relationship Id="rId104" Type="http://schemas.openxmlformats.org/officeDocument/2006/relationships/hyperlink" Target="https://super.walmart.com.mx/ip/masa-moldeadora-hasbro-play-doh-65-anniversary-65-latas/00501099382199" TargetMode="External"/><Relationship Id="rId120" Type="http://schemas.openxmlformats.org/officeDocument/2006/relationships/hyperlink" Target="https://es.aliexpress.com/item/1005005671274279.html?spm=a2g0o.order_detail.order_detail_item.2.1cd839d3DgSc04&amp;gatewayAdapt=glo2esp" TargetMode="External"/><Relationship Id="rId125" Type="http://schemas.openxmlformats.org/officeDocument/2006/relationships/hyperlink" Target="https://es.aliexpress.com/item/1005004791721299.html?spm=a2g0o.order_detail.order_detail_item.3.54a139d3uXOniW&amp;gatewayAdapt=glo2esp" TargetMode="External"/><Relationship Id="rId7" Type="http://schemas.openxmlformats.org/officeDocument/2006/relationships/hyperlink" Target="https://www.walmart.com.mx/ip/figura-gigante-super-mario-articulada/00003989778254" TargetMode="External"/><Relationship Id="rId71" Type="http://schemas.openxmlformats.org/officeDocument/2006/relationships/hyperlink" Target="https://www.amazon.com.mx/gp/product/B0BN13TP28/ref=ppx_od_dt_b_asin_image_s00?ie=UTF8&amp;psc=1" TargetMode="External"/><Relationship Id="rId92" Type="http://schemas.openxmlformats.org/officeDocument/2006/relationships/hyperlink" Target="https://www.walmart.com.mx/ip/set-de-figuras-cabbage-patch-kids-amigos-del-zoologico/00019172639230" TargetMode="External"/><Relationship Id="rId2" Type="http://schemas.openxmlformats.org/officeDocument/2006/relationships/hyperlink" Target="https://super.walmart.com.mx/ip/set-de-juego-star-wars-hasbro-pack-con-tema-anterior-y-posterior/00501099614504" TargetMode="External"/><Relationship Id="rId29" Type="http://schemas.openxmlformats.org/officeDocument/2006/relationships/hyperlink" Target="https://es.aliexpress.com/item/32982717739.html?spm=a2g0o.order_detail.order_detail_item.3.31e039d3N3Wid3&amp;gatewayAdapt=glo2esp" TargetMode="External"/><Relationship Id="rId24" Type="http://schemas.openxmlformats.org/officeDocument/2006/relationships/hyperlink" Target="https://es.aliexpress.com/item/1005006103563925.html?spm=a2g0o.order_detail.order_detail_item.2.339139d338CAgW&amp;gatewayAdapt=glo2esp" TargetMode="External"/><Relationship Id="rId40" Type="http://schemas.openxmlformats.org/officeDocument/2006/relationships/hyperlink" Target="https://www.amazon.com.mx/gp/product/B084C9XCFC/ref=ppx_od_dt_b_asin_image_s01?ie=UTF8&amp;psc=1" TargetMode="External"/><Relationship Id="rId45" Type="http://schemas.openxmlformats.org/officeDocument/2006/relationships/hyperlink" Target="https://www.amazon.com.mx/gp/product/B07DFBFWWQ/ref=ppx_od_dt_b_asin_image_s00?ie=UTF8&amp;psc=1" TargetMode="External"/><Relationship Id="rId66" Type="http://schemas.openxmlformats.org/officeDocument/2006/relationships/hyperlink" Target="https://www.amazon.com.mx/gp/product/B0BN2D4NM2/ref=ppx_od_dt_b_asin_image_s01?ie=UTF8&amp;psc=1" TargetMode="External"/><Relationship Id="rId87" Type="http://schemas.openxmlformats.org/officeDocument/2006/relationships/hyperlink" Target="https://www.amazon.com.mx/gp/product/B085SP8227/ref=ppx_od_dt_b_asin_image_s00?ie=UTF8&amp;psc=1" TargetMode="External"/><Relationship Id="rId110" Type="http://schemas.openxmlformats.org/officeDocument/2006/relationships/hyperlink" Target="https://www.walmart.com.mx/ip/figura-super-mario-bros-bowser-lanza-humo-32cm-mario-bros-jakks-pacific-bowser-lanza-humo-figura-articulada-accion/00019299542312" TargetMode="External"/><Relationship Id="rId115" Type="http://schemas.openxmlformats.org/officeDocument/2006/relationships/hyperlink" Target="https://es.aliexpress.com/item/1005003214377623.html?spm=a2g0o.order_detail.order_detail_item.2.138039d3FxmhVe&amp;gatewayAdapt=glo2esp" TargetMode="External"/><Relationship Id="rId61" Type="http://schemas.openxmlformats.org/officeDocument/2006/relationships/hyperlink" Target="https://es.aliexpress.com/item/1005003638027822.html?spm=a2g0o.order_detail.order_detail_item.6.1b6839d3PExoSm&amp;gatewayAdapt=glo2esp" TargetMode="External"/><Relationship Id="rId82" Type="http://schemas.openxmlformats.org/officeDocument/2006/relationships/hyperlink" Target="https://es.aliexpress.com/item/1005005240188941.html?spm=a2g0o.order_detail.order_detail_item.3.67ff39d39T9FVu&amp;gatewayAdapt=glo2esp" TargetMode="External"/><Relationship Id="rId19" Type="http://schemas.openxmlformats.org/officeDocument/2006/relationships/hyperlink" Target="https://es.aliexpress.com/item/1005003682652337.html?spm=a2g0o.order_detail.order_detail_item.6.77f239d3kj6mdT&amp;gatewayAdapt=glo2esp" TargetMode="External"/><Relationship Id="rId14" Type="http://schemas.openxmlformats.org/officeDocument/2006/relationships/hyperlink" Target="https://articulo.mercadolibre.com.mx/MLM-2243628538-hot-wheels-racerverse-vehiculo-black-panther-en-wakanda-jet-_JM?quantity=1&amp;variation_id=178465730765" TargetMode="External"/><Relationship Id="rId30" Type="http://schemas.openxmlformats.org/officeDocument/2006/relationships/hyperlink" Target="https://es.aliexpress.com/item/4000385725321.html?spm=a2g0o.order_detail.order_detail_item.6.31e039d3N3Wid3&amp;gatewayAdapt=glo2esp" TargetMode="External"/><Relationship Id="rId35" Type="http://schemas.openxmlformats.org/officeDocument/2006/relationships/hyperlink" Target="https://www.walmart.com.mx/ip/figuras-mario-bros-pack-de-3-figuras-de-4-pulgadas/00019299540653" TargetMode="External"/><Relationship Id="rId56" Type="http://schemas.openxmlformats.org/officeDocument/2006/relationships/hyperlink" Target="https://super.walmart.com.mx/ip/set-de-juego-mario-bros-agua-con-figuras-de-2-5-pulgadas/00019299541366" TargetMode="External"/><Relationship Id="rId77" Type="http://schemas.openxmlformats.org/officeDocument/2006/relationships/hyperlink" Target="https://www.amazon.com.mx/gp/product/B06XPD86D6/ref=ppx_od_dt_b_asin_image_s00?ie=UTF8&amp;th=1" TargetMode="External"/><Relationship Id="rId100" Type="http://schemas.openxmlformats.org/officeDocument/2006/relationships/hyperlink" Target="https://super.walmart.com.mx/ip/set-de-vehiculos-paw-patrol-spin-master-true-metal-neon-6-piezas/00077898842260" TargetMode="External"/><Relationship Id="rId105" Type="http://schemas.openxmlformats.org/officeDocument/2006/relationships/hyperlink" Target="https://super.walmart.com.mx/ip/set-de-juego-spin-master-paw-patrol-bahia-de-aventura/00077898831000" TargetMode="External"/><Relationship Id="rId126" Type="http://schemas.openxmlformats.org/officeDocument/2006/relationships/vmlDrawing" Target="../drawings/vmlDrawing1.vml"/><Relationship Id="rId8" Type="http://schemas.openxmlformats.org/officeDocument/2006/relationships/hyperlink" Target="https://www.walmart.com.mx/ip/set-super-mario-castillo-con-figuras-de-mario-y-peach/00019299541715" TargetMode="External"/><Relationship Id="rId51" Type="http://schemas.openxmlformats.org/officeDocument/2006/relationships/hyperlink" Target="https://es.aliexpress.com/item/1005003682652337.html?spm=a2g0o.order_detail.order_detail_item.4.1b6839d3PExoSm&amp;gatewayAdapt=glo2esp" TargetMode="External"/><Relationship Id="rId72" Type="http://schemas.openxmlformats.org/officeDocument/2006/relationships/hyperlink" Target="https://www.amazon.com.mx/gp/product/B08SR72H4N/ref=ppx_od_dt_b_asin_image_s00?ie=UTF8&amp;th=1" TargetMode="External"/><Relationship Id="rId93" Type="http://schemas.openxmlformats.org/officeDocument/2006/relationships/hyperlink" Target="https://www.walmart.com.mx/ip/vehiculo-de-juguete-mattel-cars-de-disney-y-pixar-paquete-de-5-disney-100/00019473516260" TargetMode="External"/><Relationship Id="rId98" Type="http://schemas.openxmlformats.org/officeDocument/2006/relationships/hyperlink" Target="https://super.walmart.com.mx/ip/figura-de-accion-marvel-mech-strike-hasbro-hulk-11-cm-con-armas/00501099617461" TargetMode="External"/><Relationship Id="rId121" Type="http://schemas.openxmlformats.org/officeDocument/2006/relationships/hyperlink" Target="https://es.aliexpress.com/item/32834913747.html?spm=a2g0o.order_detail.order_detail_item.2.548c39d386njKw&amp;gatewayAdapt=glo2esp" TargetMode="External"/><Relationship Id="rId3" Type="http://schemas.openxmlformats.org/officeDocument/2006/relationships/hyperlink" Target="https://super.walmart.com.mx/ip/set-lego-super-heroes-motos-de-viuda-negra-y-el-capitan-america-76260/00067341937671" TargetMode="External"/><Relationship Id="rId25" Type="http://schemas.openxmlformats.org/officeDocument/2006/relationships/hyperlink" Target="https://es.aliexpress.com/item/1005006103563925.html?spm=a2g0o.order_detail.order_detail_item.2.339139d338CAgW&amp;gatewayAdapt=glo2esp" TargetMode="External"/><Relationship Id="rId46" Type="http://schemas.openxmlformats.org/officeDocument/2006/relationships/hyperlink" Target="https://www.amazon.com.mx/gp/product/B07KXRGZD1/ref=ppx_od_dt_b_asin_image_s00?ie=UTF8&amp;psc=1" TargetMode="External"/><Relationship Id="rId67" Type="http://schemas.openxmlformats.org/officeDocument/2006/relationships/hyperlink" Target="https://www.amazon.com.mx/gp/product/B0BT1TGZG3/ref=ppx_od_dt_b_asin_image_s01?ie=UTF8&amp;psc=1" TargetMode="External"/><Relationship Id="rId116" Type="http://schemas.openxmlformats.org/officeDocument/2006/relationships/hyperlink" Target="https://es.aliexpress.com/item/1005005434195976.html?spm=a2g0o.order_detail.order_detail_item.4.138039d3FxmhVe&amp;gatewayAdapt=glo2esp" TargetMode="External"/><Relationship Id="rId20" Type="http://schemas.openxmlformats.org/officeDocument/2006/relationships/hyperlink" Target="https://es.aliexpress.com/item/1005006009449316.html?spm=a2g0o.order_detail.order_detail_item.3.32e539d3KLiW2v&amp;gatewayAdapt=glo2esp" TargetMode="External"/><Relationship Id="rId41" Type="http://schemas.openxmlformats.org/officeDocument/2006/relationships/hyperlink" Target="https://www.amazon.com.mx/gp/product/B0BJJJDHQ2/ref=ppx_od_dt_b_asin_image_s01?ie=UTF8&amp;psc=1" TargetMode="External"/><Relationship Id="rId62" Type="http://schemas.openxmlformats.org/officeDocument/2006/relationships/hyperlink" Target="https://es.aliexpress.com/item/1005005997772430.html?spm=a2g0o.order_detail.order_detail_item.3.535b39d3dN4A9A&amp;gatewayAdapt=glo2esp" TargetMode="External"/><Relationship Id="rId83" Type="http://schemas.openxmlformats.org/officeDocument/2006/relationships/hyperlink" Target="https://www.amazon.com.mx/gp/product/B0BBVH9L56/ref=ppx_od_dt_b_asin_image_s01?ie=UTF8&amp;th=1" TargetMode="External"/><Relationship Id="rId88" Type="http://schemas.openxmlformats.org/officeDocument/2006/relationships/hyperlink" Target="https://www.amazon.com.mx/gp/product/B08WJTRMG5/ref=ppx_od_dt_b_asin_image_s00?ie=UTF8&amp;psc=1" TargetMode="External"/><Relationship Id="rId111" Type="http://schemas.openxmlformats.org/officeDocument/2006/relationships/hyperlink" Target="https://es.aliexpress.com/item/1005005612166754.html?spm=a2g0o.order_detail.order_detail_item.3.18ce39d3puXSy9&amp;gatewayAdapt=glo2esp" TargetMode="External"/><Relationship Id="rId15" Type="http://schemas.openxmlformats.org/officeDocument/2006/relationships/hyperlink" Target="https://articulo.mercadolibre.com.mx/MLM-1901492085-hot-wheels-racerverse-vehiculo-de-juguete-capitan-garfio-_JM?quantity=1&amp;variation_id=177859879278" TargetMode="External"/><Relationship Id="rId36" Type="http://schemas.openxmlformats.org/officeDocument/2006/relationships/hyperlink" Target="https://www.walmart.com.mx/ip/figura-tails-jakks-pacific-edicion-especial/00019299541696" TargetMode="External"/><Relationship Id="rId57" Type="http://schemas.openxmlformats.org/officeDocument/2006/relationships/hyperlink" Target="https://super.walmart.com.mx/ip/muneca-spin-master-masha-y-el-oso-interactiva/00077898832249" TargetMode="External"/><Relationship Id="rId106" Type="http://schemas.openxmlformats.org/officeDocument/2006/relationships/hyperlink" Target="https://www.walmart.com.mx/ip/set-lego-minecraft-la-pasteleria-21184/00067341935854" TargetMode="External"/><Relationship Id="rId127" Type="http://schemas.openxmlformats.org/officeDocument/2006/relationships/image" Target="../media/image1.png"/><Relationship Id="rId10" Type="http://schemas.openxmlformats.org/officeDocument/2006/relationships/hyperlink" Target="https://www.soriana.com/mario-kart-replica-personajes/11442651.html" TargetMode="External"/><Relationship Id="rId31" Type="http://schemas.openxmlformats.org/officeDocument/2006/relationships/hyperlink" Target="https://es.aliexpress.com/item/1005006100401665.html?spm=a2g0o.order_detail.order_detail_item.2.2e0939d3os8Mu5&amp;gatewayAdapt=glo2esp" TargetMode="External"/><Relationship Id="rId52" Type="http://schemas.openxmlformats.org/officeDocument/2006/relationships/hyperlink" Target="https://es.aliexpress.com/item/1005005026942027.html?spm=a2g0o.order_detail.order_detail_item.4.746139d3inBT7x&amp;gatewayAdapt=glo2esp" TargetMode="External"/><Relationship Id="rId73" Type="http://schemas.openxmlformats.org/officeDocument/2006/relationships/hyperlink" Target="https://www.amazon.com.mx/gp/product/B08SR7R6GZ/ref=ppx_od_dt_b_asin_image_s00?ie=UTF8&amp;th=1" TargetMode="External"/><Relationship Id="rId78" Type="http://schemas.openxmlformats.org/officeDocument/2006/relationships/hyperlink" Target="https://www.amazon.com.mx/gp/product/B07DCGM8WX/ref=ppx_od_dt_b_asin_image_s00?ie=UTF8&amp;psc=1" TargetMode="External"/><Relationship Id="rId94" Type="http://schemas.openxmlformats.org/officeDocument/2006/relationships/hyperlink" Target="https://www.walmart.com.mx/ip/set-lego-el-mandaloriano-y-el-nino-75317/00067341933721" TargetMode="External"/><Relationship Id="rId99" Type="http://schemas.openxmlformats.org/officeDocument/2006/relationships/hyperlink" Target="https://super.walmart.com.mx/ip/set-de-juego-mario-bros-castillo-de-lava-2-5-pulgadas/00019299540015" TargetMode="External"/><Relationship Id="rId101" Type="http://schemas.openxmlformats.org/officeDocument/2006/relationships/hyperlink" Target="https://super.walmart.com.mx/ip/figura-spiderman-arachno-hasbro-marvel-mechstrike/00501099613123" TargetMode="External"/><Relationship Id="rId122" Type="http://schemas.openxmlformats.org/officeDocument/2006/relationships/hyperlink" Target="https://es.aliexpress.com/item/1005006009449316.html?spm=a2g0o.order_detail.order_detail_item.3.32e539d3KLiW2v&amp;gatewayAdapt=glo2esp" TargetMode="External"/><Relationship Id="rId4" Type="http://schemas.openxmlformats.org/officeDocument/2006/relationships/hyperlink" Target="https://www.walmart.com.mx/ip/figuras-mario-bros-pack-de-3-figuras-de-4-pulgadas/00019299540653" TargetMode="External"/><Relationship Id="rId9" Type="http://schemas.openxmlformats.org/officeDocument/2006/relationships/hyperlink" Target="https://www.walmart.com.mx/ip/set-de-juego-mario-bros-castillo-deluxe-mushroom-con-figuras/0000398977084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oB8oW8DUysKDMOxZEaLTczdI9gtPPhTa/view?usp=drive_link" TargetMode="External"/><Relationship Id="rId21" Type="http://schemas.openxmlformats.org/officeDocument/2006/relationships/hyperlink" Target="https://drive.google.com/file/d/1GDLS5Pr-HPYs1L0gnQzu_GHgmZGVPkYW/view?usp=drive_link" TargetMode="External"/><Relationship Id="rId42" Type="http://schemas.openxmlformats.org/officeDocument/2006/relationships/hyperlink" Target="https://drive.google.com/file/d/1SHO-2q-YwyqJqwcJf5ggLsfqBReQCF_7/view?usp=drive_link" TargetMode="External"/><Relationship Id="rId63" Type="http://schemas.openxmlformats.org/officeDocument/2006/relationships/hyperlink" Target="https://drive.google.com/file/d/1nKQ9lMpMYeT0tVTTSBgJmkaIhadiXxer/view?usp=drive_link" TargetMode="External"/><Relationship Id="rId84" Type="http://schemas.openxmlformats.org/officeDocument/2006/relationships/hyperlink" Target="https://drive.google.com/file/d/1Vs2itWh9pYUBQLp3yqo0t4xZvSxVRr1E/view?usp=drive_link" TargetMode="External"/><Relationship Id="rId138" Type="http://schemas.openxmlformats.org/officeDocument/2006/relationships/hyperlink" Target="https://drive.google.com/file/d/1MqXFrqgzA2C8-nT1fFqkUugklONeoOgu/view?usp=drive_link" TargetMode="External"/><Relationship Id="rId159" Type="http://schemas.openxmlformats.org/officeDocument/2006/relationships/hyperlink" Target="https://drive.google.com/file/d/1VvCPTH7AxjobK-K3hXzfH-KQ7k6y8Zz9/view?usp=drive_link" TargetMode="External"/><Relationship Id="rId170" Type="http://schemas.openxmlformats.org/officeDocument/2006/relationships/hyperlink" Target="https://drive.google.com/file/d/1X6qLnd4KlIDpuy3UxD4PjZ2uAuauDNRS/view?usp=drive_link" TargetMode="External"/><Relationship Id="rId191" Type="http://schemas.openxmlformats.org/officeDocument/2006/relationships/hyperlink" Target="https://drive.google.com/file/d/1-7usDq3RTI6hoD-Jcp_LVUaCJKMgqYj9/view?usp=drive_link" TargetMode="External"/><Relationship Id="rId205" Type="http://schemas.openxmlformats.org/officeDocument/2006/relationships/image" Target="../media/image1.png"/><Relationship Id="rId107" Type="http://schemas.openxmlformats.org/officeDocument/2006/relationships/hyperlink" Target="https://drive.google.com/file/d/1Iv5PC1fgI8xMqthdlYfKQh26Gbyc_i8X/view?usp=drive_link" TargetMode="External"/><Relationship Id="rId11" Type="http://schemas.openxmlformats.org/officeDocument/2006/relationships/hyperlink" Target="https://drive.google.com/file/d/18cOzzZFgLbd7Gcq79RCzHpmooi1QyDzi/view?usp=drive_link" TargetMode="External"/><Relationship Id="rId32" Type="http://schemas.openxmlformats.org/officeDocument/2006/relationships/hyperlink" Target="https://drive.google.com/file/d/1uFv5H2oef4Gmh8mNMiA2xQ4f8a5vHdAd/view?usp=drive_link" TargetMode="External"/><Relationship Id="rId53" Type="http://schemas.openxmlformats.org/officeDocument/2006/relationships/hyperlink" Target="https://drive.google.com/file/d/1LZDA75i_NxA8ez0UvqnhCDPfdCpYEIDK/view?usp=drive_link" TargetMode="External"/><Relationship Id="rId74" Type="http://schemas.openxmlformats.org/officeDocument/2006/relationships/hyperlink" Target="https://drive.google.com/file/d/1o01HUiyDxaUOMH4fkzBhEG6mEiRZxU6N/view?usp=drive_link" TargetMode="External"/><Relationship Id="rId128" Type="http://schemas.openxmlformats.org/officeDocument/2006/relationships/hyperlink" Target="https://drive.google.com/file/d/1x4pbzFPhF6iwgzw5Qcc6gMF8XwYt-yGH/view?usp=drive_link" TargetMode="External"/><Relationship Id="rId149" Type="http://schemas.openxmlformats.org/officeDocument/2006/relationships/hyperlink" Target="https://drive.google.com/file/d/1fT6-jRGTfWlneW4lLB7Bjj0Xzowxu4Tx/view?usp=drive_link" TargetMode="External"/><Relationship Id="rId5" Type="http://schemas.openxmlformats.org/officeDocument/2006/relationships/hyperlink" Target="https://drive.google.com/file/d/1Zm3rfrSqNbAbTant4KbHkkWQZkpbsV_q/view?usp=drive_link" TargetMode="External"/><Relationship Id="rId95" Type="http://schemas.openxmlformats.org/officeDocument/2006/relationships/hyperlink" Target="https://drive.google.com/file/d/1C5-SKhO3j4wb--hajsNSODqf863cPQau/view?usp=drive_link" TargetMode="External"/><Relationship Id="rId160" Type="http://schemas.openxmlformats.org/officeDocument/2006/relationships/hyperlink" Target="https://drive.google.com/file/d/1cjxwWVJQlKkiEZPi8Piqal9k86aGGBRv/view?usp=drive_link" TargetMode="External"/><Relationship Id="rId181" Type="http://schemas.openxmlformats.org/officeDocument/2006/relationships/hyperlink" Target="https://drive.google.com/file/d/1lSP-ywV_fcQJKU_hEEPaP4EVt5hbHGfW/view?usp=drive_link" TargetMode="External"/><Relationship Id="rId22" Type="http://schemas.openxmlformats.org/officeDocument/2006/relationships/hyperlink" Target="https://drive.google.com/file/d/1TUgVCvoSRJ1uJ6gHMOpjgz8wWpl6gqti/view?usp=drive_link" TargetMode="External"/><Relationship Id="rId43" Type="http://schemas.openxmlformats.org/officeDocument/2006/relationships/hyperlink" Target="https://drive.google.com/file/d/18Ol-XZpB0PsMspvnc0yQMv-1iDbj6N0L/view?usp=drive_link" TargetMode="External"/><Relationship Id="rId64" Type="http://schemas.openxmlformats.org/officeDocument/2006/relationships/hyperlink" Target="https://drive.google.com/file/d/1ghEUGctKVsjyFLb2_035EsMVcaamfDqi/view?usp=drive_link" TargetMode="External"/><Relationship Id="rId118" Type="http://schemas.openxmlformats.org/officeDocument/2006/relationships/hyperlink" Target="https://drive.google.com/file/d/1looKHSCuclaI2LWNqSOegeS1h5PPKyuS/view?usp=drive_link" TargetMode="External"/><Relationship Id="rId139" Type="http://schemas.openxmlformats.org/officeDocument/2006/relationships/hyperlink" Target="https://drive.google.com/file/d/1N01jHwvPC6vkTt0Mv_EYeeWMeIc-VGSZ/view?usp=drive_link" TargetMode="External"/><Relationship Id="rId85" Type="http://schemas.openxmlformats.org/officeDocument/2006/relationships/hyperlink" Target="https://drive.google.com/file/d/1lhc6SiURBR6OoQgvtZSsNzySpbumRb3S/view?usp=drive_link" TargetMode="External"/><Relationship Id="rId150" Type="http://schemas.openxmlformats.org/officeDocument/2006/relationships/hyperlink" Target="https://drive.google.com/file/d/1U7X8rVdVaNh1HpSrNF8Mu3jmIIwaotnh/view?usp=drive_link" TargetMode="External"/><Relationship Id="rId171" Type="http://schemas.openxmlformats.org/officeDocument/2006/relationships/hyperlink" Target="https://drive.google.com/file/d/1QkgoyWbJ54JoHbmklLlJZDe8VK2gYgMr/view?usp=drive_link" TargetMode="External"/><Relationship Id="rId192" Type="http://schemas.openxmlformats.org/officeDocument/2006/relationships/hyperlink" Target="https://drive.google.com/file/d/1h2dz48TitM4KulwST5V05UioAsbY3ut1/view?usp=drive_link" TargetMode="External"/><Relationship Id="rId12" Type="http://schemas.openxmlformats.org/officeDocument/2006/relationships/hyperlink" Target="https://drive.google.com/file/d/1k96zHnUqX74UpExR3tieMitn3oQjv0IM/view?usp=drive_link" TargetMode="External"/><Relationship Id="rId33" Type="http://schemas.openxmlformats.org/officeDocument/2006/relationships/hyperlink" Target="https://drive.google.com/file/d/1by6mnLRA_i2zggp-WUXnrrzXE6pucE18/view?usp=drive_link" TargetMode="External"/><Relationship Id="rId108" Type="http://schemas.openxmlformats.org/officeDocument/2006/relationships/hyperlink" Target="https://drive.google.com/file/d/1rV6PKpwdqCzSnQ36f1bxDAyuehS1wDra/view?usp=drive_link" TargetMode="External"/><Relationship Id="rId129" Type="http://schemas.openxmlformats.org/officeDocument/2006/relationships/hyperlink" Target="https://drive.google.com/file/d/1Zyk1UQf24KAXPS8dFQih9KApWd4ROEd6/view?usp=drive_link" TargetMode="External"/><Relationship Id="rId54" Type="http://schemas.openxmlformats.org/officeDocument/2006/relationships/hyperlink" Target="https://drive.google.com/file/d/1c0Mw_bCFC-loohx2dkcGEvyZYOo_cxCR/view?usp=drive_link" TargetMode="External"/><Relationship Id="rId75" Type="http://schemas.openxmlformats.org/officeDocument/2006/relationships/hyperlink" Target="https://drive.google.com/file/d/1Q5vel-VHROeY9opQdyq61cckAL6_UwBi/view?usp=drive_link" TargetMode="External"/><Relationship Id="rId96" Type="http://schemas.openxmlformats.org/officeDocument/2006/relationships/hyperlink" Target="https://drive.google.com/file/d/1ZDvtL1W3dhnSCrYLKQelHGsH0GvZVkMy/view?usp=drive_link" TargetMode="External"/><Relationship Id="rId140" Type="http://schemas.openxmlformats.org/officeDocument/2006/relationships/hyperlink" Target="https://drive.google.com/file/d/1Ch7qqOdL1yTt75SxWo9vZPMtKbeRwHfT/view?usp=drive_link" TargetMode="External"/><Relationship Id="rId161" Type="http://schemas.openxmlformats.org/officeDocument/2006/relationships/hyperlink" Target="https://drive.google.com/file/d/1jYR9vMb9v6sixx1OAjzjm6Q6-HqOqjgW/view?usp=drive_link" TargetMode="External"/><Relationship Id="rId182" Type="http://schemas.openxmlformats.org/officeDocument/2006/relationships/hyperlink" Target="https://drive.google.com/file/d/1ge-RJ-9vtq8e1r7zhhb-fi9b182ogxkR/view?usp=drive_link" TargetMode="External"/><Relationship Id="rId6" Type="http://schemas.openxmlformats.org/officeDocument/2006/relationships/hyperlink" Target="https://drive.google.com/file/d/1UsEVT9RzwIwssHbWd3wd90xHr1dKACtq/view?usp=drive_link" TargetMode="External"/><Relationship Id="rId23" Type="http://schemas.openxmlformats.org/officeDocument/2006/relationships/hyperlink" Target="https://drive.google.com/file/d/1mFBtqzZxI5tw39yJi54fjj7DmJzMXF0l/view?usp=drive_link" TargetMode="External"/><Relationship Id="rId119" Type="http://schemas.openxmlformats.org/officeDocument/2006/relationships/hyperlink" Target="https://drive.google.com/file/d/1yxtW1QvGniKQvEJxV7VNtAVYMl_7zZ4O/view?usp=drive_link" TargetMode="External"/><Relationship Id="rId44" Type="http://schemas.openxmlformats.org/officeDocument/2006/relationships/hyperlink" Target="https://drive.google.com/file/d/1_zaKyKSTzysNN5FeuU8QY-3eGhQ4hXFf/view?usp=drive_link" TargetMode="External"/><Relationship Id="rId65" Type="http://schemas.openxmlformats.org/officeDocument/2006/relationships/hyperlink" Target="https://drive.google.com/file/d/1o0Ae6aMOSnpQMGy-Vhr0p3NgVkqaL6RZ/view?usp=drive_link" TargetMode="External"/><Relationship Id="rId86" Type="http://schemas.openxmlformats.org/officeDocument/2006/relationships/hyperlink" Target="https://drive.google.com/file/d/1dBSRTw8v3kAuAasf3lp0Fuq0ahIFs6bc/view?usp=drive_link" TargetMode="External"/><Relationship Id="rId130" Type="http://schemas.openxmlformats.org/officeDocument/2006/relationships/hyperlink" Target="https://drive.google.com/file/d/19c0QZtYjDQCq5sB4FQmWR0Oeb6Vl8tky/view?usp=drive_link" TargetMode="External"/><Relationship Id="rId151" Type="http://schemas.openxmlformats.org/officeDocument/2006/relationships/hyperlink" Target="https://drive.google.com/file/d/1U7X8rVdVaNh1HpSrNF8Mu3jmIIwaotnh/view?usp=drive_link" TargetMode="External"/><Relationship Id="rId172" Type="http://schemas.openxmlformats.org/officeDocument/2006/relationships/hyperlink" Target="https://drive.google.com/file/d/1g7PYjUklLcCzurXOP5S8Tm-BDNudff_D/view?usp=drive_link" TargetMode="External"/><Relationship Id="rId193" Type="http://schemas.openxmlformats.org/officeDocument/2006/relationships/hyperlink" Target="https://drive.google.com/file/d/15J0FwaZ7eQDF7QZ6nTLxq_Hym4Plke8c/view?usp=drive_link" TargetMode="External"/><Relationship Id="rId13" Type="http://schemas.openxmlformats.org/officeDocument/2006/relationships/hyperlink" Target="https://drive.google.com/file/d/1sc2_71VBMh14lNjinHk4MOEHQUu5iaUF/view?usp=drive_link" TargetMode="External"/><Relationship Id="rId109" Type="http://schemas.openxmlformats.org/officeDocument/2006/relationships/hyperlink" Target="https://drive.google.com/file/d/1WkPVa9qD1iEeRX2Kv3_ZX_SKmUTAeNWC/view?usp=drive_link" TargetMode="External"/><Relationship Id="rId34" Type="http://schemas.openxmlformats.org/officeDocument/2006/relationships/hyperlink" Target="https://drive.google.com/file/d/18kUcoyV3lPpOdVTzotN8XqdZE2n3OGkt/view?usp=drive_link" TargetMode="External"/><Relationship Id="rId55" Type="http://schemas.openxmlformats.org/officeDocument/2006/relationships/hyperlink" Target="https://drive.google.com/file/d/1GTrNNEf5vmwM0WkHAP9qAgZ4sZYJMO3W/view?usp=drive_link" TargetMode="External"/><Relationship Id="rId76" Type="http://schemas.openxmlformats.org/officeDocument/2006/relationships/hyperlink" Target="https://drive.google.com/file/d/18V1NMOdfpj41bfd0hPQbeyCjkV-eoj7l/view?usp=drive_link" TargetMode="External"/><Relationship Id="rId97" Type="http://schemas.openxmlformats.org/officeDocument/2006/relationships/hyperlink" Target="https://drive.google.com/file/d/1ny43BOjwWyOTXKySVqiUOteTozlYdU-V/view?usp=drive_link" TargetMode="External"/><Relationship Id="rId120" Type="http://schemas.openxmlformats.org/officeDocument/2006/relationships/hyperlink" Target="https://drive.google.com/file/d/1VmHAm82SAB4MPJ1gXg9oBetCPA6r7-Rf/view?usp=drive_link" TargetMode="External"/><Relationship Id="rId141" Type="http://schemas.openxmlformats.org/officeDocument/2006/relationships/hyperlink" Target="https://drive.google.com/file/d/1brMjxNAVBxsHtiZnJ69GZgn-YcyRXsOe/view?usp=drive_link" TargetMode="External"/><Relationship Id="rId7" Type="http://schemas.openxmlformats.org/officeDocument/2006/relationships/hyperlink" Target="https://drive.google.com/file/d/1PEiQIbhkL2NLRgXdLmKGgnZ-RwozWtVj/view?usp=drive_link" TargetMode="External"/><Relationship Id="rId162" Type="http://schemas.openxmlformats.org/officeDocument/2006/relationships/hyperlink" Target="https://drive.google.com/file/d/1Y2p8pPdrNcIlxedZgaD--NcacQHqYAzV/view?usp=drive_link" TargetMode="External"/><Relationship Id="rId183" Type="http://schemas.openxmlformats.org/officeDocument/2006/relationships/hyperlink" Target="https://drive.google.com/file/d/1fT6-jRGTfWlneW4lLB7Bjj0Xzowxu4Tx/view?usp=drive_link" TargetMode="External"/><Relationship Id="rId24" Type="http://schemas.openxmlformats.org/officeDocument/2006/relationships/hyperlink" Target="https://drive.google.com/file/d/1KqpjPOqN6JtPjeL8W8alsaBFDN7DRX9v/view?usp=drive_link" TargetMode="External"/><Relationship Id="rId40" Type="http://schemas.openxmlformats.org/officeDocument/2006/relationships/hyperlink" Target="https://drive.google.com/file/d/1L3hjpQ8afIkc1qiYGIYc5M7UP9ySsKG8/view?usp=drive_link" TargetMode="External"/><Relationship Id="rId45" Type="http://schemas.openxmlformats.org/officeDocument/2006/relationships/hyperlink" Target="https://drive.google.com/file/d/1b8hroYFEfAiLDXiCiSsqWryivTCXzaJh/view?usp=drive_link" TargetMode="External"/><Relationship Id="rId66" Type="http://schemas.openxmlformats.org/officeDocument/2006/relationships/hyperlink" Target="https://drive.google.com/file/d/1KgeKO_8c1CGQiZfO0lEmPGt9QN9Ypq_6/view?usp=drive_link" TargetMode="External"/><Relationship Id="rId87" Type="http://schemas.openxmlformats.org/officeDocument/2006/relationships/hyperlink" Target="https://drive.google.com/file/d/1MFWhsUw5HOFUbJ7CfgN2Sr1J5LZrhs7M/view?usp=drive_link" TargetMode="External"/><Relationship Id="rId110" Type="http://schemas.openxmlformats.org/officeDocument/2006/relationships/hyperlink" Target="https://drive.google.com/file/d/17lwlWqvMuoGI15-OlNzocPbuVRo0XCcj/view?usp=drive_link" TargetMode="External"/><Relationship Id="rId115" Type="http://schemas.openxmlformats.org/officeDocument/2006/relationships/hyperlink" Target="https://drive.google.com/file/d/1Va4b4sI5ke5LgCFN4WMzBDtw-gUS-DwN/view?usp=drive_link" TargetMode="External"/><Relationship Id="rId131" Type="http://schemas.openxmlformats.org/officeDocument/2006/relationships/hyperlink" Target="https://drive.google.com/file/d/1n-qxSkb0dlodmBHN1CGg2skn98umMlud/view?usp=drive_link" TargetMode="External"/><Relationship Id="rId136" Type="http://schemas.openxmlformats.org/officeDocument/2006/relationships/hyperlink" Target="https://drive.google.com/file/d/13c4JpuuCpVT9wNnsuvZ_VykwcH5gFoJv/view?usp=drive_link" TargetMode="External"/><Relationship Id="rId157" Type="http://schemas.openxmlformats.org/officeDocument/2006/relationships/hyperlink" Target="https://drive.google.com/file/d/1wanaxhMOowKlH_JnodKIIzVZmSK8FHEK/view?usp=drive_link" TargetMode="External"/><Relationship Id="rId178" Type="http://schemas.openxmlformats.org/officeDocument/2006/relationships/hyperlink" Target="https://drive.google.com/file/d/1lcB0D0IKA_-TCddrT_HZZHkGmjUuYxl1/view?usp=drive_link" TargetMode="External"/><Relationship Id="rId61" Type="http://schemas.openxmlformats.org/officeDocument/2006/relationships/hyperlink" Target="https://drive.google.com/file/d/1xCvDOzbA7Zh1uiWMOiTtqez6PF43lUfn/view?usp=drive_link" TargetMode="External"/><Relationship Id="rId82" Type="http://schemas.openxmlformats.org/officeDocument/2006/relationships/hyperlink" Target="https://drive.google.com/file/d/17hmxxSrXBQCGy8fFq9cypAp98qjPryrS/view?usp=drive_link" TargetMode="External"/><Relationship Id="rId152" Type="http://schemas.openxmlformats.org/officeDocument/2006/relationships/hyperlink" Target="https://drive.google.com/file/d/1BCkghRzPAaSTyKII4JsE6w9wasQCeTLX/view?usp=drive_link" TargetMode="External"/><Relationship Id="rId173" Type="http://schemas.openxmlformats.org/officeDocument/2006/relationships/hyperlink" Target="https://drive.google.com/file/d/1HhfJPDc22gdCM1P8MH_EIcNylIq7Nu5r/view?usp=drive_link" TargetMode="External"/><Relationship Id="rId194" Type="http://schemas.openxmlformats.org/officeDocument/2006/relationships/hyperlink" Target="https://drive.google.com/file/d/1lzguazbfmEiMnk6C37QxyUe3afpcLadH/view?usp=drive_link" TargetMode="External"/><Relationship Id="rId199" Type="http://schemas.openxmlformats.org/officeDocument/2006/relationships/hyperlink" Target="https://drive.google.com/file/d/1wcLmE5Lx731V4cZduCx20v9zRJE69PYK/view?usp=drive_link" TargetMode="External"/><Relationship Id="rId203" Type="http://schemas.openxmlformats.org/officeDocument/2006/relationships/hyperlink" Target="https://drive.google.com/file/d/1Pq8EKzobhYfW2-EhJLt2hHUdBv0IA9_C/view?usp=drive_link" TargetMode="External"/><Relationship Id="rId19" Type="http://schemas.openxmlformats.org/officeDocument/2006/relationships/hyperlink" Target="https://drive.google.com/file/d/1sc2_71VBMh14lNjinHk4MOEHQUu5iaUF/view?usp=drive_link" TargetMode="External"/><Relationship Id="rId14" Type="http://schemas.openxmlformats.org/officeDocument/2006/relationships/hyperlink" Target="https://drive.google.com/file/d/1sc2_71VBMh14lNjinHk4MOEHQUu5iaUF/view?usp=drive_link" TargetMode="External"/><Relationship Id="rId30" Type="http://schemas.openxmlformats.org/officeDocument/2006/relationships/hyperlink" Target="https://drive.google.com/file/d/1_sXBC1uMecUXvDM6Stq5dotpOBW9xQAg/view?usp=drive_link" TargetMode="External"/><Relationship Id="rId35" Type="http://schemas.openxmlformats.org/officeDocument/2006/relationships/hyperlink" Target="https://drive.google.com/file/d/1vJcsU2gYCzzROAeamW53XNNCuu1PbkoT/view?usp=drive_link" TargetMode="External"/><Relationship Id="rId56" Type="http://schemas.openxmlformats.org/officeDocument/2006/relationships/hyperlink" Target="https://drive.google.com/file/d/1djWue1zFSdenU2JQJzRHBk4YlycTEwgB/view?usp=drive_link" TargetMode="External"/><Relationship Id="rId77" Type="http://schemas.openxmlformats.org/officeDocument/2006/relationships/hyperlink" Target="https://drive.google.com/file/d/1WNVBEfMPT2OziSOb7jkdwEUX-nWrxTzz/view?usp=drive_link" TargetMode="External"/><Relationship Id="rId100" Type="http://schemas.openxmlformats.org/officeDocument/2006/relationships/hyperlink" Target="https://drive.google.com/file/d/1UAwdegTdoPII0hTDhpxTs75RUKmJdEc-/view?usp=drive_link" TargetMode="External"/><Relationship Id="rId105" Type="http://schemas.openxmlformats.org/officeDocument/2006/relationships/hyperlink" Target="https://drive.google.com/file/d/13B3--rgFMUmrw7j8hBlv1_5ls6FhXb0F/view?usp=drive_link" TargetMode="External"/><Relationship Id="rId126" Type="http://schemas.openxmlformats.org/officeDocument/2006/relationships/hyperlink" Target="https://drive.google.com/file/d/16eUTY6wCJzqUf1G0OIpqK7Z54NHiIJv7/view?usp=drive_link" TargetMode="External"/><Relationship Id="rId147" Type="http://schemas.openxmlformats.org/officeDocument/2006/relationships/hyperlink" Target="https://drive.google.com/file/d/1n-qxSkb0dlodmBHN1CGg2skn98umMlud/view?usp=drive_link" TargetMode="External"/><Relationship Id="rId168" Type="http://schemas.openxmlformats.org/officeDocument/2006/relationships/hyperlink" Target="https://drive.google.com/file/d/1zxqdqM9ogK9kvbxoLJh0RmNCqzKV7nYS/view?usp=drive_link" TargetMode="External"/><Relationship Id="rId8" Type="http://schemas.openxmlformats.org/officeDocument/2006/relationships/hyperlink" Target="https://drive.google.com/file/d/1OEEjI65yGUdp3EDhO02QBBQ3aHigoXbw/view?usp=drive_link" TargetMode="External"/><Relationship Id="rId51" Type="http://schemas.openxmlformats.org/officeDocument/2006/relationships/hyperlink" Target="https://drive.google.com/file/d/1gNFuQplaliLZskKzggGA1tW8ctc70UPW/view?usp=drive_link" TargetMode="External"/><Relationship Id="rId72" Type="http://schemas.openxmlformats.org/officeDocument/2006/relationships/hyperlink" Target="https://drive.google.com/file/d/1Gl063CdLfnJ9oqVxYkI76sH78IvWf9kD/view?usp=drive_link" TargetMode="External"/><Relationship Id="rId93" Type="http://schemas.openxmlformats.org/officeDocument/2006/relationships/hyperlink" Target="https://drive.google.com/file/d/1Z7e43ZpJTTojMfPdg5Tz0CR1TV7Qcl9g/view?usp=drive_link" TargetMode="External"/><Relationship Id="rId98" Type="http://schemas.openxmlformats.org/officeDocument/2006/relationships/hyperlink" Target="https://drive.google.com/file/d/1bUcD8DEAWIQ7VVvQiOZMmxdq0Vb2O6HO/view?usp=drive_link" TargetMode="External"/><Relationship Id="rId121" Type="http://schemas.openxmlformats.org/officeDocument/2006/relationships/hyperlink" Target="https://drive.google.com/file/d/13zfvVWAg4pM3-wlSx1TLuON57S9KLwv_/view?usp=drive_link" TargetMode="External"/><Relationship Id="rId142" Type="http://schemas.openxmlformats.org/officeDocument/2006/relationships/hyperlink" Target="https://drive.google.com/file/d/1IeQHO1rnLo3eZMeiWUkc_cqAAGSrrhzF/view?usp=drive_link" TargetMode="External"/><Relationship Id="rId163" Type="http://schemas.openxmlformats.org/officeDocument/2006/relationships/hyperlink" Target="https://drive.google.com/file/d/1_ETQD-HY_fIqg9ltqvT_E6vysYYvwRN-/view?usp=drive_link" TargetMode="External"/><Relationship Id="rId184" Type="http://schemas.openxmlformats.org/officeDocument/2006/relationships/hyperlink" Target="https://drive.google.com/file/d/1Y2TJez0TDgc6A9_weDPvWEItkp0XFKOQ/view?usp=drive_link" TargetMode="External"/><Relationship Id="rId189" Type="http://schemas.openxmlformats.org/officeDocument/2006/relationships/hyperlink" Target="https://drive.google.com/file/d/1KDvaLxkKITKGCP_3OzEMBadZdSStIGrp/view?usp=drive_link" TargetMode="External"/><Relationship Id="rId3" Type="http://schemas.openxmlformats.org/officeDocument/2006/relationships/hyperlink" Target="https://drive.google.com/file/d/1sc2_71VBMh14lNjinHk4MOEHQUu5iaUF/view?usp=drive_link" TargetMode="External"/><Relationship Id="rId25" Type="http://schemas.openxmlformats.org/officeDocument/2006/relationships/hyperlink" Target="https://drive.google.com/file/d/1s9hqquPymWY1Pv1tYegTeuZ-8pVrvO0o/view?usp=drive_link" TargetMode="External"/><Relationship Id="rId46" Type="http://schemas.openxmlformats.org/officeDocument/2006/relationships/hyperlink" Target="https://drive.google.com/file/d/1FPH4Fi_NhTsOsxbRe2SD9gSm6TeM1dXd/view?usp=drive_link" TargetMode="External"/><Relationship Id="rId67" Type="http://schemas.openxmlformats.org/officeDocument/2006/relationships/hyperlink" Target="https://drive.google.com/file/d/1kahUS6KyiAsfALK-9429nMrGq1mJoC0f/view?usp=drive_link" TargetMode="External"/><Relationship Id="rId116" Type="http://schemas.openxmlformats.org/officeDocument/2006/relationships/hyperlink" Target="https://drive.google.com/file/d/1DnC8bBV_wY2b8g6C5Tx4iJBzE6HccwAA/view?usp=drive_link" TargetMode="External"/><Relationship Id="rId137" Type="http://schemas.openxmlformats.org/officeDocument/2006/relationships/hyperlink" Target="https://drive.google.com/file/d/1LStTK0vIdZl2Kg80UTF9h9ixvSQh3Hr8/view?usp=drive_link" TargetMode="External"/><Relationship Id="rId158" Type="http://schemas.openxmlformats.org/officeDocument/2006/relationships/hyperlink" Target="https://drive.google.com/file/d/1Zjo8k9Z3tn_U3eWdTvFumRE3ZqG2uI5N/view?usp=drive_link" TargetMode="External"/><Relationship Id="rId20" Type="http://schemas.openxmlformats.org/officeDocument/2006/relationships/hyperlink" Target="https://drive.google.com/file/d/1bFOCZ3CvJXh_psFy4CzYud_zbZ900bgk/view?usp=drive_link" TargetMode="External"/><Relationship Id="rId41" Type="http://schemas.openxmlformats.org/officeDocument/2006/relationships/hyperlink" Target="https://drive.google.com/file/d/1lffm_xf3_gwWhq7Bme5xcLDsaatsuoAK/view?usp=drive_link" TargetMode="External"/><Relationship Id="rId62" Type="http://schemas.openxmlformats.org/officeDocument/2006/relationships/hyperlink" Target="https://drive.google.com/file/d/1LyYXmIBtlht08vBYQBLTErlEbNPv7e4e/view?usp=drive_link" TargetMode="External"/><Relationship Id="rId83" Type="http://schemas.openxmlformats.org/officeDocument/2006/relationships/hyperlink" Target="https://drive.google.com/file/d/1Vs2itWh9pYUBQLp3yqo0t4xZvSxVRr1E/view?usp=drive_link" TargetMode="External"/><Relationship Id="rId88" Type="http://schemas.openxmlformats.org/officeDocument/2006/relationships/hyperlink" Target="https://drive.google.com/file/d/17iRt3rrl-SavBogA_nRU_yzK1y6y4nm4/view?usp=drive_link" TargetMode="External"/><Relationship Id="rId111" Type="http://schemas.openxmlformats.org/officeDocument/2006/relationships/hyperlink" Target="https://drive.google.com/file/d/1oGrgKDYUTJRe3ZlFxmlhfHOcYJgGNapu/view?usp=drive_link" TargetMode="External"/><Relationship Id="rId132" Type="http://schemas.openxmlformats.org/officeDocument/2006/relationships/hyperlink" Target="https://drive.google.com/file/d/1kBe8FVEaXcB0ly9F96cGx0QofE3SID-z/view?usp=drive_link" TargetMode="External"/><Relationship Id="rId153" Type="http://schemas.openxmlformats.org/officeDocument/2006/relationships/hyperlink" Target="https://drive.google.com/file/d/1YwdpzUtq2wgvLYx714fQGTGgo0PPOG5w/view?usp=drive_link" TargetMode="External"/><Relationship Id="rId174" Type="http://schemas.openxmlformats.org/officeDocument/2006/relationships/hyperlink" Target="https://drive.google.com/file/d/1Uu5qLVdI1pAxoiGre4gWk3L9_DB8R8zJ/view?usp=drive_link" TargetMode="External"/><Relationship Id="rId179" Type="http://schemas.openxmlformats.org/officeDocument/2006/relationships/hyperlink" Target="https://drive.google.com/file/d/1ac7ywu8a35OSQFAdTAz0AMqgGtIpvAm4/view?usp=drive_link" TargetMode="External"/><Relationship Id="rId195" Type="http://schemas.openxmlformats.org/officeDocument/2006/relationships/hyperlink" Target="https://drive.google.com/file/d/1CppBBT1iRk7mP50M5h2hBE6sYOs5z7Fb/view?usp=drive_link" TargetMode="External"/><Relationship Id="rId190" Type="http://schemas.openxmlformats.org/officeDocument/2006/relationships/hyperlink" Target="https://drive.google.com/file/d/19cz7dqx2nnd6dYQwojdYXVHPnUbQTKXC/view?usp=drive_link" TargetMode="External"/><Relationship Id="rId204" Type="http://schemas.openxmlformats.org/officeDocument/2006/relationships/hyperlink" Target="https://drive.google.com/file/d/1sc2_71VBMh14lNjinHk4MOEHQUu5iaUF/view?usp=drive_link" TargetMode="External"/><Relationship Id="rId15" Type="http://schemas.openxmlformats.org/officeDocument/2006/relationships/hyperlink" Target="https://drive.google.com/file/d/1sc2_71VBMh14lNjinHk4MOEHQUu5iaUF/view?usp=drive_link" TargetMode="External"/><Relationship Id="rId36" Type="http://schemas.openxmlformats.org/officeDocument/2006/relationships/hyperlink" Target="https://drive.google.com/file/d/1pkmeWM0H6PBnFEUQLj8DwKC7IIFF3dYq/view?usp=drive_link" TargetMode="External"/><Relationship Id="rId57" Type="http://schemas.openxmlformats.org/officeDocument/2006/relationships/hyperlink" Target="https://drive.google.com/file/d/1HakpdTCpw7zV2uTLQEJXZ-nz2A--ujqd/view?usp=drive_link" TargetMode="External"/><Relationship Id="rId106" Type="http://schemas.openxmlformats.org/officeDocument/2006/relationships/hyperlink" Target="https://drive.google.com/file/d/1mdPMa130yTwTAAIMIjfM3g0Y7uB5s_UQ/view?usp=drive_link" TargetMode="External"/><Relationship Id="rId127" Type="http://schemas.openxmlformats.org/officeDocument/2006/relationships/hyperlink" Target="https://drive.google.com/file/d/1i6AYCi34CWtuNHdHrikf7Cj4WuPGoqw0/view?usp=drive_link" TargetMode="External"/><Relationship Id="rId10" Type="http://schemas.openxmlformats.org/officeDocument/2006/relationships/hyperlink" Target="https://drive.google.com/file/d/1jJ1OW-vmbv6sdRmJW7atb9kxp6Fnaa-F/view?usp=drive_link" TargetMode="External"/><Relationship Id="rId31" Type="http://schemas.openxmlformats.org/officeDocument/2006/relationships/hyperlink" Target="https://drive.google.com/file/d/1_fN6lzxY6yESlJgvrzRJ7BpJG_Dp5Bs5/view?usp=drive_link" TargetMode="External"/><Relationship Id="rId52" Type="http://schemas.openxmlformats.org/officeDocument/2006/relationships/hyperlink" Target="https://drive.google.com/file/d/11UEuro8udGa4IWvDWugQQ-C4oEgd1_fA/view?usp=drive_link" TargetMode="External"/><Relationship Id="rId73" Type="http://schemas.openxmlformats.org/officeDocument/2006/relationships/hyperlink" Target="https://drive.google.com/file/d/1ciPdHttyeASwnf7NSjH14kkQomHf2NU6/view?usp=drive_link" TargetMode="External"/><Relationship Id="rId78" Type="http://schemas.openxmlformats.org/officeDocument/2006/relationships/hyperlink" Target="https://drive.google.com/file/d/1dOTw9jQa55Vr3jQZ6Xz6SY7M-4fl_v0Y/view?usp=drive_link" TargetMode="External"/><Relationship Id="rId94" Type="http://schemas.openxmlformats.org/officeDocument/2006/relationships/hyperlink" Target="https://drive.google.com/file/d/14M0bWm63D8Sma_KOFYLdSZt8_w28tBWP/view?usp=drive_link" TargetMode="External"/><Relationship Id="rId99" Type="http://schemas.openxmlformats.org/officeDocument/2006/relationships/hyperlink" Target="https://drive.google.com/file/d/1fi86lvAVJ1jF6sJsLwI4S9dJto0UNxh_/view?usp=drive_link" TargetMode="External"/><Relationship Id="rId101" Type="http://schemas.openxmlformats.org/officeDocument/2006/relationships/hyperlink" Target="https://drive.google.com/file/d/18V1NMOdfpj41bfd0hPQbeyCjkV-eoj7l/view?usp=drive_link" TargetMode="External"/><Relationship Id="rId122" Type="http://schemas.openxmlformats.org/officeDocument/2006/relationships/hyperlink" Target="https://drive.google.com/file/d/1Y3n0tErkpMYocbQKHzfwSMWilKU3V1Wm/view?usp=drive_link" TargetMode="External"/><Relationship Id="rId143" Type="http://schemas.openxmlformats.org/officeDocument/2006/relationships/hyperlink" Target="https://drive.google.com/file/d/1YFiu4GW8GFlXOr1_mYXHAqJD-OkW7-5C/view?usp=drive_link" TargetMode="External"/><Relationship Id="rId148" Type="http://schemas.openxmlformats.org/officeDocument/2006/relationships/hyperlink" Target="https://drive.google.com/file/d/1tbSE2wT7mK14hlFi7enJAmbIWJG6xn1K/view?usp=drive_link" TargetMode="External"/><Relationship Id="rId164" Type="http://schemas.openxmlformats.org/officeDocument/2006/relationships/hyperlink" Target="https://drive.google.com/file/d/12i_glrc_r4j94JXy13fWdPY1fmmyOvvR/view?usp=drive_link" TargetMode="External"/><Relationship Id="rId169" Type="http://schemas.openxmlformats.org/officeDocument/2006/relationships/hyperlink" Target="https://drive.google.com/file/d/1BdJC_X0Z97VtSV6CRdlemdeFZuMp__ga/view?usp=drive_link" TargetMode="External"/><Relationship Id="rId185" Type="http://schemas.openxmlformats.org/officeDocument/2006/relationships/hyperlink" Target="https://drive.google.com/file/d/1lp8L2QkWXyhP1bxEC2D2jPZ3NcreieDt/view?usp=drive_link" TargetMode="External"/><Relationship Id="rId4" Type="http://schemas.openxmlformats.org/officeDocument/2006/relationships/hyperlink" Target="https://drive.google.com/file/d/1sc2_71VBMh14lNjinHk4MOEHQUu5iaUF/view?usp=drive_link" TargetMode="External"/><Relationship Id="rId9" Type="http://schemas.openxmlformats.org/officeDocument/2006/relationships/hyperlink" Target="https://drive.google.com/file/d/1oXMJ76UuPUXh2Xk0FZYPiataLxCu40If/view?usp=drive_link" TargetMode="External"/><Relationship Id="rId180" Type="http://schemas.openxmlformats.org/officeDocument/2006/relationships/hyperlink" Target="https://drive.google.com/file/d/10tjMn3gwr02UX5-VdDJiTLi6J3d5GtIu/view?usp=drive_link" TargetMode="External"/><Relationship Id="rId26" Type="http://schemas.openxmlformats.org/officeDocument/2006/relationships/hyperlink" Target="https://drive.google.com/file/d/1PEiQIbhkL2NLRgXdLmKGgnZ-RwozWtVj/view?usp=drive_link" TargetMode="External"/><Relationship Id="rId47" Type="http://schemas.openxmlformats.org/officeDocument/2006/relationships/hyperlink" Target="https://drive.google.com/file/d/1TOHKen_wURUkNm760AJnajJn6yQASgGG/view?usp=drive_link" TargetMode="External"/><Relationship Id="rId68" Type="http://schemas.openxmlformats.org/officeDocument/2006/relationships/hyperlink" Target="https://drive.google.com/file/d/1wBR0tb3vqSWBgZFOspnsSwsAVWrXGkax/view?usp=drive_link" TargetMode="External"/><Relationship Id="rId89" Type="http://schemas.openxmlformats.org/officeDocument/2006/relationships/hyperlink" Target="https://drive.google.com/file/d/11YkfKCZ97ZWnpfY7b_YUKxwyWcdaKBfV/view?usp=drive_link" TargetMode="External"/><Relationship Id="rId112" Type="http://schemas.openxmlformats.org/officeDocument/2006/relationships/hyperlink" Target="https://drive.google.com/file/d/1-3fforvfJeMypYTbMNLlkZDu-145-7ye/view?usp=drive_link" TargetMode="External"/><Relationship Id="rId133" Type="http://schemas.openxmlformats.org/officeDocument/2006/relationships/hyperlink" Target="https://drive.google.com/file/d/1zumIlU5Z67Yo0mP7FojJbyjMvB_JfcRx/view?usp=drive_link" TargetMode="External"/><Relationship Id="rId154" Type="http://schemas.openxmlformats.org/officeDocument/2006/relationships/hyperlink" Target="https://drive.google.com/file/d/1jTD9R86pRBgEU6qb3B0ssy4lL494P8a4/view?usp=drive_link" TargetMode="External"/><Relationship Id="rId175" Type="http://schemas.openxmlformats.org/officeDocument/2006/relationships/hyperlink" Target="https://drive.google.com/file/d/1leqzNEjG68KuuHSa_9mBTqVUv-egLEfn/view?usp=drive_link" TargetMode="External"/><Relationship Id="rId196" Type="http://schemas.openxmlformats.org/officeDocument/2006/relationships/hyperlink" Target="https://drive.google.com/file/d/1aPu1MQZZqx-kHSWibTzJSF1jFzZ5g8cM/view?usp=drive_link" TargetMode="External"/><Relationship Id="rId200" Type="http://schemas.openxmlformats.org/officeDocument/2006/relationships/hyperlink" Target="https://drive.google.com/file/d/1gZHKMLVPyzaGIgdaQmP-rhyOQYm54kIB/view?usp=drive_link" TargetMode="External"/><Relationship Id="rId16" Type="http://schemas.openxmlformats.org/officeDocument/2006/relationships/hyperlink" Target="https://drive.google.com/file/d/1sc2_71VBMh14lNjinHk4MOEHQUu5iaUF/view?usp=drive_link" TargetMode="External"/><Relationship Id="rId37" Type="http://schemas.openxmlformats.org/officeDocument/2006/relationships/hyperlink" Target="https://drive.google.com/file/d/1Azj7VEBAm9buTPuZ-bKewDc7xIpHaXcI/view?usp=drive_link" TargetMode="External"/><Relationship Id="rId58" Type="http://schemas.openxmlformats.org/officeDocument/2006/relationships/hyperlink" Target="https://drive.google.com/file/d/1KCmffbnWZRgHhDORtjzce4Rkux6d7opJ/view?usp=drive_link" TargetMode="External"/><Relationship Id="rId79" Type="http://schemas.openxmlformats.org/officeDocument/2006/relationships/hyperlink" Target="https://drive.google.com/file/d/1Fc0nidHBrTufGH5LjlSKeYaFYO7stk-w/view?usp=drive_link" TargetMode="External"/><Relationship Id="rId102" Type="http://schemas.openxmlformats.org/officeDocument/2006/relationships/hyperlink" Target="https://drive.google.com/file/d/14mJusP-Pivfhi53OusD2btLm94q75x1k/view?usp=drive_link" TargetMode="External"/><Relationship Id="rId123" Type="http://schemas.openxmlformats.org/officeDocument/2006/relationships/hyperlink" Target="https://drive.google.com/file/d/1MuITD6u1xnbOjbAbtbeoifUWUg9rbj_O/view?usp=drive_link" TargetMode="External"/><Relationship Id="rId144" Type="http://schemas.openxmlformats.org/officeDocument/2006/relationships/hyperlink" Target="https://drive.google.com/file/d/1t7qT3WWuj-FpEPrpmbiAARg96P3Ito0g/view?usp=drive_link" TargetMode="External"/><Relationship Id="rId90" Type="http://schemas.openxmlformats.org/officeDocument/2006/relationships/hyperlink" Target="https://drive.google.com/file/d/19rmOuIFujczRE6Hicha69rG_4IHGJ261/view?usp=drive_link" TargetMode="External"/><Relationship Id="rId165" Type="http://schemas.openxmlformats.org/officeDocument/2006/relationships/hyperlink" Target="https://drive.google.com/file/d/1DKoCljc_Y20So64Ar_ovaSdF9Zcl_0j_/view?usp=drive_link" TargetMode="External"/><Relationship Id="rId186" Type="http://schemas.openxmlformats.org/officeDocument/2006/relationships/hyperlink" Target="https://drive.google.com/file/d/1CssZcbTzaPo9SZoHx7_hyubSM_jD2DTL/view?usp=drive_link" TargetMode="External"/><Relationship Id="rId27" Type="http://schemas.openxmlformats.org/officeDocument/2006/relationships/hyperlink" Target="https://drive.google.com/file/d/1puBc7Se3Su8FJ-lbpn23aFMn5qd6XQvj/view?usp=drive_link" TargetMode="External"/><Relationship Id="rId48" Type="http://schemas.openxmlformats.org/officeDocument/2006/relationships/hyperlink" Target="https://drive.google.com/file/d/1pIW_nP77OISBNb_DuTskBtcFgeup3wUe/view?usp=drive_link" TargetMode="External"/><Relationship Id="rId69" Type="http://schemas.openxmlformats.org/officeDocument/2006/relationships/hyperlink" Target="https://drive.google.com/file/d/1FPH4Fi_NhTsOsxbRe2SD9gSm6TeM1dXd/view?usp=drive_link" TargetMode="External"/><Relationship Id="rId113" Type="http://schemas.openxmlformats.org/officeDocument/2006/relationships/hyperlink" Target="https://drive.google.com/file/d/1yOpIVkWiW54zp59iSRMdlEQIxyzL84jF/view?usp=drive_link" TargetMode="External"/><Relationship Id="rId134" Type="http://schemas.openxmlformats.org/officeDocument/2006/relationships/hyperlink" Target="https://drive.google.com/file/d/13fHqz_uN3BJPy2tmqzrqyjiFLCCIgbUv/view?usp=drive_link" TargetMode="External"/><Relationship Id="rId80" Type="http://schemas.openxmlformats.org/officeDocument/2006/relationships/hyperlink" Target="https://drive.google.com/file/d/19rmOuIFujczRE6Hicha69rG_4IHGJ261/view?usp=drive_link" TargetMode="External"/><Relationship Id="rId155" Type="http://schemas.openxmlformats.org/officeDocument/2006/relationships/hyperlink" Target="https://drive.google.com/file/d/1e3T6ehCrGgNEhgiJDEDoVXrfy_bOzsY1/view?usp=drive_link" TargetMode="External"/><Relationship Id="rId176" Type="http://schemas.openxmlformats.org/officeDocument/2006/relationships/hyperlink" Target="https://drive.google.com/file/d/1EHqWkHuBgbrzo47q_9poRFQlKvlqcVLc/view?usp=drive_link" TargetMode="External"/><Relationship Id="rId197" Type="http://schemas.openxmlformats.org/officeDocument/2006/relationships/hyperlink" Target="https://drive.google.com/file/d/1Dh1EkeJFvnGV2ysj99KO_9qfcPGxNAFH/view?usp=drive_link" TargetMode="External"/><Relationship Id="rId201" Type="http://schemas.openxmlformats.org/officeDocument/2006/relationships/hyperlink" Target="https://drive.google.com/file/d/1QLKz4jiUUAkVzuYGLfsshQEg82zrgwZf/view?usp=drive_link" TargetMode="External"/><Relationship Id="rId17" Type="http://schemas.openxmlformats.org/officeDocument/2006/relationships/hyperlink" Target="https://drive.google.com/file/d/1sc2_71VBMh14lNjinHk4MOEHQUu5iaUF/view?usp=drive_link" TargetMode="External"/><Relationship Id="rId38" Type="http://schemas.openxmlformats.org/officeDocument/2006/relationships/hyperlink" Target="https://drive.google.com/file/d/1v4yqb8ZvCDooDjuOUEbeYnfdTjXuZ5Yb/view?usp=drive_link" TargetMode="External"/><Relationship Id="rId59" Type="http://schemas.openxmlformats.org/officeDocument/2006/relationships/hyperlink" Target="https://drive.google.com/file/d/1vGarRYOaObL9hPhLVr9WcgTfWsUje1mX/view?usp=drive_link" TargetMode="External"/><Relationship Id="rId103" Type="http://schemas.openxmlformats.org/officeDocument/2006/relationships/hyperlink" Target="https://drive.google.com/file/d/1YiFw5H9xIJ_ecJpGLBqklhtSv7p1Hzfv/view?usp=drive_link" TargetMode="External"/><Relationship Id="rId124" Type="http://schemas.openxmlformats.org/officeDocument/2006/relationships/hyperlink" Target="https://drive.google.com/file/d/1B1h7CuOBbdpj_4ERbUj0BSODe8i1iJlK/view?usp=drive_link" TargetMode="External"/><Relationship Id="rId70" Type="http://schemas.openxmlformats.org/officeDocument/2006/relationships/hyperlink" Target="https://drive.google.com/file/d/1e3vu4f2kD71OEHNa6NZCGuQZnbhhjhoB/view?usp=drive_link" TargetMode="External"/><Relationship Id="rId91" Type="http://schemas.openxmlformats.org/officeDocument/2006/relationships/hyperlink" Target="https://drive.google.com/file/d/18reD6L881uTA0taL1ZJw3NkNvW-27zrT/view?usp=drive_link" TargetMode="External"/><Relationship Id="rId145" Type="http://schemas.openxmlformats.org/officeDocument/2006/relationships/hyperlink" Target="https://drive.google.com/file/d/1onQ0kX72CE74SAq3IOG0wf8zOWN6pF4-/view?usp=drive_link" TargetMode="External"/><Relationship Id="rId166" Type="http://schemas.openxmlformats.org/officeDocument/2006/relationships/hyperlink" Target="https://drive.google.com/file/d/1Eunqu5mWPYSLkwGHWQaDGJyDAJqSM0aW/view?usp=drive_link" TargetMode="External"/><Relationship Id="rId187" Type="http://schemas.openxmlformats.org/officeDocument/2006/relationships/hyperlink" Target="https://drive.google.com/file/d/1Ur4Ae2ah0pBw1IdV7di-kjqcCx5VeUEy/view?usp=drive_link" TargetMode="External"/><Relationship Id="rId1" Type="http://schemas.openxmlformats.org/officeDocument/2006/relationships/hyperlink" Target="https://drive.google.com/file/d/19jFsyAh29PCpfCu9KlFdRpwYWMX0wIUT/view?usp=drive_link" TargetMode="External"/><Relationship Id="rId28" Type="http://schemas.openxmlformats.org/officeDocument/2006/relationships/hyperlink" Target="https://drive.google.com/file/d/1fCixk5c7Qv9Msatdp_5Yx4WtPPyNgfiB/view?usp=drive_link" TargetMode="External"/><Relationship Id="rId49" Type="http://schemas.openxmlformats.org/officeDocument/2006/relationships/hyperlink" Target="https://drive.google.com/file/d/1u_n_gnE4E9qKZwtBsQMUEbbnkn_7etoM/view?usp=drive_link" TargetMode="External"/><Relationship Id="rId114" Type="http://schemas.openxmlformats.org/officeDocument/2006/relationships/hyperlink" Target="https://drive.google.com/file/d/1Mj1jgEmvoaX5vf2OG8kOBPhwFa8gV3CR/view?usp=drive_link" TargetMode="External"/><Relationship Id="rId60" Type="http://schemas.openxmlformats.org/officeDocument/2006/relationships/hyperlink" Target="https://drive.google.com/file/d/1AsoSVZFn92Gh_j9FxFhi5SNYkO9RhJ0U/view?usp=drive_link" TargetMode="External"/><Relationship Id="rId81" Type="http://schemas.openxmlformats.org/officeDocument/2006/relationships/hyperlink" Target="https://drive.google.com/file/d/1-cJ_Y-SC2hZK_PfZd7JKOCXM9OCw_nEY/view?usp=drive_link" TargetMode="External"/><Relationship Id="rId135" Type="http://schemas.openxmlformats.org/officeDocument/2006/relationships/hyperlink" Target="https://drive.google.com/file/d/1LSHMTg_rgolMqVMfn0zjxv0x6T0SSyh7/view?usp=drive_link" TargetMode="External"/><Relationship Id="rId156" Type="http://schemas.openxmlformats.org/officeDocument/2006/relationships/hyperlink" Target="https://drive.google.com/file/d/15gdGlWy-d_CE39zlFs5ULaPLzdgrWtV4/view?usp=drive_link" TargetMode="External"/><Relationship Id="rId177" Type="http://schemas.openxmlformats.org/officeDocument/2006/relationships/hyperlink" Target="https://drive.google.com/file/d/12FJQTR1Ns4pucrJhWX5I7j0OeLMnyyjm/view?usp=drive_link" TargetMode="External"/><Relationship Id="rId198" Type="http://schemas.openxmlformats.org/officeDocument/2006/relationships/hyperlink" Target="https://drive.google.com/file/d/1gNb9PUobJTjhdColaAYi4PZs9lRr2aBr/view?usp=drive_link" TargetMode="External"/><Relationship Id="rId202" Type="http://schemas.openxmlformats.org/officeDocument/2006/relationships/hyperlink" Target="https://drive.google.com/file/d/1rV692b27NUYXULzrwSUhEO7rJe4KPWxz/view?usp=drive_link" TargetMode="External"/><Relationship Id="rId18" Type="http://schemas.openxmlformats.org/officeDocument/2006/relationships/hyperlink" Target="https://drive.google.com/file/d/1sc2_71VBMh14lNjinHk4MOEHQUu5iaUF/view?usp=drive_link" TargetMode="External"/><Relationship Id="rId39" Type="http://schemas.openxmlformats.org/officeDocument/2006/relationships/hyperlink" Target="https://drive.google.com/file/d/1_wtMFc9OaDcr-y_EMT5sMbWj-9m7stDy/view?usp=drive_link" TargetMode="External"/><Relationship Id="rId50" Type="http://schemas.openxmlformats.org/officeDocument/2006/relationships/hyperlink" Target="https://drive.google.com/file/d/1EfPgfhS6Om7xGkKpgc837m6K3LsXPbV9/view?usp=drive_link" TargetMode="External"/><Relationship Id="rId104" Type="http://schemas.openxmlformats.org/officeDocument/2006/relationships/hyperlink" Target="https://drive.google.com/file/d/1_7hbM6f0X50f22Mkrvhc9MzPY10rj8VK/view?usp=drive_link" TargetMode="External"/><Relationship Id="rId125" Type="http://schemas.openxmlformats.org/officeDocument/2006/relationships/hyperlink" Target="https://drive.google.com/file/d/100WWi9tLC8q-hXzoTLAGocjjJUfm9TPl/view?usp=drive_link" TargetMode="External"/><Relationship Id="rId146" Type="http://schemas.openxmlformats.org/officeDocument/2006/relationships/hyperlink" Target="https://drive.google.com/file/d/11U4mhm4bsW7MiJqBfT5DNCDf73-XzBd6/view?usp=drive_link" TargetMode="External"/><Relationship Id="rId167" Type="http://schemas.openxmlformats.org/officeDocument/2006/relationships/hyperlink" Target="https://drive.google.com/file/d/15gdGlWy-d_CE39zlFs5ULaPLzdgrWtV4/view?usp=drive_link" TargetMode="External"/><Relationship Id="rId188" Type="http://schemas.openxmlformats.org/officeDocument/2006/relationships/hyperlink" Target="https://drive.google.com/file/d/1t20PxoeDGXHSTRa0TGE_GYYydwP0x1Ch/view?usp=drive_link" TargetMode="External"/><Relationship Id="rId71" Type="http://schemas.openxmlformats.org/officeDocument/2006/relationships/hyperlink" Target="https://drive.google.com/file/d/1MQPnKMhZTyoJQOhEvnt548VX35Eud8xS/view?usp=drive_link" TargetMode="External"/><Relationship Id="rId92" Type="http://schemas.openxmlformats.org/officeDocument/2006/relationships/hyperlink" Target="https://drive.google.com/file/d/1WNVBEfMPT2OziSOb7jkdwEUX-nWrxTzz/view?usp=drive_link" TargetMode="External"/><Relationship Id="rId2" Type="http://schemas.openxmlformats.org/officeDocument/2006/relationships/hyperlink" Target="https://drive.google.com/file/d/1sc2_71VBMh14lNjinHk4MOEHQUu5iaUF/view?usp=drive_link" TargetMode="External"/><Relationship Id="rId29" Type="http://schemas.openxmlformats.org/officeDocument/2006/relationships/hyperlink" Target="https://drive.google.com/file/d/1PI-YKwr98oSCP_PRaVvG18TechGOj9PM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3"/>
  <sheetViews>
    <sheetView tabSelected="1" topLeftCell="B1" zoomScaleNormal="100" workbookViewId="0">
      <pane ySplit="1" topLeftCell="A2" activePane="bottomLeft" state="frozen"/>
      <selection pane="bottomLeft" activeCell="U2" sqref="U2"/>
    </sheetView>
  </sheetViews>
  <sheetFormatPr baseColWidth="10" defaultColWidth="10.69921875" defaultRowHeight="15.6" x14ac:dyDescent="0.3"/>
  <cols>
    <col min="1" max="1" width="33.69921875" style="31" customWidth="1"/>
    <col min="2" max="2" width="4.3984375" style="31" bestFit="1" customWidth="1"/>
    <col min="3" max="3" width="10" style="31" bestFit="1" customWidth="1"/>
    <col min="4" max="4" width="6.19921875" style="31" bestFit="1" customWidth="1"/>
    <col min="5" max="5" width="8.3984375" style="31" bestFit="1" customWidth="1"/>
    <col min="6" max="6" width="10" style="31" bestFit="1" customWidth="1"/>
    <col min="7" max="7" width="9.3984375" style="31" bestFit="1" customWidth="1"/>
    <col min="8" max="8" width="6" style="31" bestFit="1" customWidth="1"/>
    <col min="9" max="9" width="8.69921875" style="31" bestFit="1" customWidth="1"/>
    <col min="10" max="10" width="8.19921875" style="31" bestFit="1" customWidth="1"/>
    <col min="11" max="11" width="8.69921875" style="31" bestFit="1" customWidth="1"/>
    <col min="12" max="12" width="4.296875" style="31" bestFit="1" customWidth="1"/>
    <col min="13" max="13" width="7.59765625" style="31" bestFit="1" customWidth="1"/>
    <col min="14" max="14" width="5.796875" style="31" bestFit="1" customWidth="1"/>
    <col min="15" max="15" width="8" style="31" bestFit="1" customWidth="1"/>
    <col min="16" max="16" width="4.5" style="31" bestFit="1" customWidth="1"/>
    <col min="17" max="17" width="9.3984375" style="31" bestFit="1" customWidth="1"/>
    <col min="18" max="18" width="10.69921875" style="31"/>
    <col min="19" max="19" width="10.296875" style="31" bestFit="1" customWidth="1"/>
    <col min="20" max="20" width="10.296875" style="31" customWidth="1"/>
    <col min="21" max="21" width="11.796875" style="31" bestFit="1" customWidth="1"/>
    <col min="22" max="16384" width="10.69921875" style="3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560</v>
      </c>
      <c r="U1" s="1" t="s">
        <v>19</v>
      </c>
      <c r="V1" s="40" t="s">
        <v>543</v>
      </c>
    </row>
    <row r="2" spans="1:22" ht="31.2" x14ac:dyDescent="0.3">
      <c r="A2" s="3" t="s">
        <v>248</v>
      </c>
      <c r="B2" s="4">
        <v>1</v>
      </c>
      <c r="C2" s="7">
        <v>259</v>
      </c>
      <c r="D2" s="6">
        <f>(((C2-F2)*100)/C2)/100</f>
        <v>0.21563706563706561</v>
      </c>
      <c r="E2" s="7">
        <v>0</v>
      </c>
      <c r="F2" s="7">
        <v>203.15</v>
      </c>
      <c r="G2" s="8">
        <f t="shared" ref="G2:G8" si="0">B2*F2</f>
        <v>203.15</v>
      </c>
      <c r="H2" s="7">
        <v>0</v>
      </c>
      <c r="I2" s="7">
        <v>0</v>
      </c>
      <c r="J2" s="32">
        <v>45243</v>
      </c>
      <c r="K2" s="32">
        <v>45244</v>
      </c>
      <c r="L2"/>
      <c r="M2" s="7">
        <v>17.079999999999998</v>
      </c>
      <c r="N2" s="7"/>
      <c r="O2" s="9">
        <f t="shared" ref="O2:O8" si="1">G2*0.1</f>
        <v>20.315000000000001</v>
      </c>
      <c r="P2" s="4">
        <v>1</v>
      </c>
      <c r="Q2" s="8">
        <f t="shared" ref="Q2:Q98" si="2">F2+(I2/B2)-(O2/B2)</f>
        <v>182.83500000000001</v>
      </c>
      <c r="R2" s="10" t="s">
        <v>247</v>
      </c>
      <c r="S2" s="16">
        <f>SUM(O2:O230)-(O75+O89+O93+O94)</f>
        <v>3812.6151428571416</v>
      </c>
      <c r="T2" s="8">
        <f>B2*Q2</f>
        <v>182.83500000000001</v>
      </c>
      <c r="U2" s="11">
        <f>SUM(T2:T230)-U75-U89-W93</f>
        <v>49515.945357142882</v>
      </c>
      <c r="V2" s="41"/>
    </row>
    <row r="3" spans="1:22" x14ac:dyDescent="0.3">
      <c r="A3" s="3" t="s">
        <v>29</v>
      </c>
      <c r="B3" s="4">
        <v>1</v>
      </c>
      <c r="C3" s="7">
        <v>589</v>
      </c>
      <c r="D3" s="6">
        <f>(((C3-F3)*100)/C3)/100</f>
        <v>0.30560271646859083</v>
      </c>
      <c r="E3" s="7">
        <v>0</v>
      </c>
      <c r="F3" s="7">
        <v>409</v>
      </c>
      <c r="G3" s="8">
        <f t="shared" si="0"/>
        <v>409</v>
      </c>
      <c r="H3" s="7">
        <v>0</v>
      </c>
      <c r="I3" s="7">
        <v>0</v>
      </c>
      <c r="J3" s="32">
        <v>45243</v>
      </c>
      <c r="K3" s="32">
        <v>45244</v>
      </c>
      <c r="L3"/>
      <c r="M3" s="7">
        <v>17.079999999999998</v>
      </c>
      <c r="N3" s="7"/>
      <c r="O3" s="9">
        <f t="shared" si="1"/>
        <v>40.900000000000006</v>
      </c>
      <c r="P3" s="4">
        <v>1</v>
      </c>
      <c r="Q3" s="8">
        <f t="shared" si="2"/>
        <v>368.1</v>
      </c>
      <c r="R3" s="10" t="s">
        <v>30</v>
      </c>
      <c r="S3" s="5"/>
      <c r="T3" s="8">
        <f t="shared" ref="T3:T66" si="3">B3*Q3</f>
        <v>368.1</v>
      </c>
      <c r="U3" s="5"/>
      <c r="V3" s="5"/>
    </row>
    <row r="4" spans="1:22" x14ac:dyDescent="0.3">
      <c r="A4" s="3" t="s">
        <v>31</v>
      </c>
      <c r="B4" s="4">
        <v>1</v>
      </c>
      <c r="C4" s="7">
        <v>799</v>
      </c>
      <c r="D4" s="6">
        <f t="shared" ref="D4:D82" si="4">(((C4-F4)*100)/C4)/100</f>
        <v>0.3379224030037547</v>
      </c>
      <c r="E4" s="7">
        <v>0</v>
      </c>
      <c r="F4" s="7">
        <v>529</v>
      </c>
      <c r="G4" s="8">
        <f t="shared" si="0"/>
        <v>529</v>
      </c>
      <c r="H4" s="7">
        <v>0</v>
      </c>
      <c r="I4" s="7">
        <v>0</v>
      </c>
      <c r="J4" s="32">
        <v>45243</v>
      </c>
      <c r="K4" s="32">
        <v>45244</v>
      </c>
      <c r="L4"/>
      <c r="M4" s="7">
        <v>17.079999999999998</v>
      </c>
      <c r="N4" s="7"/>
      <c r="O4" s="9">
        <f t="shared" si="1"/>
        <v>52.900000000000006</v>
      </c>
      <c r="P4" s="4">
        <v>1</v>
      </c>
      <c r="Q4" s="8">
        <f t="shared" si="2"/>
        <v>476.1</v>
      </c>
      <c r="R4" s="10" t="s">
        <v>32</v>
      </c>
      <c r="S4" s="12"/>
      <c r="T4" s="8">
        <f t="shared" si="3"/>
        <v>476.1</v>
      </c>
      <c r="U4" s="4"/>
      <c r="V4" s="5"/>
    </row>
    <row r="5" spans="1:22" ht="31.2" x14ac:dyDescent="0.3">
      <c r="A5" s="3" t="s">
        <v>33</v>
      </c>
      <c r="B5" s="4">
        <v>1</v>
      </c>
      <c r="C5" s="7">
        <v>1597</v>
      </c>
      <c r="D5" s="6">
        <f t="shared" si="4"/>
        <v>0.59987476518472138</v>
      </c>
      <c r="E5" s="7">
        <v>0</v>
      </c>
      <c r="F5" s="7">
        <v>639</v>
      </c>
      <c r="G5" s="8">
        <f t="shared" si="0"/>
        <v>639</v>
      </c>
      <c r="H5" s="7">
        <v>0</v>
      </c>
      <c r="I5" s="7">
        <v>0</v>
      </c>
      <c r="J5" s="32">
        <v>45243</v>
      </c>
      <c r="K5" s="32">
        <v>45244</v>
      </c>
      <c r="L5"/>
      <c r="M5" s="7">
        <v>17.149999999999999</v>
      </c>
      <c r="N5" s="7"/>
      <c r="O5" s="9">
        <f t="shared" si="1"/>
        <v>63.900000000000006</v>
      </c>
      <c r="P5" s="4">
        <v>1</v>
      </c>
      <c r="Q5" s="8">
        <f t="shared" si="2"/>
        <v>575.1</v>
      </c>
      <c r="R5" s="10" t="s">
        <v>521</v>
      </c>
      <c r="S5" s="12"/>
      <c r="T5" s="8">
        <f t="shared" si="3"/>
        <v>575.1</v>
      </c>
      <c r="U5" s="4"/>
      <c r="V5" s="5"/>
    </row>
    <row r="6" spans="1:22" ht="31.2" x14ac:dyDescent="0.3">
      <c r="A6" s="3" t="s">
        <v>35</v>
      </c>
      <c r="B6" s="4">
        <v>1</v>
      </c>
      <c r="C6" s="7">
        <v>399</v>
      </c>
      <c r="D6" s="6">
        <f t="shared" si="4"/>
        <v>0.25062656641604009</v>
      </c>
      <c r="E6" s="7">
        <v>0</v>
      </c>
      <c r="F6" s="7">
        <v>299</v>
      </c>
      <c r="G6" s="8">
        <f t="shared" si="0"/>
        <v>299</v>
      </c>
      <c r="H6" s="7">
        <v>0</v>
      </c>
      <c r="I6" s="7">
        <v>0</v>
      </c>
      <c r="J6" s="32">
        <v>45243</v>
      </c>
      <c r="K6" s="32">
        <v>45244</v>
      </c>
      <c r="L6"/>
      <c r="M6" s="7">
        <v>17.149999999999999</v>
      </c>
      <c r="N6" s="7"/>
      <c r="O6" s="9">
        <f t="shared" si="1"/>
        <v>29.900000000000002</v>
      </c>
      <c r="P6" s="4">
        <v>1</v>
      </c>
      <c r="Q6" s="8">
        <f t="shared" si="2"/>
        <v>269.10000000000002</v>
      </c>
      <c r="R6" s="10" t="s">
        <v>34</v>
      </c>
      <c r="S6" s="12"/>
      <c r="T6" s="8">
        <f t="shared" si="3"/>
        <v>269.10000000000002</v>
      </c>
      <c r="U6" s="4"/>
      <c r="V6" s="5"/>
    </row>
    <row r="7" spans="1:22" x14ac:dyDescent="0.3">
      <c r="A7" s="3" t="s">
        <v>36</v>
      </c>
      <c r="B7" s="4">
        <v>1</v>
      </c>
      <c r="C7" s="7">
        <v>759</v>
      </c>
      <c r="D7" s="6">
        <f t="shared" si="4"/>
        <v>0.34255599472990772</v>
      </c>
      <c r="E7" s="7">
        <v>0</v>
      </c>
      <c r="F7" s="7">
        <v>499</v>
      </c>
      <c r="G7" s="8">
        <f t="shared" si="0"/>
        <v>499</v>
      </c>
      <c r="H7" s="7">
        <v>0</v>
      </c>
      <c r="I7" s="7">
        <v>0</v>
      </c>
      <c r="J7" s="32">
        <v>45243</v>
      </c>
      <c r="K7" s="32">
        <v>45244</v>
      </c>
      <c r="L7"/>
      <c r="M7" s="7">
        <v>17.149999999999999</v>
      </c>
      <c r="N7" s="7"/>
      <c r="O7" s="9">
        <f t="shared" si="1"/>
        <v>49.900000000000006</v>
      </c>
      <c r="P7" s="4">
        <v>1</v>
      </c>
      <c r="Q7" s="8">
        <f t="shared" si="2"/>
        <v>449.1</v>
      </c>
      <c r="R7" s="10" t="s">
        <v>37</v>
      </c>
      <c r="S7" s="12"/>
      <c r="T7" s="8">
        <f t="shared" si="3"/>
        <v>449.1</v>
      </c>
      <c r="U7" s="4"/>
      <c r="V7" s="5"/>
    </row>
    <row r="8" spans="1:22" x14ac:dyDescent="0.3">
      <c r="A8" s="17" t="s">
        <v>38</v>
      </c>
      <c r="B8" s="18">
        <v>1</v>
      </c>
      <c r="C8" s="19">
        <v>879</v>
      </c>
      <c r="D8" s="20">
        <f t="shared" si="4"/>
        <v>0.45506257110352671</v>
      </c>
      <c r="E8" s="19">
        <v>0</v>
      </c>
      <c r="F8" s="19">
        <v>479</v>
      </c>
      <c r="G8" s="8">
        <f t="shared" si="0"/>
        <v>479</v>
      </c>
      <c r="H8" s="7">
        <v>0</v>
      </c>
      <c r="I8" s="7">
        <v>0</v>
      </c>
      <c r="J8" s="32">
        <v>45243</v>
      </c>
      <c r="K8" s="32">
        <v>45244</v>
      </c>
      <c r="L8"/>
      <c r="M8" s="7">
        <v>17.149999999999999</v>
      </c>
      <c r="N8" s="7"/>
      <c r="O8" s="9">
        <f t="shared" si="1"/>
        <v>47.900000000000006</v>
      </c>
      <c r="P8" s="4">
        <v>1</v>
      </c>
      <c r="Q8" s="8">
        <f t="shared" si="2"/>
        <v>431.1</v>
      </c>
      <c r="R8" s="10" t="s">
        <v>39</v>
      </c>
      <c r="S8" s="12"/>
      <c r="T8" s="8">
        <f t="shared" si="3"/>
        <v>431.1</v>
      </c>
      <c r="U8" s="4"/>
      <c r="V8" s="5"/>
    </row>
    <row r="9" spans="1:22" x14ac:dyDescent="0.3">
      <c r="A9" s="3" t="s">
        <v>40</v>
      </c>
      <c r="B9" s="4">
        <v>1</v>
      </c>
      <c r="C9" s="7">
        <v>1699</v>
      </c>
      <c r="D9" s="6">
        <f t="shared" si="4"/>
        <v>0.48263684520306066</v>
      </c>
      <c r="E9" s="7">
        <v>0</v>
      </c>
      <c r="F9" s="7">
        <v>879</v>
      </c>
      <c r="G9" s="8">
        <f t="shared" ref="G9:G27" si="5">B9*F9</f>
        <v>879</v>
      </c>
      <c r="H9" s="7">
        <v>0</v>
      </c>
      <c r="I9" s="7">
        <v>0</v>
      </c>
      <c r="J9" s="32">
        <v>45243</v>
      </c>
      <c r="K9" s="32">
        <v>45244</v>
      </c>
      <c r="L9"/>
      <c r="M9" s="7">
        <v>17.149999999999999</v>
      </c>
      <c r="N9" s="7"/>
      <c r="O9" s="9">
        <f>G9*0.1</f>
        <v>87.9</v>
      </c>
      <c r="P9" s="4">
        <v>1</v>
      </c>
      <c r="Q9" s="8">
        <f t="shared" si="2"/>
        <v>791.1</v>
      </c>
      <c r="R9" s="10" t="s">
        <v>41</v>
      </c>
      <c r="S9" s="12"/>
      <c r="T9" s="8">
        <f t="shared" si="3"/>
        <v>791.1</v>
      </c>
      <c r="U9" s="4"/>
      <c r="V9" s="5"/>
    </row>
    <row r="10" spans="1:22" x14ac:dyDescent="0.3">
      <c r="A10" s="3" t="s">
        <v>42</v>
      </c>
      <c r="B10" s="4">
        <v>1</v>
      </c>
      <c r="C10" s="7">
        <v>1299</v>
      </c>
      <c r="D10" s="6">
        <f t="shared" si="4"/>
        <v>0.46189376443418012</v>
      </c>
      <c r="E10" s="7">
        <v>0</v>
      </c>
      <c r="F10" s="7">
        <v>699</v>
      </c>
      <c r="G10" s="8">
        <f t="shared" si="5"/>
        <v>699</v>
      </c>
      <c r="H10" s="7">
        <v>0</v>
      </c>
      <c r="I10" s="7">
        <v>0</v>
      </c>
      <c r="J10" s="32">
        <v>45243</v>
      </c>
      <c r="K10" s="32">
        <v>45244</v>
      </c>
      <c r="L10"/>
      <c r="M10" s="7">
        <v>17.149999999999999</v>
      </c>
      <c r="N10" s="7"/>
      <c r="O10" s="9">
        <f>G10*0.1</f>
        <v>69.900000000000006</v>
      </c>
      <c r="P10" s="4">
        <v>1</v>
      </c>
      <c r="Q10" s="8">
        <f t="shared" si="2"/>
        <v>629.1</v>
      </c>
      <c r="R10" s="10" t="s">
        <v>43</v>
      </c>
      <c r="S10" s="12"/>
      <c r="T10" s="8">
        <f t="shared" si="3"/>
        <v>629.1</v>
      </c>
      <c r="U10" s="4"/>
      <c r="V10" s="5"/>
    </row>
    <row r="11" spans="1:22" x14ac:dyDescent="0.3">
      <c r="A11" s="17" t="s">
        <v>44</v>
      </c>
      <c r="B11" s="18">
        <v>1</v>
      </c>
      <c r="C11" s="19">
        <v>999</v>
      </c>
      <c r="D11" s="20">
        <f t="shared" si="4"/>
        <v>0.45045045045045046</v>
      </c>
      <c r="E11" s="19">
        <v>0</v>
      </c>
      <c r="F11" s="19">
        <v>549</v>
      </c>
      <c r="G11" s="8">
        <f t="shared" si="5"/>
        <v>549</v>
      </c>
      <c r="H11" s="7">
        <v>0</v>
      </c>
      <c r="I11" s="7">
        <v>0</v>
      </c>
      <c r="J11" s="32">
        <v>45243</v>
      </c>
      <c r="K11" s="32">
        <v>45244</v>
      </c>
      <c r="L11"/>
      <c r="M11" s="7">
        <v>17.149999999999999</v>
      </c>
      <c r="N11" s="7"/>
      <c r="O11" s="9">
        <f>G11*0.1</f>
        <v>54.900000000000006</v>
      </c>
      <c r="P11" s="4">
        <v>1</v>
      </c>
      <c r="Q11" s="8">
        <f t="shared" si="2"/>
        <v>494.1</v>
      </c>
      <c r="R11" s="10" t="s">
        <v>45</v>
      </c>
      <c r="S11" s="12"/>
      <c r="T11" s="8">
        <f t="shared" si="3"/>
        <v>494.1</v>
      </c>
      <c r="U11" s="4"/>
      <c r="V11" s="5"/>
    </row>
    <row r="12" spans="1:22" ht="31.2" x14ac:dyDescent="0.3">
      <c r="A12" s="3" t="s">
        <v>522</v>
      </c>
      <c r="B12" s="4">
        <v>1</v>
      </c>
      <c r="C12" s="7">
        <v>1283</v>
      </c>
      <c r="D12" s="6">
        <f t="shared" si="4"/>
        <v>0.44738893219017922</v>
      </c>
      <c r="E12" s="7">
        <v>0</v>
      </c>
      <c r="F12" s="7">
        <v>709</v>
      </c>
      <c r="G12" s="8">
        <f t="shared" si="5"/>
        <v>709</v>
      </c>
      <c r="H12" s="7">
        <v>0</v>
      </c>
      <c r="I12" s="7">
        <v>0</v>
      </c>
      <c r="J12" s="32">
        <v>45243</v>
      </c>
      <c r="K12" s="32">
        <v>45244</v>
      </c>
      <c r="L12"/>
      <c r="M12" s="7">
        <v>17.149999999999999</v>
      </c>
      <c r="N12" s="7"/>
      <c r="O12" s="9">
        <f>G12*0.1</f>
        <v>70.900000000000006</v>
      </c>
      <c r="P12" s="4">
        <v>1</v>
      </c>
      <c r="Q12" s="8">
        <f t="shared" si="2"/>
        <v>638.1</v>
      </c>
      <c r="R12" s="10" t="s">
        <v>46</v>
      </c>
      <c r="S12" s="12"/>
      <c r="T12" s="8">
        <f t="shared" si="3"/>
        <v>638.1</v>
      </c>
      <c r="U12" s="4"/>
      <c r="V12" s="5"/>
    </row>
    <row r="13" spans="1:22" x14ac:dyDescent="0.3">
      <c r="A13" s="3" t="s">
        <v>47</v>
      </c>
      <c r="B13" s="4">
        <v>2</v>
      </c>
      <c r="C13" s="7">
        <v>145</v>
      </c>
      <c r="D13" s="6">
        <f t="shared" si="4"/>
        <v>0.20862068965517241</v>
      </c>
      <c r="E13" s="7">
        <v>0</v>
      </c>
      <c r="F13" s="7">
        <v>114.75</v>
      </c>
      <c r="G13" s="8">
        <f t="shared" si="5"/>
        <v>229.5</v>
      </c>
      <c r="H13" s="7">
        <v>0</v>
      </c>
      <c r="I13" s="7">
        <v>0</v>
      </c>
      <c r="J13" s="32">
        <v>45243</v>
      </c>
      <c r="K13" s="32">
        <v>45244</v>
      </c>
      <c r="L13"/>
      <c r="M13" s="7">
        <v>17.03</v>
      </c>
      <c r="N13" s="7"/>
      <c r="O13" s="9"/>
      <c r="P13" s="4">
        <v>3</v>
      </c>
      <c r="Q13" s="8">
        <f t="shared" si="2"/>
        <v>114.75</v>
      </c>
      <c r="R13" s="10" t="s">
        <v>48</v>
      </c>
      <c r="S13" s="12"/>
      <c r="T13" s="8">
        <f t="shared" si="3"/>
        <v>229.5</v>
      </c>
      <c r="U13" s="4"/>
      <c r="V13" s="5"/>
    </row>
    <row r="14" spans="1:22" x14ac:dyDescent="0.3">
      <c r="A14" s="3" t="s">
        <v>49</v>
      </c>
      <c r="B14" s="4">
        <v>1</v>
      </c>
      <c r="C14" s="7">
        <v>609</v>
      </c>
      <c r="D14" s="6">
        <f t="shared" si="4"/>
        <v>0.20073891625615764</v>
      </c>
      <c r="E14" s="7">
        <v>0</v>
      </c>
      <c r="F14" s="7">
        <v>486.75</v>
      </c>
      <c r="G14" s="8">
        <f t="shared" si="5"/>
        <v>486.75</v>
      </c>
      <c r="H14" s="7">
        <v>0</v>
      </c>
      <c r="I14" s="7">
        <v>0</v>
      </c>
      <c r="J14" s="32">
        <v>45243</v>
      </c>
      <c r="K14" s="32">
        <v>45244</v>
      </c>
      <c r="L14"/>
      <c r="M14" s="7">
        <v>17.03</v>
      </c>
      <c r="N14" s="7"/>
      <c r="O14" s="9"/>
      <c r="P14" s="4">
        <v>1</v>
      </c>
      <c r="Q14" s="8">
        <f t="shared" si="2"/>
        <v>486.75</v>
      </c>
      <c r="R14" s="10" t="s">
        <v>50</v>
      </c>
      <c r="S14" s="12"/>
      <c r="T14" s="8">
        <f t="shared" si="3"/>
        <v>486.75</v>
      </c>
      <c r="U14" s="4"/>
      <c r="V14" s="5"/>
    </row>
    <row r="15" spans="1:22" x14ac:dyDescent="0.3">
      <c r="A15" s="3" t="s">
        <v>51</v>
      </c>
      <c r="B15" s="4">
        <v>1</v>
      </c>
      <c r="C15" s="7">
        <v>609</v>
      </c>
      <c r="D15" s="6">
        <f t="shared" si="4"/>
        <v>0.20073891625615764</v>
      </c>
      <c r="E15" s="7">
        <v>0</v>
      </c>
      <c r="F15" s="7">
        <v>486.75</v>
      </c>
      <c r="G15" s="8">
        <f t="shared" si="5"/>
        <v>486.75</v>
      </c>
      <c r="H15" s="7">
        <v>0</v>
      </c>
      <c r="I15" s="7">
        <v>0</v>
      </c>
      <c r="J15" s="32">
        <v>45243</v>
      </c>
      <c r="K15" s="32">
        <v>45244</v>
      </c>
      <c r="L15"/>
      <c r="M15" s="7">
        <v>17.03</v>
      </c>
      <c r="N15" s="7"/>
      <c r="O15" s="9"/>
      <c r="P15" s="4">
        <v>1</v>
      </c>
      <c r="Q15" s="8">
        <f t="shared" si="2"/>
        <v>486.75</v>
      </c>
      <c r="R15" s="10"/>
      <c r="S15" s="12"/>
      <c r="T15" s="8">
        <f t="shared" si="3"/>
        <v>486.75</v>
      </c>
      <c r="U15" s="4"/>
      <c r="V15" s="5"/>
    </row>
    <row r="16" spans="1:22" x14ac:dyDescent="0.3">
      <c r="A16" s="3" t="s">
        <v>52</v>
      </c>
      <c r="B16" s="4">
        <v>2</v>
      </c>
      <c r="C16" s="7">
        <v>101</v>
      </c>
      <c r="D16" s="6">
        <f t="shared" si="4"/>
        <v>0.25</v>
      </c>
      <c r="E16" s="7">
        <v>0</v>
      </c>
      <c r="F16" s="7">
        <v>75.75</v>
      </c>
      <c r="G16" s="8">
        <f t="shared" si="5"/>
        <v>151.5</v>
      </c>
      <c r="H16" s="7">
        <v>0</v>
      </c>
      <c r="I16" s="7">
        <v>0</v>
      </c>
      <c r="J16" s="32">
        <v>45243</v>
      </c>
      <c r="K16" s="32">
        <v>45244</v>
      </c>
      <c r="L16"/>
      <c r="M16" s="7">
        <v>17.03</v>
      </c>
      <c r="N16" s="7"/>
      <c r="O16" s="9"/>
      <c r="P16" s="4">
        <v>1</v>
      </c>
      <c r="Q16" s="8">
        <f t="shared" si="2"/>
        <v>75.75</v>
      </c>
      <c r="R16" s="10" t="s">
        <v>53</v>
      </c>
      <c r="S16" s="12"/>
      <c r="T16" s="8">
        <f t="shared" si="3"/>
        <v>151.5</v>
      </c>
      <c r="U16" s="4"/>
      <c r="V16" s="5"/>
    </row>
    <row r="17" spans="1:22" x14ac:dyDescent="0.3">
      <c r="A17" s="3" t="s">
        <v>54</v>
      </c>
      <c r="B17" s="4">
        <v>1</v>
      </c>
      <c r="C17" s="7">
        <v>135</v>
      </c>
      <c r="D17" s="6">
        <f t="shared" si="4"/>
        <v>0.25</v>
      </c>
      <c r="E17" s="7">
        <v>0</v>
      </c>
      <c r="F17" s="7">
        <v>101.25</v>
      </c>
      <c r="G17" s="8">
        <f t="shared" si="5"/>
        <v>101.25</v>
      </c>
      <c r="H17" s="7">
        <v>0</v>
      </c>
      <c r="I17" s="7">
        <v>0</v>
      </c>
      <c r="J17" s="32">
        <v>45243</v>
      </c>
      <c r="K17" s="32">
        <v>45244</v>
      </c>
      <c r="L17"/>
      <c r="M17" s="7">
        <v>17.03</v>
      </c>
      <c r="N17" s="7"/>
      <c r="O17" s="9"/>
      <c r="P17" s="4">
        <v>1</v>
      </c>
      <c r="Q17" s="8">
        <f t="shared" si="2"/>
        <v>101.25</v>
      </c>
      <c r="R17" s="10" t="s">
        <v>55</v>
      </c>
      <c r="S17" s="12"/>
      <c r="T17" s="8">
        <f t="shared" si="3"/>
        <v>101.25</v>
      </c>
      <c r="U17" s="4"/>
      <c r="V17" s="5"/>
    </row>
    <row r="18" spans="1:22" ht="31.2" x14ac:dyDescent="0.3">
      <c r="A18" s="3" t="s">
        <v>56</v>
      </c>
      <c r="B18" s="4">
        <v>1</v>
      </c>
      <c r="C18" s="7">
        <v>149</v>
      </c>
      <c r="D18" s="6">
        <f t="shared" si="4"/>
        <v>0</v>
      </c>
      <c r="E18" s="7">
        <v>0</v>
      </c>
      <c r="F18" s="7">
        <v>149</v>
      </c>
      <c r="G18" s="8">
        <f t="shared" si="5"/>
        <v>149</v>
      </c>
      <c r="H18" s="7">
        <v>0</v>
      </c>
      <c r="I18" s="7">
        <v>0</v>
      </c>
      <c r="J18" s="32">
        <v>45243</v>
      </c>
      <c r="K18" s="32">
        <v>45244</v>
      </c>
      <c r="L18"/>
      <c r="M18" s="7">
        <v>17.03</v>
      </c>
      <c r="N18" s="7"/>
      <c r="O18" s="9">
        <f>150/3</f>
        <v>50</v>
      </c>
      <c r="P18" s="4">
        <v>1</v>
      </c>
      <c r="Q18" s="8">
        <f t="shared" si="2"/>
        <v>99</v>
      </c>
      <c r="R18" s="10" t="s">
        <v>57</v>
      </c>
      <c r="S18" s="12"/>
      <c r="T18" s="8">
        <f t="shared" si="3"/>
        <v>99</v>
      </c>
      <c r="U18" s="4"/>
      <c r="V18" s="5"/>
    </row>
    <row r="19" spans="1:22" ht="31.2" x14ac:dyDescent="0.3">
      <c r="A19" s="3" t="s">
        <v>58</v>
      </c>
      <c r="B19" s="4">
        <v>1</v>
      </c>
      <c r="C19" s="7">
        <v>149</v>
      </c>
      <c r="D19" s="6">
        <f t="shared" si="4"/>
        <v>0</v>
      </c>
      <c r="E19" s="7">
        <v>0</v>
      </c>
      <c r="F19" s="7">
        <v>149</v>
      </c>
      <c r="G19" s="8">
        <f t="shared" si="5"/>
        <v>149</v>
      </c>
      <c r="H19" s="7">
        <v>0</v>
      </c>
      <c r="I19" s="7">
        <v>0</v>
      </c>
      <c r="J19" s="32">
        <v>45243</v>
      </c>
      <c r="K19" s="32">
        <v>45244</v>
      </c>
      <c r="L19"/>
      <c r="M19" s="7">
        <v>17.03</v>
      </c>
      <c r="N19" s="7"/>
      <c r="O19" s="9">
        <f>150/3</f>
        <v>50</v>
      </c>
      <c r="P19" s="4">
        <v>1</v>
      </c>
      <c r="Q19" s="8">
        <f t="shared" si="2"/>
        <v>99</v>
      </c>
      <c r="R19" s="10" t="s">
        <v>59</v>
      </c>
      <c r="S19" s="12"/>
      <c r="T19" s="8">
        <f t="shared" si="3"/>
        <v>99</v>
      </c>
      <c r="U19" s="21"/>
      <c r="V19" s="5"/>
    </row>
    <row r="20" spans="1:22" ht="31.2" x14ac:dyDescent="0.3">
      <c r="A20" s="3" t="s">
        <v>60</v>
      </c>
      <c r="B20" s="4">
        <v>1</v>
      </c>
      <c r="C20" s="7">
        <v>149</v>
      </c>
      <c r="D20" s="6">
        <f>(((C20-F20)*100)/C20)/100</f>
        <v>0</v>
      </c>
      <c r="E20" s="7">
        <v>0</v>
      </c>
      <c r="F20" s="7">
        <v>149</v>
      </c>
      <c r="G20" s="8">
        <f t="shared" si="5"/>
        <v>149</v>
      </c>
      <c r="H20" s="7">
        <v>0</v>
      </c>
      <c r="I20" s="7">
        <v>0</v>
      </c>
      <c r="J20" s="32">
        <v>45243</v>
      </c>
      <c r="K20" s="32">
        <v>45244</v>
      </c>
      <c r="L20"/>
      <c r="M20" s="7">
        <v>17.03</v>
      </c>
      <c r="N20" s="7"/>
      <c r="O20" s="9">
        <f>150/3</f>
        <v>50</v>
      </c>
      <c r="P20" s="4">
        <v>1</v>
      </c>
      <c r="Q20" s="8">
        <f t="shared" si="2"/>
        <v>99</v>
      </c>
      <c r="R20" s="10" t="s">
        <v>61</v>
      </c>
      <c r="S20" s="12"/>
      <c r="T20" s="8">
        <f t="shared" si="3"/>
        <v>99</v>
      </c>
      <c r="U20" s="4"/>
      <c r="V20" s="5"/>
    </row>
    <row r="21" spans="1:22" ht="31.2" x14ac:dyDescent="0.3">
      <c r="A21" s="3" t="s">
        <v>251</v>
      </c>
      <c r="B21" s="4">
        <v>4</v>
      </c>
      <c r="C21" s="7">
        <v>103.97</v>
      </c>
      <c r="D21" s="6">
        <f t="shared" ref="D21:D34" si="6">(((C21-F21)*100)/C21)/100</f>
        <v>0.49716264307011643</v>
      </c>
      <c r="E21" s="7">
        <v>0</v>
      </c>
      <c r="F21" s="7">
        <v>52.28</v>
      </c>
      <c r="G21" s="8">
        <f t="shared" si="5"/>
        <v>209.12</v>
      </c>
      <c r="H21" s="7">
        <v>0</v>
      </c>
      <c r="I21" s="7">
        <v>80.12</v>
      </c>
      <c r="J21" s="32">
        <v>45244</v>
      </c>
      <c r="K21" s="32">
        <v>45259</v>
      </c>
      <c r="L21" s="8"/>
      <c r="M21" s="7">
        <v>17.03</v>
      </c>
      <c r="N21" s="7"/>
      <c r="O21" s="9">
        <v>36.44</v>
      </c>
      <c r="P21" s="4">
        <v>1</v>
      </c>
      <c r="Q21" s="8">
        <f t="shared" si="2"/>
        <v>63.2</v>
      </c>
      <c r="R21" s="10" t="s">
        <v>252</v>
      </c>
      <c r="S21" s="12"/>
      <c r="T21" s="8">
        <f t="shared" si="3"/>
        <v>252.8</v>
      </c>
      <c r="U21" s="21"/>
      <c r="V21" s="5"/>
    </row>
    <row r="22" spans="1:22" ht="31.2" x14ac:dyDescent="0.3">
      <c r="A22" s="3" t="s">
        <v>253</v>
      </c>
      <c r="B22" s="4">
        <v>1</v>
      </c>
      <c r="C22" s="7">
        <v>93.32</v>
      </c>
      <c r="D22" s="6">
        <f t="shared" si="6"/>
        <v>0.40741534504929278</v>
      </c>
      <c r="E22" s="7">
        <v>0</v>
      </c>
      <c r="F22" s="7">
        <v>55.3</v>
      </c>
      <c r="G22" s="8">
        <f t="shared" si="5"/>
        <v>55.3</v>
      </c>
      <c r="H22" s="7">
        <v>0</v>
      </c>
      <c r="I22" s="7">
        <f>99.69/3</f>
        <v>33.229999999999997</v>
      </c>
      <c r="J22" s="32">
        <v>45244</v>
      </c>
      <c r="K22" s="32">
        <v>45259</v>
      </c>
      <c r="L22" s="8"/>
      <c r="M22" s="7">
        <v>17.03</v>
      </c>
      <c r="N22" s="7"/>
      <c r="O22" s="9">
        <f>28.92/3</f>
        <v>9.64</v>
      </c>
      <c r="P22" s="4">
        <v>1</v>
      </c>
      <c r="Q22" s="8">
        <f t="shared" si="2"/>
        <v>78.89</v>
      </c>
      <c r="R22" s="10" t="s">
        <v>254</v>
      </c>
      <c r="S22" s="12"/>
      <c r="T22" s="8">
        <f t="shared" si="3"/>
        <v>78.89</v>
      </c>
      <c r="U22" s="4"/>
      <c r="V22" s="5"/>
    </row>
    <row r="23" spans="1:22" ht="31.2" x14ac:dyDescent="0.3">
      <c r="A23" s="3" t="s">
        <v>255</v>
      </c>
      <c r="B23" s="4">
        <v>1</v>
      </c>
      <c r="C23" s="7">
        <v>93.32</v>
      </c>
      <c r="D23" s="6">
        <f t="shared" si="6"/>
        <v>0.40687955422203165</v>
      </c>
      <c r="E23" s="7">
        <v>0</v>
      </c>
      <c r="F23" s="7">
        <v>55.35</v>
      </c>
      <c r="G23" s="8">
        <f t="shared" si="5"/>
        <v>55.35</v>
      </c>
      <c r="H23" s="7">
        <v>0</v>
      </c>
      <c r="I23" s="7">
        <f>99.69/3</f>
        <v>33.229999999999997</v>
      </c>
      <c r="J23" s="32">
        <v>45244</v>
      </c>
      <c r="K23" s="32">
        <v>45259</v>
      </c>
      <c r="L23" s="8"/>
      <c r="M23" s="7">
        <v>17.03</v>
      </c>
      <c r="N23" s="7"/>
      <c r="O23" s="9">
        <f>28.92/3</f>
        <v>9.64</v>
      </c>
      <c r="P23" s="4">
        <v>1</v>
      </c>
      <c r="Q23" s="8">
        <f t="shared" si="2"/>
        <v>78.94</v>
      </c>
      <c r="R23" s="10" t="s">
        <v>256</v>
      </c>
      <c r="S23" s="12"/>
      <c r="T23" s="8">
        <f t="shared" si="3"/>
        <v>78.94</v>
      </c>
      <c r="U23" s="4"/>
      <c r="V23" s="5"/>
    </row>
    <row r="24" spans="1:22" ht="31.2" x14ac:dyDescent="0.3">
      <c r="A24" s="3" t="s">
        <v>70</v>
      </c>
      <c r="B24" s="4">
        <v>1</v>
      </c>
      <c r="C24" s="7">
        <v>93.32</v>
      </c>
      <c r="D24" s="6">
        <f t="shared" si="6"/>
        <v>0.40741534504929278</v>
      </c>
      <c r="E24" s="7">
        <v>0</v>
      </c>
      <c r="F24" s="7">
        <v>55.3</v>
      </c>
      <c r="G24" s="8">
        <f t="shared" si="5"/>
        <v>55.3</v>
      </c>
      <c r="H24" s="7">
        <v>0</v>
      </c>
      <c r="I24" s="7">
        <f>99.69/3</f>
        <v>33.229999999999997</v>
      </c>
      <c r="J24" s="32">
        <v>45244</v>
      </c>
      <c r="K24" s="32">
        <v>45259</v>
      </c>
      <c r="L24" s="8"/>
      <c r="M24" s="7">
        <v>17.03</v>
      </c>
      <c r="N24" s="7"/>
      <c r="O24" s="9">
        <f>28.92/3</f>
        <v>9.64</v>
      </c>
      <c r="P24" s="4">
        <v>1</v>
      </c>
      <c r="Q24" s="8">
        <f t="shared" si="2"/>
        <v>78.89</v>
      </c>
      <c r="R24" s="10" t="s">
        <v>257</v>
      </c>
      <c r="S24" s="12"/>
      <c r="T24" s="8">
        <f t="shared" si="3"/>
        <v>78.89</v>
      </c>
      <c r="U24" s="4"/>
      <c r="V24" s="5"/>
    </row>
    <row r="25" spans="1:22" ht="31.2" x14ac:dyDescent="0.3">
      <c r="A25" s="3" t="s">
        <v>258</v>
      </c>
      <c r="B25" s="4">
        <v>1</v>
      </c>
      <c r="C25" s="7">
        <v>104.32</v>
      </c>
      <c r="D25" s="6">
        <f t="shared" si="6"/>
        <v>0.4971242331288343</v>
      </c>
      <c r="E25" s="7">
        <v>0</v>
      </c>
      <c r="F25" s="7">
        <v>52.46</v>
      </c>
      <c r="G25" s="8">
        <f t="shared" si="5"/>
        <v>52.46</v>
      </c>
      <c r="H25" s="7">
        <v>0</v>
      </c>
      <c r="I25" s="7">
        <f>62.52/3</f>
        <v>20.84</v>
      </c>
      <c r="J25" s="32">
        <v>45244</v>
      </c>
      <c r="K25" s="32">
        <v>45259</v>
      </c>
      <c r="L25" s="8"/>
      <c r="M25" s="7">
        <v>17.03</v>
      </c>
      <c r="N25" s="7"/>
      <c r="O25" s="9">
        <f>26.92/3</f>
        <v>8.9733333333333345</v>
      </c>
      <c r="P25" s="4">
        <v>1</v>
      </c>
      <c r="Q25" s="8">
        <f t="shared" si="2"/>
        <v>64.326666666666668</v>
      </c>
      <c r="R25" s="10" t="s">
        <v>259</v>
      </c>
      <c r="S25" s="12"/>
      <c r="T25" s="8">
        <f t="shared" si="3"/>
        <v>64.326666666666668</v>
      </c>
      <c r="U25" s="4"/>
      <c r="V25" s="5"/>
    </row>
    <row r="26" spans="1:22" ht="31.2" x14ac:dyDescent="0.3">
      <c r="A26" s="3" t="s">
        <v>260</v>
      </c>
      <c r="B26" s="4">
        <v>2</v>
      </c>
      <c r="C26" s="7">
        <v>93.32</v>
      </c>
      <c r="D26" s="6">
        <f t="shared" si="6"/>
        <v>0.45317188169738531</v>
      </c>
      <c r="E26" s="7">
        <v>0</v>
      </c>
      <c r="F26" s="7">
        <v>51.03</v>
      </c>
      <c r="G26" s="8">
        <f t="shared" si="5"/>
        <v>102.06</v>
      </c>
      <c r="H26" s="7">
        <v>0</v>
      </c>
      <c r="I26" s="7">
        <f>(62.52/3)*2</f>
        <v>41.68</v>
      </c>
      <c r="J26" s="32">
        <v>45244</v>
      </c>
      <c r="K26" s="32">
        <v>45259</v>
      </c>
      <c r="L26" s="8"/>
      <c r="M26" s="7">
        <v>16.91</v>
      </c>
      <c r="N26" s="7"/>
      <c r="O26" s="9">
        <f>(26.92/3)*2</f>
        <v>17.946666666666669</v>
      </c>
      <c r="P26" s="4">
        <v>1</v>
      </c>
      <c r="Q26" s="8">
        <f t="shared" si="2"/>
        <v>62.896666666666668</v>
      </c>
      <c r="R26" s="10"/>
      <c r="S26" s="12"/>
      <c r="T26" s="8">
        <f t="shared" si="3"/>
        <v>125.79333333333334</v>
      </c>
      <c r="U26" s="4"/>
      <c r="V26" s="5"/>
    </row>
    <row r="27" spans="1:22" x14ac:dyDescent="0.3">
      <c r="A27" s="3" t="s">
        <v>261</v>
      </c>
      <c r="B27" s="4">
        <v>1</v>
      </c>
      <c r="C27" s="7">
        <v>259.42</v>
      </c>
      <c r="D27" s="6">
        <f t="shared" si="6"/>
        <v>0.83370595944799941</v>
      </c>
      <c r="E27" s="7">
        <v>0</v>
      </c>
      <c r="F27" s="7">
        <v>43.14</v>
      </c>
      <c r="G27" s="8">
        <f t="shared" si="5"/>
        <v>43.14</v>
      </c>
      <c r="H27" s="7">
        <v>0</v>
      </c>
      <c r="I27" s="7">
        <f>41.11/2</f>
        <v>20.555</v>
      </c>
      <c r="J27" s="32">
        <v>45244</v>
      </c>
      <c r="K27" s="32">
        <v>45259</v>
      </c>
      <c r="L27" s="8"/>
      <c r="M27" s="7">
        <v>16.91</v>
      </c>
      <c r="N27" s="7"/>
      <c r="O27" s="9"/>
      <c r="P27" s="4">
        <v>1</v>
      </c>
      <c r="Q27" s="8">
        <f t="shared" si="2"/>
        <v>63.695</v>
      </c>
      <c r="R27" s="10" t="s">
        <v>262</v>
      </c>
      <c r="S27" s="12"/>
      <c r="T27" s="8">
        <f t="shared" si="3"/>
        <v>63.695</v>
      </c>
      <c r="U27" s="4"/>
      <c r="V27" s="5"/>
    </row>
    <row r="28" spans="1:22" x14ac:dyDescent="0.3">
      <c r="A28" s="3" t="s">
        <v>263</v>
      </c>
      <c r="B28" s="4">
        <v>1</v>
      </c>
      <c r="C28" s="7">
        <v>259.42</v>
      </c>
      <c r="D28" s="6">
        <f t="shared" si="6"/>
        <v>0.83370595944799941</v>
      </c>
      <c r="E28" s="7">
        <v>0</v>
      </c>
      <c r="F28" s="7">
        <v>43.14</v>
      </c>
      <c r="G28" s="8">
        <f t="shared" ref="G28:G38" si="7">B28*F28</f>
        <v>43.14</v>
      </c>
      <c r="H28" s="7">
        <v>0</v>
      </c>
      <c r="I28" s="7">
        <f>41.11/2</f>
        <v>20.555</v>
      </c>
      <c r="J28" s="32">
        <v>45244</v>
      </c>
      <c r="K28" s="32">
        <v>45259</v>
      </c>
      <c r="L28" s="8"/>
      <c r="M28" s="7">
        <v>17.03</v>
      </c>
      <c r="N28" s="7"/>
      <c r="O28" s="9"/>
      <c r="P28" s="4">
        <v>1</v>
      </c>
      <c r="Q28" s="8">
        <f t="shared" si="2"/>
        <v>63.695</v>
      </c>
      <c r="R28" s="10" t="s">
        <v>264</v>
      </c>
      <c r="S28" s="12"/>
      <c r="T28" s="8">
        <f t="shared" si="3"/>
        <v>63.695</v>
      </c>
      <c r="U28" s="4"/>
      <c r="V28" s="5"/>
    </row>
    <row r="29" spans="1:22" ht="31.2" x14ac:dyDescent="0.3">
      <c r="A29" s="3" t="s">
        <v>265</v>
      </c>
      <c r="B29" s="4">
        <v>1</v>
      </c>
      <c r="C29" s="7">
        <v>146.87</v>
      </c>
      <c r="D29" s="6">
        <f t="shared" si="6"/>
        <v>0.66746101994961538</v>
      </c>
      <c r="E29" s="7">
        <v>0</v>
      </c>
      <c r="F29" s="7">
        <v>48.84</v>
      </c>
      <c r="G29" s="8">
        <f t="shared" si="7"/>
        <v>48.84</v>
      </c>
      <c r="H29" s="7">
        <v>0</v>
      </c>
      <c r="I29" s="7">
        <f>77.29/4</f>
        <v>19.322500000000002</v>
      </c>
      <c r="J29" s="32">
        <v>45244</v>
      </c>
      <c r="K29" s="32">
        <v>45259</v>
      </c>
      <c r="L29" s="8"/>
      <c r="M29" s="7">
        <v>17.03</v>
      </c>
      <c r="N29" s="7"/>
      <c r="O29" s="9">
        <f>34.5/4</f>
        <v>8.625</v>
      </c>
      <c r="P29" s="4">
        <v>1</v>
      </c>
      <c r="Q29" s="8">
        <f t="shared" si="2"/>
        <v>59.537500000000009</v>
      </c>
      <c r="R29" s="10" t="s">
        <v>266</v>
      </c>
      <c r="S29" s="12"/>
      <c r="T29" s="8">
        <f t="shared" si="3"/>
        <v>59.537500000000009</v>
      </c>
      <c r="U29" s="4"/>
      <c r="V29" s="5"/>
    </row>
    <row r="30" spans="1:22" ht="31.2" x14ac:dyDescent="0.3">
      <c r="A30" s="3" t="s">
        <v>267</v>
      </c>
      <c r="B30" s="4">
        <v>1</v>
      </c>
      <c r="C30" s="7">
        <v>93.32</v>
      </c>
      <c r="D30" s="6">
        <f t="shared" si="6"/>
        <v>0.46238748392627516</v>
      </c>
      <c r="E30" s="7">
        <v>0</v>
      </c>
      <c r="F30" s="7">
        <v>50.17</v>
      </c>
      <c r="G30" s="8">
        <f t="shared" si="7"/>
        <v>50.17</v>
      </c>
      <c r="H30" s="7">
        <v>0</v>
      </c>
      <c r="I30" s="7">
        <f>77.29/4</f>
        <v>19.322500000000002</v>
      </c>
      <c r="J30" s="32">
        <v>45244</v>
      </c>
      <c r="K30" s="32">
        <v>45259</v>
      </c>
      <c r="L30" s="8"/>
      <c r="M30" s="7">
        <v>17.03</v>
      </c>
      <c r="N30" s="7"/>
      <c r="O30" s="9">
        <f>34.5/4</f>
        <v>8.625</v>
      </c>
      <c r="P30" s="4">
        <v>1</v>
      </c>
      <c r="Q30" s="8">
        <f t="shared" si="2"/>
        <v>60.867500000000007</v>
      </c>
      <c r="R30" s="10" t="s">
        <v>268</v>
      </c>
      <c r="S30" s="12"/>
      <c r="T30" s="8">
        <f t="shared" si="3"/>
        <v>60.867500000000007</v>
      </c>
      <c r="U30" s="4"/>
      <c r="V30" s="5"/>
    </row>
    <row r="31" spans="1:22" ht="31.2" x14ac:dyDescent="0.3">
      <c r="A31" s="3" t="s">
        <v>269</v>
      </c>
      <c r="B31" s="4">
        <v>1</v>
      </c>
      <c r="C31" s="7">
        <v>93.32</v>
      </c>
      <c r="D31" s="6">
        <f t="shared" si="6"/>
        <v>0.47663951993141873</v>
      </c>
      <c r="E31" s="7">
        <v>0</v>
      </c>
      <c r="F31" s="7">
        <v>48.84</v>
      </c>
      <c r="G31" s="8">
        <f t="shared" si="7"/>
        <v>48.84</v>
      </c>
      <c r="H31" s="7">
        <v>0</v>
      </c>
      <c r="I31" s="7">
        <f>77.29/4</f>
        <v>19.322500000000002</v>
      </c>
      <c r="J31" s="32">
        <v>45244</v>
      </c>
      <c r="K31" s="32">
        <v>45259</v>
      </c>
      <c r="L31" s="8"/>
      <c r="M31" s="7">
        <v>17.03</v>
      </c>
      <c r="N31" s="7"/>
      <c r="O31" s="9">
        <f>34.5/4</f>
        <v>8.625</v>
      </c>
      <c r="P31" s="4">
        <v>1</v>
      </c>
      <c r="Q31" s="8">
        <f t="shared" si="2"/>
        <v>59.537500000000009</v>
      </c>
      <c r="R31" s="10" t="s">
        <v>270</v>
      </c>
      <c r="S31" s="12"/>
      <c r="T31" s="8">
        <f t="shared" si="3"/>
        <v>59.537500000000009</v>
      </c>
      <c r="U31" s="4"/>
      <c r="V31" s="5"/>
    </row>
    <row r="32" spans="1:22" ht="31.2" x14ac:dyDescent="0.3">
      <c r="A32" s="3" t="s">
        <v>271</v>
      </c>
      <c r="B32" s="4">
        <v>1</v>
      </c>
      <c r="C32" s="7">
        <v>146.87</v>
      </c>
      <c r="D32" s="6">
        <f t="shared" si="6"/>
        <v>0.65840539252400077</v>
      </c>
      <c r="E32" s="7">
        <v>0</v>
      </c>
      <c r="F32" s="7">
        <v>50.17</v>
      </c>
      <c r="G32" s="8">
        <f t="shared" si="7"/>
        <v>50.17</v>
      </c>
      <c r="H32" s="7">
        <v>0</v>
      </c>
      <c r="I32" s="7">
        <f>77.29/4</f>
        <v>19.322500000000002</v>
      </c>
      <c r="J32" s="32">
        <v>45244</v>
      </c>
      <c r="K32" s="32">
        <v>45259</v>
      </c>
      <c r="L32" s="8"/>
      <c r="M32" s="7">
        <v>17.03</v>
      </c>
      <c r="N32" s="7"/>
      <c r="O32" s="9">
        <f>34.5/4</f>
        <v>8.625</v>
      </c>
      <c r="P32" s="4">
        <v>1</v>
      </c>
      <c r="Q32" s="8">
        <f t="shared" si="2"/>
        <v>60.867500000000007</v>
      </c>
      <c r="R32" s="10" t="s">
        <v>272</v>
      </c>
      <c r="S32" s="12"/>
      <c r="T32" s="8">
        <f t="shared" si="3"/>
        <v>60.867500000000007</v>
      </c>
      <c r="U32" s="4"/>
      <c r="V32" s="5"/>
    </row>
    <row r="33" spans="1:22" x14ac:dyDescent="0.3">
      <c r="A33" s="36" t="s">
        <v>273</v>
      </c>
      <c r="B33" s="4">
        <v>1</v>
      </c>
      <c r="C33" s="7">
        <v>72.27</v>
      </c>
      <c r="D33" s="6">
        <f t="shared" si="6"/>
        <v>0.5209630552096306</v>
      </c>
      <c r="E33" s="7">
        <v>0</v>
      </c>
      <c r="F33" s="7">
        <v>34.619999999999997</v>
      </c>
      <c r="G33" s="8">
        <f t="shared" si="7"/>
        <v>34.619999999999997</v>
      </c>
      <c r="H33" s="7">
        <v>0</v>
      </c>
      <c r="I33" s="7">
        <f>61.21/4</f>
        <v>15.3025</v>
      </c>
      <c r="J33" s="32">
        <v>45244</v>
      </c>
      <c r="K33" s="32">
        <v>45259</v>
      </c>
      <c r="L33" s="8"/>
      <c r="M33" s="7">
        <v>16.91</v>
      </c>
      <c r="N33" s="7"/>
      <c r="O33" s="9">
        <f>24.66/4</f>
        <v>6.165</v>
      </c>
      <c r="P33" s="4">
        <v>1</v>
      </c>
      <c r="Q33" s="8">
        <f t="shared" si="2"/>
        <v>43.7575</v>
      </c>
      <c r="R33" s="10" t="s">
        <v>274</v>
      </c>
      <c r="S33" s="12"/>
      <c r="T33" s="8">
        <f t="shared" si="3"/>
        <v>43.7575</v>
      </c>
      <c r="U33" s="4"/>
      <c r="V33" s="5"/>
    </row>
    <row r="34" spans="1:22" x14ac:dyDescent="0.3">
      <c r="A34" s="36" t="s">
        <v>275</v>
      </c>
      <c r="B34" s="4">
        <v>2</v>
      </c>
      <c r="C34" s="7">
        <v>162.78</v>
      </c>
      <c r="D34" s="6">
        <f t="shared" si="6"/>
        <v>0.49668263914485805</v>
      </c>
      <c r="E34" s="7">
        <v>0</v>
      </c>
      <c r="F34" s="7">
        <v>81.93</v>
      </c>
      <c r="G34" s="8">
        <f t="shared" si="7"/>
        <v>163.86</v>
      </c>
      <c r="H34" s="7">
        <v>0</v>
      </c>
      <c r="I34" s="7">
        <v>0</v>
      </c>
      <c r="J34" s="32">
        <v>45244</v>
      </c>
      <c r="K34" s="32">
        <v>45259</v>
      </c>
      <c r="L34" s="8"/>
      <c r="M34" s="7">
        <v>17.03</v>
      </c>
      <c r="N34" s="7"/>
      <c r="O34" s="9">
        <v>28.56</v>
      </c>
      <c r="P34" s="4">
        <v>1</v>
      </c>
      <c r="Q34" s="8">
        <f t="shared" si="2"/>
        <v>67.650000000000006</v>
      </c>
      <c r="R34" s="10" t="s">
        <v>276</v>
      </c>
      <c r="S34" s="12"/>
      <c r="T34" s="8">
        <f t="shared" si="3"/>
        <v>135.30000000000001</v>
      </c>
      <c r="U34" s="4"/>
      <c r="V34" s="5"/>
    </row>
    <row r="35" spans="1:22" ht="46.8" x14ac:dyDescent="0.3">
      <c r="A35" s="36" t="s">
        <v>62</v>
      </c>
      <c r="B35" s="4">
        <v>3</v>
      </c>
      <c r="C35" s="7">
        <v>71.88</v>
      </c>
      <c r="D35" s="6">
        <f>(((C35-F35)*100)/C35)/100</f>
        <v>0.50445186421814137</v>
      </c>
      <c r="E35" s="7">
        <v>0</v>
      </c>
      <c r="F35" s="7">
        <v>35.619999999999997</v>
      </c>
      <c r="G35" s="8">
        <f t="shared" si="7"/>
        <v>106.85999999999999</v>
      </c>
      <c r="H35" s="7">
        <v>0</v>
      </c>
      <c r="I35" s="7">
        <f>(61.21/4)*3</f>
        <v>45.907499999999999</v>
      </c>
      <c r="J35" s="32">
        <v>45244</v>
      </c>
      <c r="K35" s="32">
        <v>45259</v>
      </c>
      <c r="L35"/>
      <c r="M35" s="7">
        <v>17.03</v>
      </c>
      <c r="N35" s="7"/>
      <c r="O35" s="9">
        <f>(24.66/4)*3</f>
        <v>18.495000000000001</v>
      </c>
      <c r="P35" s="4">
        <v>1</v>
      </c>
      <c r="Q35" s="8">
        <f t="shared" si="2"/>
        <v>44.7575</v>
      </c>
      <c r="R35" s="10" t="s">
        <v>63</v>
      </c>
      <c r="S35" s="12"/>
      <c r="T35" s="8">
        <f t="shared" si="3"/>
        <v>134.27250000000001</v>
      </c>
      <c r="U35" s="4"/>
      <c r="V35" s="5"/>
    </row>
    <row r="36" spans="1:22" x14ac:dyDescent="0.3">
      <c r="A36" s="36" t="s">
        <v>64</v>
      </c>
      <c r="B36" s="4">
        <v>1</v>
      </c>
      <c r="C36" s="7">
        <v>71.88</v>
      </c>
      <c r="D36" s="6">
        <f t="shared" si="4"/>
        <v>0.5</v>
      </c>
      <c r="E36" s="7">
        <v>0</v>
      </c>
      <c r="F36" s="7">
        <v>35.94</v>
      </c>
      <c r="G36" s="22">
        <f t="shared" si="7"/>
        <v>35.94</v>
      </c>
      <c r="H36" s="7">
        <v>0</v>
      </c>
      <c r="I36" s="7">
        <f>61.21/4</f>
        <v>15.3025</v>
      </c>
      <c r="J36" s="32">
        <v>45244</v>
      </c>
      <c r="K36" s="32"/>
      <c r="L36"/>
      <c r="M36" s="7">
        <v>17.03</v>
      </c>
      <c r="N36" s="7"/>
      <c r="O36" s="9">
        <f>24.66/4</f>
        <v>6.165</v>
      </c>
      <c r="P36" s="4">
        <v>1</v>
      </c>
      <c r="Q36" s="8">
        <f t="shared" si="2"/>
        <v>45.077500000000001</v>
      </c>
      <c r="R36" s="10" t="s">
        <v>65</v>
      </c>
      <c r="S36" s="12"/>
      <c r="T36" s="8">
        <f t="shared" si="3"/>
        <v>45.077500000000001</v>
      </c>
      <c r="U36" s="4"/>
      <c r="V36" s="5"/>
    </row>
    <row r="37" spans="1:22" x14ac:dyDescent="0.3">
      <c r="A37" s="36" t="s">
        <v>66</v>
      </c>
      <c r="B37" s="4">
        <v>4</v>
      </c>
      <c r="C37" s="7">
        <v>104.3</v>
      </c>
      <c r="D37" s="6">
        <f t="shared" si="4"/>
        <v>0.5</v>
      </c>
      <c r="E37" s="7">
        <v>0</v>
      </c>
      <c r="F37" s="7">
        <v>52.15</v>
      </c>
      <c r="G37" s="22">
        <f t="shared" si="7"/>
        <v>208.6</v>
      </c>
      <c r="H37" s="7">
        <v>0</v>
      </c>
      <c r="I37" s="7">
        <v>80.12</v>
      </c>
      <c r="J37" s="32">
        <v>45244</v>
      </c>
      <c r="K37" s="32"/>
      <c r="L37"/>
      <c r="M37" s="7">
        <v>17.03</v>
      </c>
      <c r="N37" s="7"/>
      <c r="O37" s="9">
        <v>36.44</v>
      </c>
      <c r="P37" s="4">
        <v>1</v>
      </c>
      <c r="Q37" s="8">
        <f t="shared" si="2"/>
        <v>63.070000000000007</v>
      </c>
      <c r="R37" s="10" t="s">
        <v>67</v>
      </c>
      <c r="S37" s="12"/>
      <c r="T37" s="8">
        <f t="shared" si="3"/>
        <v>252.28000000000003</v>
      </c>
      <c r="U37" s="4"/>
      <c r="V37" s="5"/>
    </row>
    <row r="38" spans="1:22" ht="31.2" x14ac:dyDescent="0.3">
      <c r="A38" s="36" t="s">
        <v>68</v>
      </c>
      <c r="B38" s="4">
        <v>1</v>
      </c>
      <c r="C38" s="7">
        <v>92.81</v>
      </c>
      <c r="D38" s="6">
        <f t="shared" si="4"/>
        <v>0.4007111302661352</v>
      </c>
      <c r="E38" s="7">
        <v>0</v>
      </c>
      <c r="F38" s="7">
        <v>55.62</v>
      </c>
      <c r="G38" s="22">
        <f t="shared" si="7"/>
        <v>55.62</v>
      </c>
      <c r="H38" s="7">
        <v>0</v>
      </c>
      <c r="I38" s="7">
        <f>99.69/3</f>
        <v>33.229999999999997</v>
      </c>
      <c r="J38" s="32">
        <v>45244</v>
      </c>
      <c r="K38" s="32"/>
      <c r="L38"/>
      <c r="M38" s="7">
        <v>17.03</v>
      </c>
      <c r="N38" s="7"/>
      <c r="O38" s="9">
        <f>28.92/3</f>
        <v>9.64</v>
      </c>
      <c r="P38" s="4">
        <v>1</v>
      </c>
      <c r="Q38" s="8">
        <f t="shared" si="2"/>
        <v>79.209999999999994</v>
      </c>
      <c r="R38" s="10" t="s">
        <v>69</v>
      </c>
      <c r="S38" s="12"/>
      <c r="T38" s="8">
        <f t="shared" si="3"/>
        <v>79.209999999999994</v>
      </c>
      <c r="U38" s="4"/>
      <c r="V38" s="5"/>
    </row>
    <row r="39" spans="1:22" ht="31.2" x14ac:dyDescent="0.3">
      <c r="A39" s="36" t="s">
        <v>70</v>
      </c>
      <c r="B39" s="4">
        <v>1</v>
      </c>
      <c r="C39" s="7">
        <v>92.81</v>
      </c>
      <c r="D39" s="6">
        <f t="shared" si="4"/>
        <v>0.40006464820601229</v>
      </c>
      <c r="E39" s="7">
        <v>0</v>
      </c>
      <c r="F39" s="7">
        <v>55.68</v>
      </c>
      <c r="G39" s="8">
        <f t="shared" ref="G39:G83" si="8">B39*F39</f>
        <v>55.68</v>
      </c>
      <c r="H39" s="7">
        <v>0</v>
      </c>
      <c r="I39" s="7">
        <f>99.69/3</f>
        <v>33.229999999999997</v>
      </c>
      <c r="J39" s="32">
        <v>45244</v>
      </c>
      <c r="K39" s="32"/>
      <c r="L39"/>
      <c r="M39" s="7">
        <v>17.03</v>
      </c>
      <c r="N39" s="7"/>
      <c r="O39" s="9">
        <f>28.92/3</f>
        <v>9.64</v>
      </c>
      <c r="P39" s="4">
        <v>1</v>
      </c>
      <c r="Q39" s="8">
        <f t="shared" si="2"/>
        <v>79.27</v>
      </c>
      <c r="R39" s="10" t="s">
        <v>71</v>
      </c>
      <c r="S39" s="12"/>
      <c r="T39" s="8">
        <f t="shared" si="3"/>
        <v>79.27</v>
      </c>
      <c r="U39" s="4"/>
      <c r="V39" s="5"/>
    </row>
    <row r="40" spans="1:22" ht="31.2" x14ac:dyDescent="0.3">
      <c r="A40" s="36" t="s">
        <v>72</v>
      </c>
      <c r="B40" s="4">
        <v>1</v>
      </c>
      <c r="C40" s="7">
        <v>92.81</v>
      </c>
      <c r="D40" s="6">
        <f t="shared" si="4"/>
        <v>0.40006464820601229</v>
      </c>
      <c r="E40" s="7">
        <v>0</v>
      </c>
      <c r="F40" s="7">
        <v>55.68</v>
      </c>
      <c r="G40" s="8">
        <f t="shared" si="8"/>
        <v>55.68</v>
      </c>
      <c r="H40" s="7">
        <v>0</v>
      </c>
      <c r="I40" s="7">
        <f>99.69/3</f>
        <v>33.229999999999997</v>
      </c>
      <c r="J40" s="32">
        <v>45244</v>
      </c>
      <c r="K40" s="32"/>
      <c r="L40"/>
      <c r="M40" s="7">
        <v>16.91</v>
      </c>
      <c r="N40" s="7"/>
      <c r="O40" s="9">
        <f>28.92/3</f>
        <v>9.64</v>
      </c>
      <c r="P40" s="4">
        <v>1</v>
      </c>
      <c r="Q40" s="8">
        <f t="shared" si="2"/>
        <v>79.27</v>
      </c>
      <c r="R40" s="10" t="s">
        <v>73</v>
      </c>
      <c r="S40" s="12"/>
      <c r="T40" s="8">
        <f t="shared" si="3"/>
        <v>79.27</v>
      </c>
      <c r="U40" s="4"/>
      <c r="V40" s="5"/>
    </row>
    <row r="41" spans="1:22" ht="31.2" x14ac:dyDescent="0.3">
      <c r="A41" s="36" t="s">
        <v>74</v>
      </c>
      <c r="B41" s="4">
        <v>2</v>
      </c>
      <c r="C41" s="7">
        <v>163.29</v>
      </c>
      <c r="D41" s="6">
        <f t="shared" si="4"/>
        <v>0.49825463898585332</v>
      </c>
      <c r="E41" s="7">
        <v>0</v>
      </c>
      <c r="F41" s="7">
        <v>81.93</v>
      </c>
      <c r="G41" s="8">
        <f t="shared" si="8"/>
        <v>163.86</v>
      </c>
      <c r="H41" s="7">
        <v>0</v>
      </c>
      <c r="I41" s="7">
        <v>0</v>
      </c>
      <c r="J41" s="32">
        <v>45244</v>
      </c>
      <c r="K41" s="32"/>
      <c r="L41"/>
      <c r="M41" s="7">
        <v>16.91</v>
      </c>
      <c r="N41" s="7"/>
      <c r="O41" s="9">
        <v>28.56</v>
      </c>
      <c r="P41" s="4">
        <v>1</v>
      </c>
      <c r="Q41" s="8">
        <f t="shared" si="2"/>
        <v>67.650000000000006</v>
      </c>
      <c r="R41" s="10" t="s">
        <v>75</v>
      </c>
      <c r="S41" s="12"/>
      <c r="T41" s="8">
        <f t="shared" si="3"/>
        <v>135.30000000000001</v>
      </c>
      <c r="U41" s="4"/>
      <c r="V41" s="5"/>
    </row>
    <row r="42" spans="1:22" ht="31.2" x14ac:dyDescent="0.3">
      <c r="A42" s="3" t="s">
        <v>556</v>
      </c>
      <c r="B42" s="4">
        <v>3</v>
      </c>
      <c r="C42" s="7">
        <v>380.74</v>
      </c>
      <c r="D42" s="6">
        <f t="shared" ref="D42" si="9">(((C42-F42)*100)/C42)/100</f>
        <v>0.75072227766980093</v>
      </c>
      <c r="E42" s="7">
        <v>0</v>
      </c>
      <c r="F42" s="7">
        <f>(89.19+(97.77*2))/3</f>
        <v>94.910000000000011</v>
      </c>
      <c r="G42" s="8">
        <f t="shared" ref="G42" si="10">B42*F42</f>
        <v>284.73</v>
      </c>
      <c r="H42" s="7">
        <v>0</v>
      </c>
      <c r="I42" s="7">
        <v>0</v>
      </c>
      <c r="J42" s="32">
        <v>45244</v>
      </c>
      <c r="K42" s="32">
        <v>45258</v>
      </c>
      <c r="L42"/>
      <c r="M42" s="7">
        <v>16.91</v>
      </c>
      <c r="N42" s="7"/>
      <c r="O42" s="9"/>
      <c r="P42" s="4">
        <v>1</v>
      </c>
      <c r="Q42" s="8">
        <f t="shared" ref="Q42" si="11">F42+(I42/B42)-(O42/B42)</f>
        <v>94.910000000000011</v>
      </c>
      <c r="R42" s="10" t="s">
        <v>557</v>
      </c>
      <c r="S42" s="12"/>
      <c r="T42" s="8">
        <f t="shared" si="3"/>
        <v>284.73</v>
      </c>
      <c r="U42" s="4"/>
      <c r="V42" s="5"/>
    </row>
    <row r="43" spans="1:22" ht="31.2" x14ac:dyDescent="0.3">
      <c r="A43" s="3" t="s">
        <v>559</v>
      </c>
      <c r="B43" s="4">
        <v>1</v>
      </c>
      <c r="C43" s="7">
        <v>250</v>
      </c>
      <c r="D43" s="6">
        <f t="shared" ref="D43" si="12">(((C43-F43)*100)/C43)/100</f>
        <v>0.51344000000000012</v>
      </c>
      <c r="E43" s="7">
        <v>0</v>
      </c>
      <c r="F43" s="7">
        <v>121.64</v>
      </c>
      <c r="G43" s="8">
        <f t="shared" ref="G43" si="13">B43*F43</f>
        <v>121.64</v>
      </c>
      <c r="H43" s="7">
        <v>0</v>
      </c>
      <c r="I43" s="7">
        <v>0</v>
      </c>
      <c r="J43" s="32">
        <v>45244</v>
      </c>
      <c r="K43" s="32">
        <v>45258</v>
      </c>
      <c r="L43"/>
      <c r="M43" s="7">
        <v>16.91</v>
      </c>
      <c r="N43" s="7"/>
      <c r="O43" s="9"/>
      <c r="P43" s="4">
        <v>1</v>
      </c>
      <c r="Q43" s="8">
        <f t="shared" ref="Q43" si="14">F43+(I43/B43)-(O43/B43)</f>
        <v>121.64</v>
      </c>
      <c r="R43" s="10" t="s">
        <v>558</v>
      </c>
      <c r="S43" s="12"/>
      <c r="T43" s="8">
        <f t="shared" si="3"/>
        <v>121.64</v>
      </c>
      <c r="U43" s="4"/>
      <c r="V43" s="5"/>
    </row>
    <row r="44" spans="1:22" ht="31.2" x14ac:dyDescent="0.3">
      <c r="A44" s="3" t="s">
        <v>227</v>
      </c>
      <c r="B44" s="4">
        <v>1</v>
      </c>
      <c r="C44" s="7">
        <v>329</v>
      </c>
      <c r="D44" s="6">
        <f t="shared" si="4"/>
        <v>0.24659574468085108</v>
      </c>
      <c r="E44" s="7">
        <v>0</v>
      </c>
      <c r="F44" s="7">
        <v>247.87</v>
      </c>
      <c r="G44" s="8">
        <f t="shared" si="8"/>
        <v>247.87</v>
      </c>
      <c r="H44" s="7">
        <v>0</v>
      </c>
      <c r="I44" s="7">
        <v>0</v>
      </c>
      <c r="J44" s="32">
        <v>45245</v>
      </c>
      <c r="K44" s="32">
        <v>45246</v>
      </c>
      <c r="L44"/>
      <c r="M44" s="7">
        <v>16.91</v>
      </c>
      <c r="N44" s="7"/>
      <c r="O44" s="9"/>
      <c r="P44" s="4">
        <v>1</v>
      </c>
      <c r="Q44" s="8">
        <f t="shared" si="2"/>
        <v>247.87</v>
      </c>
      <c r="R44" s="10" t="s">
        <v>226</v>
      </c>
      <c r="S44" s="12"/>
      <c r="T44" s="8">
        <f t="shared" si="3"/>
        <v>247.87</v>
      </c>
      <c r="U44" s="4"/>
      <c r="V44" s="5"/>
    </row>
    <row r="45" spans="1:22" ht="31.2" x14ac:dyDescent="0.3">
      <c r="A45" s="3" t="s">
        <v>229</v>
      </c>
      <c r="B45" s="4">
        <v>1</v>
      </c>
      <c r="C45" s="7">
        <v>329</v>
      </c>
      <c r="D45" s="6">
        <f t="shared" si="4"/>
        <v>0.33434650455927051</v>
      </c>
      <c r="E45" s="7">
        <v>0</v>
      </c>
      <c r="F45" s="7">
        <v>219</v>
      </c>
      <c r="G45" s="8">
        <f t="shared" si="8"/>
        <v>219</v>
      </c>
      <c r="H45" s="7">
        <v>0</v>
      </c>
      <c r="I45" s="7">
        <v>0</v>
      </c>
      <c r="J45" s="32">
        <v>45245</v>
      </c>
      <c r="K45" s="32">
        <v>45246</v>
      </c>
      <c r="L45"/>
      <c r="M45" s="7">
        <v>16.91</v>
      </c>
      <c r="N45" s="7"/>
      <c r="O45" s="9"/>
      <c r="P45" s="4">
        <v>1</v>
      </c>
      <c r="Q45" s="8">
        <f t="shared" si="2"/>
        <v>219</v>
      </c>
      <c r="R45" s="10" t="s">
        <v>228</v>
      </c>
      <c r="S45" s="12"/>
      <c r="T45" s="8">
        <f t="shared" si="3"/>
        <v>219</v>
      </c>
      <c r="U45" s="4"/>
      <c r="V45" s="5"/>
    </row>
    <row r="46" spans="1:22" ht="31.2" x14ac:dyDescent="0.3">
      <c r="A46" s="3" t="s">
        <v>232</v>
      </c>
      <c r="B46" s="4">
        <v>1</v>
      </c>
      <c r="C46" s="7">
        <v>399</v>
      </c>
      <c r="D46" s="6">
        <f t="shared" si="4"/>
        <v>0.37593984962406013</v>
      </c>
      <c r="E46" s="7">
        <v>0</v>
      </c>
      <c r="F46" s="7">
        <v>249</v>
      </c>
      <c r="G46" s="8">
        <f t="shared" si="8"/>
        <v>249</v>
      </c>
      <c r="H46" s="7">
        <v>0</v>
      </c>
      <c r="I46" s="7">
        <v>0</v>
      </c>
      <c r="J46" s="32">
        <v>45245</v>
      </c>
      <c r="K46" s="32">
        <v>45246</v>
      </c>
      <c r="L46"/>
      <c r="M46" s="7">
        <v>16.91</v>
      </c>
      <c r="N46" s="7"/>
      <c r="O46" s="9"/>
      <c r="P46" s="4">
        <v>1</v>
      </c>
      <c r="Q46" s="8">
        <f t="shared" si="2"/>
        <v>249</v>
      </c>
      <c r="R46" s="10" t="s">
        <v>231</v>
      </c>
      <c r="S46" s="12"/>
      <c r="T46" s="8">
        <f t="shared" si="3"/>
        <v>249</v>
      </c>
      <c r="U46" s="4"/>
      <c r="V46" s="5"/>
    </row>
    <row r="47" spans="1:22" ht="31.2" x14ac:dyDescent="0.3">
      <c r="A47" s="3" t="s">
        <v>237</v>
      </c>
      <c r="B47" s="4">
        <v>2</v>
      </c>
      <c r="C47" s="7">
        <v>399.01</v>
      </c>
      <c r="D47" s="6">
        <f t="shared" si="4"/>
        <v>0.39793488884990352</v>
      </c>
      <c r="E47" s="7">
        <v>0</v>
      </c>
      <c r="F47" s="7">
        <v>240.23</v>
      </c>
      <c r="G47" s="8">
        <f t="shared" si="8"/>
        <v>480.46</v>
      </c>
      <c r="H47" s="7">
        <v>0</v>
      </c>
      <c r="I47" s="7">
        <v>0</v>
      </c>
      <c r="J47" s="32">
        <v>45245</v>
      </c>
      <c r="K47" s="32">
        <v>45246</v>
      </c>
      <c r="L47"/>
      <c r="M47" s="7">
        <v>16.91</v>
      </c>
      <c r="N47" s="7"/>
      <c r="O47" s="9"/>
      <c r="P47" s="4">
        <v>1</v>
      </c>
      <c r="Q47" s="8">
        <f t="shared" si="2"/>
        <v>240.23</v>
      </c>
      <c r="R47" s="10" t="s">
        <v>235</v>
      </c>
      <c r="S47" s="12"/>
      <c r="T47" s="8">
        <f t="shared" si="3"/>
        <v>480.46</v>
      </c>
      <c r="U47" s="4"/>
      <c r="V47" s="5"/>
    </row>
    <row r="48" spans="1:22" ht="31.2" x14ac:dyDescent="0.3">
      <c r="A48" s="3" t="s">
        <v>238</v>
      </c>
      <c r="B48" s="4">
        <v>1</v>
      </c>
      <c r="C48" s="7">
        <v>579</v>
      </c>
      <c r="D48" s="6">
        <f t="shared" si="4"/>
        <v>0.31088082901554404</v>
      </c>
      <c r="E48" s="7">
        <v>0</v>
      </c>
      <c r="F48" s="7">
        <v>399</v>
      </c>
      <c r="G48" s="8">
        <f t="shared" si="8"/>
        <v>399</v>
      </c>
      <c r="H48" s="7">
        <v>0</v>
      </c>
      <c r="I48" s="7">
        <v>0</v>
      </c>
      <c r="J48" s="32">
        <v>45245</v>
      </c>
      <c r="K48" s="32">
        <v>45246</v>
      </c>
      <c r="L48"/>
      <c r="M48" s="7">
        <v>16.91</v>
      </c>
      <c r="N48" s="7"/>
      <c r="O48" s="9"/>
      <c r="P48" s="4">
        <v>1</v>
      </c>
      <c r="Q48" s="8">
        <f t="shared" si="2"/>
        <v>399</v>
      </c>
      <c r="R48" s="10" t="s">
        <v>236</v>
      </c>
      <c r="S48" s="12"/>
      <c r="T48" s="8">
        <f t="shared" si="3"/>
        <v>399</v>
      </c>
      <c r="U48" s="4"/>
      <c r="V48" s="5"/>
    </row>
    <row r="49" spans="1:22" ht="31.2" x14ac:dyDescent="0.3">
      <c r="A49" s="3" t="s">
        <v>242</v>
      </c>
      <c r="B49" s="4">
        <v>1</v>
      </c>
      <c r="C49" s="7">
        <v>350</v>
      </c>
      <c r="D49" s="6">
        <f t="shared" si="4"/>
        <v>0.31714285714285717</v>
      </c>
      <c r="E49" s="7">
        <v>0</v>
      </c>
      <c r="F49" s="7">
        <v>239</v>
      </c>
      <c r="G49" s="8">
        <f t="shared" si="8"/>
        <v>239</v>
      </c>
      <c r="H49" s="7">
        <v>0</v>
      </c>
      <c r="I49" s="7">
        <v>0</v>
      </c>
      <c r="J49" s="32">
        <v>45245</v>
      </c>
      <c r="K49" s="32">
        <v>45248</v>
      </c>
      <c r="L49"/>
      <c r="M49" s="7">
        <v>16.91</v>
      </c>
      <c r="N49" s="7"/>
      <c r="O49" s="9"/>
      <c r="P49" s="4">
        <v>1</v>
      </c>
      <c r="Q49" s="8">
        <f t="shared" si="2"/>
        <v>239</v>
      </c>
      <c r="R49" s="10" t="s">
        <v>240</v>
      </c>
      <c r="S49" s="12"/>
      <c r="T49" s="8">
        <f t="shared" si="3"/>
        <v>239</v>
      </c>
      <c r="U49" s="4"/>
      <c r="V49" s="5"/>
    </row>
    <row r="50" spans="1:22" ht="31.2" x14ac:dyDescent="0.3">
      <c r="A50" s="3" t="s">
        <v>243</v>
      </c>
      <c r="B50" s="4">
        <v>1</v>
      </c>
      <c r="C50" s="7">
        <v>551</v>
      </c>
      <c r="D50" s="6">
        <f t="shared" si="4"/>
        <v>0.56624319419237745</v>
      </c>
      <c r="E50" s="7">
        <v>0</v>
      </c>
      <c r="F50" s="7">
        <v>239</v>
      </c>
      <c r="G50" s="8">
        <f t="shared" si="8"/>
        <v>239</v>
      </c>
      <c r="H50" s="7">
        <v>0</v>
      </c>
      <c r="I50" s="7">
        <v>0</v>
      </c>
      <c r="J50" s="32">
        <v>45245</v>
      </c>
      <c r="K50" s="32">
        <v>45248</v>
      </c>
      <c r="L50"/>
      <c r="M50" s="7">
        <v>16.91</v>
      </c>
      <c r="N50" s="7"/>
      <c r="O50" s="9"/>
      <c r="P50" s="4">
        <v>1</v>
      </c>
      <c r="Q50" s="8">
        <f t="shared" si="2"/>
        <v>239</v>
      </c>
      <c r="R50" s="10" t="s">
        <v>241</v>
      </c>
      <c r="S50" s="12"/>
      <c r="T50" s="8">
        <f t="shared" si="3"/>
        <v>239</v>
      </c>
      <c r="U50" s="4"/>
      <c r="V50" s="5"/>
    </row>
    <row r="51" spans="1:22" ht="31.2" x14ac:dyDescent="0.3">
      <c r="A51" s="3" t="s">
        <v>277</v>
      </c>
      <c r="B51" s="4">
        <v>1</v>
      </c>
      <c r="C51" s="7">
        <v>599</v>
      </c>
      <c r="D51" s="6">
        <f t="shared" si="4"/>
        <v>0.25141903171953262</v>
      </c>
      <c r="E51" s="7">
        <v>0</v>
      </c>
      <c r="F51" s="7">
        <v>448.4</v>
      </c>
      <c r="G51" s="8">
        <f t="shared" si="8"/>
        <v>448.4</v>
      </c>
      <c r="H51" s="7">
        <v>0</v>
      </c>
      <c r="I51" s="7">
        <f>H51*M51</f>
        <v>0</v>
      </c>
      <c r="J51" s="32">
        <v>45247</v>
      </c>
      <c r="K51" s="32">
        <v>45251</v>
      </c>
      <c r="L51" s="8"/>
      <c r="M51" s="7">
        <v>16.91</v>
      </c>
      <c r="N51" s="7"/>
      <c r="O51" s="9">
        <v>22.42</v>
      </c>
      <c r="P51" s="4">
        <v>1</v>
      </c>
      <c r="Q51" s="8">
        <f t="shared" si="2"/>
        <v>425.97999999999996</v>
      </c>
      <c r="R51" s="10" t="s">
        <v>278</v>
      </c>
      <c r="S51" s="12"/>
      <c r="T51" s="8">
        <f t="shared" si="3"/>
        <v>425.97999999999996</v>
      </c>
      <c r="U51" s="4"/>
      <c r="V51" s="5"/>
    </row>
    <row r="52" spans="1:22" ht="31.2" x14ac:dyDescent="0.3">
      <c r="A52" s="3" t="s">
        <v>279</v>
      </c>
      <c r="B52" s="4">
        <v>1</v>
      </c>
      <c r="C52" s="7">
        <v>549</v>
      </c>
      <c r="D52" s="6">
        <f t="shared" si="4"/>
        <v>0</v>
      </c>
      <c r="E52" s="7">
        <v>0</v>
      </c>
      <c r="F52" s="7">
        <v>549</v>
      </c>
      <c r="G52" s="8">
        <f t="shared" si="8"/>
        <v>549</v>
      </c>
      <c r="H52" s="7">
        <v>0</v>
      </c>
      <c r="I52" s="7">
        <f>H52*M52</f>
        <v>0</v>
      </c>
      <c r="J52" s="32">
        <v>45247</v>
      </c>
      <c r="K52" s="32">
        <v>45249</v>
      </c>
      <c r="L52" s="8"/>
      <c r="M52" s="7">
        <v>16.91</v>
      </c>
      <c r="N52" s="7"/>
      <c r="O52" s="9"/>
      <c r="P52" s="4">
        <v>1</v>
      </c>
      <c r="Q52" s="8">
        <f t="shared" si="2"/>
        <v>549</v>
      </c>
      <c r="R52" s="10" t="s">
        <v>280</v>
      </c>
      <c r="S52" s="12"/>
      <c r="T52" s="8">
        <f t="shared" si="3"/>
        <v>549</v>
      </c>
      <c r="U52" s="4"/>
      <c r="V52" s="5"/>
    </row>
    <row r="53" spans="1:22" ht="46.8" x14ac:dyDescent="0.3">
      <c r="A53" s="3" t="s">
        <v>230</v>
      </c>
      <c r="B53" s="4">
        <v>3</v>
      </c>
      <c r="C53" s="5">
        <v>269</v>
      </c>
      <c r="D53" s="6">
        <f t="shared" si="4"/>
        <v>0.55762081784386619</v>
      </c>
      <c r="E53" s="7">
        <v>0</v>
      </c>
      <c r="F53" s="7">
        <v>119</v>
      </c>
      <c r="G53" s="8">
        <f t="shared" si="8"/>
        <v>357</v>
      </c>
      <c r="H53" s="7">
        <v>0</v>
      </c>
      <c r="I53" s="7">
        <f>H53*M53</f>
        <v>0</v>
      </c>
      <c r="J53" s="32">
        <v>45247</v>
      </c>
      <c r="K53" s="32">
        <v>45249</v>
      </c>
      <c r="L53" s="8"/>
      <c r="M53" s="7">
        <v>20.8</v>
      </c>
      <c r="N53" s="9"/>
      <c r="O53" s="9">
        <f>142.08/5</f>
        <v>28.416000000000004</v>
      </c>
      <c r="P53" s="4">
        <v>1</v>
      </c>
      <c r="Q53" s="8">
        <f t="shared" si="2"/>
        <v>109.52799999999999</v>
      </c>
      <c r="R53" s="10" t="s">
        <v>281</v>
      </c>
      <c r="S53" s="12"/>
      <c r="T53" s="8">
        <f t="shared" si="3"/>
        <v>328.58399999999995</v>
      </c>
      <c r="U53" s="4"/>
      <c r="V53" s="5"/>
    </row>
    <row r="54" spans="1:22" ht="31.2" x14ac:dyDescent="0.3">
      <c r="A54" s="3" t="s">
        <v>282</v>
      </c>
      <c r="B54" s="4">
        <v>1</v>
      </c>
      <c r="C54" s="5">
        <v>399</v>
      </c>
      <c r="D54" s="6">
        <f t="shared" si="4"/>
        <v>0.41533834586466162</v>
      </c>
      <c r="E54" s="7">
        <v>0</v>
      </c>
      <c r="F54" s="7">
        <v>233.28</v>
      </c>
      <c r="G54" s="8">
        <f t="shared" si="8"/>
        <v>233.28</v>
      </c>
      <c r="H54" s="7">
        <v>0</v>
      </c>
      <c r="I54" s="7">
        <f>H54*M54</f>
        <v>0</v>
      </c>
      <c r="J54" s="32">
        <v>45247</v>
      </c>
      <c r="K54" s="32">
        <v>45249</v>
      </c>
      <c r="L54" s="8"/>
      <c r="M54" s="7">
        <v>20</v>
      </c>
      <c r="N54" s="9"/>
      <c r="O54" s="9">
        <f>142.08/5</f>
        <v>28.416000000000004</v>
      </c>
      <c r="P54" s="4">
        <v>3</v>
      </c>
      <c r="Q54" s="8">
        <f t="shared" si="2"/>
        <v>204.864</v>
      </c>
      <c r="R54" s="10" t="s">
        <v>283</v>
      </c>
      <c r="S54" s="12"/>
      <c r="T54" s="8">
        <f t="shared" si="3"/>
        <v>204.864</v>
      </c>
      <c r="U54" s="4"/>
      <c r="V54" s="5"/>
    </row>
    <row r="55" spans="1:22" ht="31.2" x14ac:dyDescent="0.3">
      <c r="A55" s="3" t="s">
        <v>284</v>
      </c>
      <c r="B55" s="4">
        <v>1</v>
      </c>
      <c r="C55" s="7">
        <v>799</v>
      </c>
      <c r="D55" s="6">
        <f t="shared" si="4"/>
        <v>0.48215269086357948</v>
      </c>
      <c r="E55" s="7">
        <v>0</v>
      </c>
      <c r="F55" s="7">
        <v>413.76</v>
      </c>
      <c r="G55" s="8">
        <f t="shared" si="8"/>
        <v>413.76</v>
      </c>
      <c r="H55" s="7">
        <v>0</v>
      </c>
      <c r="I55" s="7">
        <v>0</v>
      </c>
      <c r="J55" s="32">
        <v>45247</v>
      </c>
      <c r="K55" s="32">
        <v>45249</v>
      </c>
      <c r="L55" s="8"/>
      <c r="M55" s="7">
        <v>16.91</v>
      </c>
      <c r="N55" s="7"/>
      <c r="O55" s="9">
        <f>142.08/5</f>
        <v>28.416000000000004</v>
      </c>
      <c r="P55" s="4">
        <v>1</v>
      </c>
      <c r="Q55" s="8">
        <f t="shared" si="2"/>
        <v>385.34399999999999</v>
      </c>
      <c r="R55" s="10" t="s">
        <v>285</v>
      </c>
      <c r="S55" s="12"/>
      <c r="T55" s="8">
        <f t="shared" si="3"/>
        <v>385.34399999999999</v>
      </c>
      <c r="U55" s="4"/>
      <c r="V55" s="5"/>
    </row>
    <row r="56" spans="1:22" ht="31.2" x14ac:dyDescent="0.3">
      <c r="A56" s="3" t="s">
        <v>286</v>
      </c>
      <c r="B56" s="4">
        <v>1</v>
      </c>
      <c r="C56" s="7">
        <v>849.9</v>
      </c>
      <c r="D56" s="6">
        <f t="shared" si="4"/>
        <v>0.34192257912695617</v>
      </c>
      <c r="E56" s="7">
        <v>0</v>
      </c>
      <c r="F56" s="7">
        <v>559.29999999999995</v>
      </c>
      <c r="G56" s="8">
        <f t="shared" si="8"/>
        <v>559.29999999999995</v>
      </c>
      <c r="H56" s="7">
        <v>0</v>
      </c>
      <c r="I56" s="7">
        <v>0</v>
      </c>
      <c r="J56" s="32">
        <v>45247</v>
      </c>
      <c r="K56" s="32">
        <v>45249</v>
      </c>
      <c r="L56" s="8"/>
      <c r="M56" s="7">
        <v>16.79</v>
      </c>
      <c r="N56" s="7"/>
      <c r="O56" s="9">
        <f>142.08/5</f>
        <v>28.416000000000004</v>
      </c>
      <c r="P56" s="4">
        <v>1</v>
      </c>
      <c r="Q56" s="8">
        <f t="shared" si="2"/>
        <v>530.8839999999999</v>
      </c>
      <c r="R56" s="10" t="s">
        <v>287</v>
      </c>
      <c r="S56" s="12"/>
      <c r="T56" s="8">
        <f t="shared" si="3"/>
        <v>530.8839999999999</v>
      </c>
      <c r="U56" s="4"/>
      <c r="V56" s="5"/>
    </row>
    <row r="57" spans="1:22" ht="31.2" x14ac:dyDescent="0.3">
      <c r="A57" s="3" t="s">
        <v>288</v>
      </c>
      <c r="B57" s="4">
        <v>1</v>
      </c>
      <c r="C57" s="7">
        <v>460.77</v>
      </c>
      <c r="D57" s="6">
        <f t="shared" si="4"/>
        <v>2.8343859192221724E-2</v>
      </c>
      <c r="E57" s="7">
        <v>0</v>
      </c>
      <c r="F57" s="7">
        <v>447.71</v>
      </c>
      <c r="G57" s="8">
        <f t="shared" si="8"/>
        <v>447.71</v>
      </c>
      <c r="H57" s="7">
        <v>0</v>
      </c>
      <c r="I57" s="7">
        <v>0</v>
      </c>
      <c r="J57" s="32">
        <v>45247</v>
      </c>
      <c r="K57" s="32">
        <v>45249</v>
      </c>
      <c r="L57" s="8"/>
      <c r="M57" s="7">
        <v>16.79</v>
      </c>
      <c r="N57" s="7"/>
      <c r="O57" s="9">
        <f>142.08/5</f>
        <v>28.416000000000004</v>
      </c>
      <c r="P57" s="4">
        <v>1</v>
      </c>
      <c r="Q57" s="8">
        <f t="shared" si="2"/>
        <v>419.29399999999998</v>
      </c>
      <c r="R57" s="10" t="s">
        <v>289</v>
      </c>
      <c r="S57" s="12"/>
      <c r="T57" s="8">
        <f t="shared" si="3"/>
        <v>419.29399999999998</v>
      </c>
      <c r="U57" s="4"/>
      <c r="V57" s="5"/>
    </row>
    <row r="58" spans="1:22" ht="31.2" x14ac:dyDescent="0.3">
      <c r="A58" s="3" t="s">
        <v>76</v>
      </c>
      <c r="B58" s="4">
        <v>1</v>
      </c>
      <c r="C58" s="7">
        <v>195.92</v>
      </c>
      <c r="D58" s="6">
        <f t="shared" si="4"/>
        <v>0.68589220089832592</v>
      </c>
      <c r="E58" s="7">
        <v>0</v>
      </c>
      <c r="F58" s="7">
        <v>61.54</v>
      </c>
      <c r="G58" s="8">
        <f t="shared" si="8"/>
        <v>61.54</v>
      </c>
      <c r="H58" s="7">
        <v>0</v>
      </c>
      <c r="I58" s="7">
        <f>H58*M58</f>
        <v>0</v>
      </c>
      <c r="J58" s="32">
        <v>45247</v>
      </c>
      <c r="K58" s="32">
        <v>45265</v>
      </c>
      <c r="L58"/>
      <c r="M58" s="7">
        <v>16.91</v>
      </c>
      <c r="N58" s="7"/>
      <c r="O58" s="9">
        <f>1+12.16</f>
        <v>13.16</v>
      </c>
      <c r="P58" s="4">
        <v>1</v>
      </c>
      <c r="Q58" s="8">
        <f t="shared" si="2"/>
        <v>48.379999999999995</v>
      </c>
      <c r="R58" s="10" t="s">
        <v>77</v>
      </c>
      <c r="S58" s="12"/>
      <c r="T58" s="8">
        <f t="shared" si="3"/>
        <v>48.379999999999995</v>
      </c>
      <c r="U58" s="4"/>
      <c r="V58" s="5"/>
    </row>
    <row r="59" spans="1:22" ht="46.8" x14ac:dyDescent="0.3">
      <c r="A59" s="3" t="s">
        <v>539</v>
      </c>
      <c r="B59" s="4">
        <v>1</v>
      </c>
      <c r="C59" s="7">
        <v>98.8</v>
      </c>
      <c r="D59" s="6">
        <f t="shared" si="4"/>
        <v>0.38431174089068826</v>
      </c>
      <c r="E59" s="7">
        <v>0</v>
      </c>
      <c r="F59" s="7">
        <v>60.83</v>
      </c>
      <c r="G59" s="8">
        <f t="shared" si="8"/>
        <v>60.83</v>
      </c>
      <c r="H59" s="7">
        <v>0</v>
      </c>
      <c r="I59" s="7">
        <v>0</v>
      </c>
      <c r="J59" s="32">
        <v>45247</v>
      </c>
      <c r="K59" s="32">
        <v>45265</v>
      </c>
      <c r="L59" s="8"/>
      <c r="M59" s="7">
        <v>16.79</v>
      </c>
      <c r="N59" s="7"/>
      <c r="O59" s="9">
        <f>(1.97+24.13)/2</f>
        <v>13.049999999999999</v>
      </c>
      <c r="P59" s="4">
        <v>1</v>
      </c>
      <c r="Q59" s="8">
        <f t="shared" si="2"/>
        <v>47.78</v>
      </c>
      <c r="R59" s="10" t="s">
        <v>290</v>
      </c>
      <c r="S59" s="12"/>
      <c r="T59" s="8">
        <f t="shared" si="3"/>
        <v>47.78</v>
      </c>
      <c r="U59" s="4"/>
      <c r="V59" s="5"/>
    </row>
    <row r="60" spans="1:22" ht="46.8" x14ac:dyDescent="0.3">
      <c r="A60" s="3" t="s">
        <v>540</v>
      </c>
      <c r="B60" s="4">
        <v>1</v>
      </c>
      <c r="C60" s="7">
        <v>98.8</v>
      </c>
      <c r="D60" s="6">
        <f>(((C60-F60)*100)/C60)/100</f>
        <v>0.37935222672064772</v>
      </c>
      <c r="E60" s="7">
        <v>0</v>
      </c>
      <c r="F60" s="7">
        <v>61.32</v>
      </c>
      <c r="G60" s="8">
        <f>B60*F60</f>
        <v>61.32</v>
      </c>
      <c r="H60" s="7">
        <v>0</v>
      </c>
      <c r="I60" s="7">
        <v>0</v>
      </c>
      <c r="J60" s="32">
        <v>45247</v>
      </c>
      <c r="K60" s="32">
        <v>45265</v>
      </c>
      <c r="L60" s="8"/>
      <c r="M60" s="7">
        <v>16.79</v>
      </c>
      <c r="N60" s="7"/>
      <c r="O60" s="9">
        <f>(1.97+24.13)/2</f>
        <v>13.049999999999999</v>
      </c>
      <c r="P60" s="4">
        <v>1</v>
      </c>
      <c r="Q60" s="8">
        <f>F60+(I60/B60)-(O60/B60)</f>
        <v>48.27</v>
      </c>
      <c r="R60" s="10" t="s">
        <v>290</v>
      </c>
      <c r="S60" s="12"/>
      <c r="T60" s="8">
        <f t="shared" si="3"/>
        <v>48.27</v>
      </c>
      <c r="U60" s="4"/>
      <c r="V60" s="5"/>
    </row>
    <row r="61" spans="1:22" ht="31.2" x14ac:dyDescent="0.3">
      <c r="A61" s="3" t="s">
        <v>291</v>
      </c>
      <c r="B61" s="4">
        <v>2</v>
      </c>
      <c r="C61" s="7">
        <v>55.59</v>
      </c>
      <c r="D61" s="6">
        <f t="shared" si="4"/>
        <v>0.23043712898003238</v>
      </c>
      <c r="E61" s="7">
        <v>0</v>
      </c>
      <c r="F61" s="7">
        <v>42.78</v>
      </c>
      <c r="G61" s="8">
        <f t="shared" si="8"/>
        <v>85.56</v>
      </c>
      <c r="H61" s="7">
        <v>0</v>
      </c>
      <c r="I61" s="7">
        <v>0</v>
      </c>
      <c r="J61" s="32">
        <v>45247</v>
      </c>
      <c r="K61" s="32">
        <v>45265</v>
      </c>
      <c r="L61" s="8"/>
      <c r="M61" s="7">
        <v>16.79</v>
      </c>
      <c r="N61" s="7"/>
      <c r="O61" s="9">
        <f>1.38+16.9</f>
        <v>18.279999999999998</v>
      </c>
      <c r="P61" s="4">
        <v>1</v>
      </c>
      <c r="Q61" s="8">
        <f t="shared" si="2"/>
        <v>33.64</v>
      </c>
      <c r="R61" s="10" t="s">
        <v>292</v>
      </c>
      <c r="S61" s="12"/>
      <c r="T61" s="8">
        <f t="shared" si="3"/>
        <v>67.28</v>
      </c>
      <c r="U61" s="4"/>
      <c r="V61" s="5"/>
    </row>
    <row r="62" spans="1:22" x14ac:dyDescent="0.3">
      <c r="A62" s="3" t="s">
        <v>293</v>
      </c>
      <c r="B62" s="4">
        <v>1</v>
      </c>
      <c r="C62" s="7">
        <v>172.62</v>
      </c>
      <c r="D62" s="6">
        <f t="shared" si="4"/>
        <v>0.5249681381068243</v>
      </c>
      <c r="E62" s="7">
        <v>0</v>
      </c>
      <c r="F62" s="7">
        <v>82</v>
      </c>
      <c r="G62" s="8">
        <f t="shared" si="8"/>
        <v>82</v>
      </c>
      <c r="H62" s="7">
        <v>0</v>
      </c>
      <c r="I62" s="7">
        <v>0</v>
      </c>
      <c r="J62" s="32">
        <v>45247</v>
      </c>
      <c r="K62" s="32">
        <v>45265</v>
      </c>
      <c r="L62" s="8"/>
      <c r="M62" s="7">
        <v>16.79</v>
      </c>
      <c r="N62" s="7"/>
      <c r="O62" s="9">
        <f>1.31+16.2</f>
        <v>17.509999999999998</v>
      </c>
      <c r="P62" s="4">
        <v>1</v>
      </c>
      <c r="Q62" s="8">
        <f t="shared" si="2"/>
        <v>64.490000000000009</v>
      </c>
      <c r="R62" s="10" t="s">
        <v>294</v>
      </c>
      <c r="S62" s="12"/>
      <c r="T62" s="8">
        <f t="shared" si="3"/>
        <v>64.490000000000009</v>
      </c>
      <c r="U62" s="4"/>
      <c r="V62" s="5"/>
    </row>
    <row r="63" spans="1:22" ht="31.2" x14ac:dyDescent="0.3">
      <c r="A63" s="3" t="s">
        <v>538</v>
      </c>
      <c r="B63" s="4">
        <v>3</v>
      </c>
      <c r="C63" s="7">
        <v>105.55</v>
      </c>
      <c r="D63" s="6">
        <f t="shared" si="4"/>
        <v>0.45722406442444341</v>
      </c>
      <c r="E63" s="7">
        <v>0</v>
      </c>
      <c r="F63" s="7">
        <v>57.29</v>
      </c>
      <c r="G63" s="8">
        <f t="shared" si="8"/>
        <v>171.87</v>
      </c>
      <c r="H63" s="7">
        <v>0</v>
      </c>
      <c r="I63" s="7">
        <v>0</v>
      </c>
      <c r="J63" s="32">
        <v>45247</v>
      </c>
      <c r="K63" s="32">
        <v>45265</v>
      </c>
      <c r="L63" s="8"/>
      <c r="M63" s="7">
        <v>16.79</v>
      </c>
      <c r="N63" s="7"/>
      <c r="O63" s="9">
        <f>2.81+33.96</f>
        <v>36.770000000000003</v>
      </c>
      <c r="P63" s="4">
        <v>1</v>
      </c>
      <c r="Q63" s="8">
        <f t="shared" si="2"/>
        <v>45.033333333333331</v>
      </c>
      <c r="R63" s="10" t="s">
        <v>295</v>
      </c>
      <c r="S63" s="12"/>
      <c r="T63" s="8">
        <f t="shared" si="3"/>
        <v>135.1</v>
      </c>
      <c r="U63" s="4"/>
      <c r="V63" s="5"/>
    </row>
    <row r="64" spans="1:22" ht="31.2" x14ac:dyDescent="0.3">
      <c r="A64" s="3" t="s">
        <v>296</v>
      </c>
      <c r="B64" s="4">
        <v>1</v>
      </c>
      <c r="C64" s="7">
        <v>177.14</v>
      </c>
      <c r="D64" s="6">
        <f t="shared" si="4"/>
        <v>0.49706446878175448</v>
      </c>
      <c r="E64" s="7">
        <v>0</v>
      </c>
      <c r="F64" s="7">
        <v>89.09</v>
      </c>
      <c r="G64" s="8">
        <f t="shared" si="8"/>
        <v>89.09</v>
      </c>
      <c r="H64" s="7">
        <v>0</v>
      </c>
      <c r="I64" s="7">
        <v>0</v>
      </c>
      <c r="J64" s="32">
        <v>45247</v>
      </c>
      <c r="K64" s="32">
        <v>45265</v>
      </c>
      <c r="L64" s="8"/>
      <c r="M64" s="7">
        <v>16.79</v>
      </c>
      <c r="N64" s="7"/>
      <c r="O64" s="9"/>
      <c r="P64" s="4">
        <v>1</v>
      </c>
      <c r="Q64" s="8">
        <f t="shared" si="2"/>
        <v>89.09</v>
      </c>
      <c r="R64" s="10" t="s">
        <v>297</v>
      </c>
      <c r="S64" s="12"/>
      <c r="T64" s="8">
        <f t="shared" si="3"/>
        <v>89.09</v>
      </c>
      <c r="U64" s="4"/>
      <c r="V64" s="5"/>
    </row>
    <row r="65" spans="1:22" ht="31.2" x14ac:dyDescent="0.3">
      <c r="A65" s="3" t="s">
        <v>298</v>
      </c>
      <c r="B65" s="4">
        <v>2</v>
      </c>
      <c r="C65" s="7">
        <v>102.92</v>
      </c>
      <c r="D65" s="6">
        <f t="shared" si="4"/>
        <v>0.50825884181888847</v>
      </c>
      <c r="E65" s="7">
        <v>0</v>
      </c>
      <c r="F65" s="7">
        <v>50.61</v>
      </c>
      <c r="G65" s="8">
        <f t="shared" si="8"/>
        <v>101.22</v>
      </c>
      <c r="H65" s="7">
        <v>0</v>
      </c>
      <c r="I65" s="7">
        <v>0</v>
      </c>
      <c r="J65" s="32">
        <v>45247</v>
      </c>
      <c r="K65" s="32">
        <v>45265</v>
      </c>
      <c r="L65" s="8"/>
      <c r="M65" s="7">
        <v>16.79</v>
      </c>
      <c r="N65" s="7"/>
      <c r="O65" s="9">
        <v>19.989999999999998</v>
      </c>
      <c r="P65" s="4">
        <v>1</v>
      </c>
      <c r="Q65" s="8">
        <f t="shared" si="2"/>
        <v>40.615000000000002</v>
      </c>
      <c r="R65" s="10" t="s">
        <v>299</v>
      </c>
      <c r="S65" s="12"/>
      <c r="T65" s="8">
        <f t="shared" si="3"/>
        <v>81.23</v>
      </c>
      <c r="U65" s="4"/>
      <c r="V65" s="5"/>
    </row>
    <row r="66" spans="1:22" x14ac:dyDescent="0.3">
      <c r="A66" s="36" t="s">
        <v>300</v>
      </c>
      <c r="B66" s="4">
        <v>2</v>
      </c>
      <c r="C66" s="7">
        <v>65.38</v>
      </c>
      <c r="D66" s="6">
        <f t="shared" si="4"/>
        <v>6.8063628020801403E-2</v>
      </c>
      <c r="E66" s="7">
        <v>0</v>
      </c>
      <c r="F66" s="7">
        <v>60.93</v>
      </c>
      <c r="G66" s="8">
        <f t="shared" si="8"/>
        <v>121.86</v>
      </c>
      <c r="H66" s="7">
        <v>0</v>
      </c>
      <c r="I66" s="7">
        <v>0</v>
      </c>
      <c r="J66" s="32">
        <v>45247</v>
      </c>
      <c r="K66" s="32">
        <v>45265</v>
      </c>
      <c r="L66" s="8"/>
      <c r="M66" s="7">
        <v>16.79</v>
      </c>
      <c r="N66" s="7"/>
      <c r="O66" s="9">
        <v>24.08</v>
      </c>
      <c r="P66" s="4">
        <v>1</v>
      </c>
      <c r="Q66" s="8">
        <f t="shared" si="2"/>
        <v>48.89</v>
      </c>
      <c r="R66" s="10" t="s">
        <v>301</v>
      </c>
      <c r="S66" s="12"/>
      <c r="T66" s="8">
        <f t="shared" si="3"/>
        <v>97.78</v>
      </c>
      <c r="U66" s="4"/>
      <c r="V66" s="5"/>
    </row>
    <row r="67" spans="1:22" ht="31.2" x14ac:dyDescent="0.3">
      <c r="A67" s="3" t="s">
        <v>302</v>
      </c>
      <c r="B67" s="4">
        <v>1</v>
      </c>
      <c r="C67" s="7">
        <v>189.39</v>
      </c>
      <c r="D67" s="6">
        <f t="shared" si="4"/>
        <v>0.26236865726807124</v>
      </c>
      <c r="E67" s="7">
        <v>0</v>
      </c>
      <c r="F67" s="7">
        <v>139.69999999999999</v>
      </c>
      <c r="G67" s="8">
        <f t="shared" si="8"/>
        <v>139.69999999999999</v>
      </c>
      <c r="H67" s="7">
        <v>0</v>
      </c>
      <c r="I67" s="7">
        <f>21.08/2</f>
        <v>10.54</v>
      </c>
      <c r="J67" s="32">
        <v>45247</v>
      </c>
      <c r="K67" s="32">
        <v>45265</v>
      </c>
      <c r="L67" s="8"/>
      <c r="M67" s="7">
        <v>16.79</v>
      </c>
      <c r="N67" s="7"/>
      <c r="O67" s="9">
        <f>71.17/2</f>
        <v>35.585000000000001</v>
      </c>
      <c r="P67" s="4">
        <v>1</v>
      </c>
      <c r="Q67" s="8">
        <f t="shared" si="2"/>
        <v>114.65499999999997</v>
      </c>
      <c r="R67" s="10" t="s">
        <v>303</v>
      </c>
      <c r="S67" s="12"/>
      <c r="T67" s="8">
        <f t="shared" ref="T67:T130" si="15">B67*Q67</f>
        <v>114.65499999999997</v>
      </c>
      <c r="U67" s="4"/>
      <c r="V67" s="5"/>
    </row>
    <row r="68" spans="1:22" ht="31.2" x14ac:dyDescent="0.3">
      <c r="A68" s="3" t="s">
        <v>304</v>
      </c>
      <c r="B68" s="4">
        <v>1</v>
      </c>
      <c r="C68" s="7">
        <v>296.86</v>
      </c>
      <c r="D68" s="6">
        <f t="shared" si="4"/>
        <v>0.25715825641716633</v>
      </c>
      <c r="E68" s="7">
        <v>0</v>
      </c>
      <c r="F68" s="7">
        <v>220.52</v>
      </c>
      <c r="G68" s="8">
        <f t="shared" si="8"/>
        <v>220.52</v>
      </c>
      <c r="H68" s="7">
        <v>0</v>
      </c>
      <c r="I68" s="7">
        <f>21.08/2</f>
        <v>10.54</v>
      </c>
      <c r="J68" s="32">
        <v>45247</v>
      </c>
      <c r="K68" s="32">
        <v>45265</v>
      </c>
      <c r="L68" s="8"/>
      <c r="M68" s="7">
        <v>16.79</v>
      </c>
      <c r="N68" s="7"/>
      <c r="O68" s="9">
        <f>71.17/2</f>
        <v>35.585000000000001</v>
      </c>
      <c r="P68" s="4">
        <v>1</v>
      </c>
      <c r="Q68" s="8">
        <f t="shared" si="2"/>
        <v>195.47499999999999</v>
      </c>
      <c r="R68" s="10" t="s">
        <v>305</v>
      </c>
      <c r="S68" s="12"/>
      <c r="T68" s="8">
        <f t="shared" si="15"/>
        <v>195.47499999999999</v>
      </c>
      <c r="U68" s="4"/>
      <c r="V68" s="5"/>
    </row>
    <row r="69" spans="1:22" x14ac:dyDescent="0.3">
      <c r="A69" s="36" t="s">
        <v>78</v>
      </c>
      <c r="B69" s="4">
        <v>2</v>
      </c>
      <c r="C69" s="7">
        <v>63.22</v>
      </c>
      <c r="D69" s="6">
        <f t="shared" si="4"/>
        <v>0.32331540651692497</v>
      </c>
      <c r="E69" s="7">
        <v>0</v>
      </c>
      <c r="F69" s="7">
        <v>42.78</v>
      </c>
      <c r="G69" s="8">
        <f t="shared" si="8"/>
        <v>85.56</v>
      </c>
      <c r="H69" s="7">
        <v>0</v>
      </c>
      <c r="I69" s="7">
        <f>H69*M69</f>
        <v>0</v>
      </c>
      <c r="J69" s="32">
        <v>45247</v>
      </c>
      <c r="K69" s="32"/>
      <c r="L69"/>
      <c r="M69" s="7">
        <v>16.91</v>
      </c>
      <c r="N69" s="7"/>
      <c r="O69" s="9">
        <f>1.38+16.9</f>
        <v>18.279999999999998</v>
      </c>
      <c r="P69" s="4">
        <v>1</v>
      </c>
      <c r="Q69" s="8">
        <f t="shared" si="2"/>
        <v>33.64</v>
      </c>
      <c r="R69" s="10" t="s">
        <v>79</v>
      </c>
      <c r="S69" s="12"/>
      <c r="T69" s="8">
        <f t="shared" si="15"/>
        <v>67.28</v>
      </c>
      <c r="U69" s="4"/>
      <c r="V69" s="5"/>
    </row>
    <row r="70" spans="1:22" ht="31.2" x14ac:dyDescent="0.3">
      <c r="A70" s="3" t="s">
        <v>80</v>
      </c>
      <c r="B70" s="4">
        <v>1</v>
      </c>
      <c r="C70" s="5">
        <v>105.88</v>
      </c>
      <c r="D70" s="6">
        <f t="shared" si="4"/>
        <v>0.4589157536834152</v>
      </c>
      <c r="E70" s="7">
        <v>0</v>
      </c>
      <c r="F70" s="5">
        <v>57.29</v>
      </c>
      <c r="G70" s="2">
        <f t="shared" si="8"/>
        <v>57.29</v>
      </c>
      <c r="H70" s="7">
        <v>0</v>
      </c>
      <c r="I70" s="7">
        <f>H70*M70</f>
        <v>0</v>
      </c>
      <c r="J70" s="32">
        <v>45247</v>
      </c>
      <c r="K70" s="32"/>
      <c r="L70"/>
      <c r="M70" s="7">
        <v>20.8</v>
      </c>
      <c r="N70" s="9"/>
      <c r="O70" s="9">
        <f>0.88+11.31</f>
        <v>12.190000000000001</v>
      </c>
      <c r="P70" s="4">
        <v>1</v>
      </c>
      <c r="Q70" s="8">
        <f t="shared" si="2"/>
        <v>45.099999999999994</v>
      </c>
      <c r="R70" s="10" t="s">
        <v>81</v>
      </c>
      <c r="S70" s="12"/>
      <c r="T70" s="8">
        <f t="shared" si="15"/>
        <v>45.099999999999994</v>
      </c>
      <c r="U70" s="4"/>
      <c r="V70" s="5"/>
    </row>
    <row r="71" spans="1:22" ht="31.2" x14ac:dyDescent="0.3">
      <c r="A71" s="36" t="s">
        <v>82</v>
      </c>
      <c r="B71" s="4">
        <v>1</v>
      </c>
      <c r="C71" s="5">
        <v>105.88</v>
      </c>
      <c r="D71" s="6">
        <f t="shared" si="4"/>
        <v>0.4589157536834152</v>
      </c>
      <c r="E71" s="7">
        <v>0</v>
      </c>
      <c r="F71" s="5">
        <v>57.29</v>
      </c>
      <c r="G71" s="2">
        <f t="shared" si="8"/>
        <v>57.29</v>
      </c>
      <c r="H71" s="7">
        <v>0</v>
      </c>
      <c r="I71" s="7">
        <f>H71*M71</f>
        <v>0</v>
      </c>
      <c r="J71" s="32">
        <v>45247</v>
      </c>
      <c r="K71" s="32"/>
      <c r="L71"/>
      <c r="M71" s="7">
        <v>20.8</v>
      </c>
      <c r="N71" s="9"/>
      <c r="O71" s="9">
        <f>(2.81+33.96)/3</f>
        <v>12.256666666666668</v>
      </c>
      <c r="P71" s="4">
        <v>1</v>
      </c>
      <c r="Q71" s="8">
        <f t="shared" si="2"/>
        <v>45.033333333333331</v>
      </c>
      <c r="R71" s="10" t="s">
        <v>83</v>
      </c>
      <c r="S71" s="12"/>
      <c r="T71" s="8">
        <f t="shared" si="15"/>
        <v>45.033333333333331</v>
      </c>
      <c r="U71" s="4"/>
      <c r="V71" s="5"/>
    </row>
    <row r="72" spans="1:22" ht="31.2" x14ac:dyDescent="0.3">
      <c r="A72" s="36" t="s">
        <v>84</v>
      </c>
      <c r="B72" s="4">
        <v>2</v>
      </c>
      <c r="C72" s="5">
        <v>105.88</v>
      </c>
      <c r="D72" s="6">
        <f t="shared" si="4"/>
        <v>0.4589157536834152</v>
      </c>
      <c r="E72" s="7">
        <v>0</v>
      </c>
      <c r="F72" s="5">
        <v>57.29</v>
      </c>
      <c r="G72" s="2">
        <f t="shared" si="8"/>
        <v>114.58</v>
      </c>
      <c r="H72" s="7">
        <v>0</v>
      </c>
      <c r="I72" s="7">
        <f>H72*M72</f>
        <v>0</v>
      </c>
      <c r="J72" s="32">
        <v>45247</v>
      </c>
      <c r="K72" s="32"/>
      <c r="L72"/>
      <c r="M72" s="7">
        <v>20.8</v>
      </c>
      <c r="N72" s="9"/>
      <c r="O72" s="9">
        <f>((2.81+33.96)/3)*2</f>
        <v>24.513333333333335</v>
      </c>
      <c r="P72" s="4">
        <v>1</v>
      </c>
      <c r="Q72" s="8">
        <f t="shared" si="2"/>
        <v>45.033333333333331</v>
      </c>
      <c r="R72" s="10" t="s">
        <v>83</v>
      </c>
      <c r="S72" s="12"/>
      <c r="T72" s="8">
        <f t="shared" si="15"/>
        <v>90.066666666666663</v>
      </c>
      <c r="U72" s="4"/>
      <c r="V72" s="5"/>
    </row>
    <row r="73" spans="1:22" ht="31.2" x14ac:dyDescent="0.3">
      <c r="A73" s="3" t="s">
        <v>85</v>
      </c>
      <c r="B73" s="4">
        <v>1</v>
      </c>
      <c r="C73" s="7">
        <v>73.59</v>
      </c>
      <c r="D73" s="6">
        <f t="shared" si="4"/>
        <v>0.30520451148253835</v>
      </c>
      <c r="E73" s="7">
        <v>0</v>
      </c>
      <c r="F73" s="7">
        <v>51.13</v>
      </c>
      <c r="G73" s="8">
        <f t="shared" si="8"/>
        <v>51.13</v>
      </c>
      <c r="H73" s="7">
        <v>0</v>
      </c>
      <c r="I73" s="7">
        <v>0</v>
      </c>
      <c r="J73" s="32">
        <v>45247</v>
      </c>
      <c r="K73" s="32"/>
      <c r="L73"/>
      <c r="M73" s="7">
        <v>16.91</v>
      </c>
      <c r="N73" s="7"/>
      <c r="O73" s="9">
        <v>10.1</v>
      </c>
      <c r="P73" s="4">
        <v>1</v>
      </c>
      <c r="Q73" s="8">
        <f t="shared" si="2"/>
        <v>41.03</v>
      </c>
      <c r="R73" s="10" t="s">
        <v>86</v>
      </c>
      <c r="S73" s="12"/>
      <c r="T73" s="8">
        <f t="shared" si="15"/>
        <v>41.03</v>
      </c>
      <c r="U73" s="4"/>
      <c r="V73" s="5"/>
    </row>
    <row r="74" spans="1:22" x14ac:dyDescent="0.3">
      <c r="A74" s="3" t="s">
        <v>87</v>
      </c>
      <c r="B74" s="4">
        <v>1</v>
      </c>
      <c r="C74" s="7">
        <v>171.69</v>
      </c>
      <c r="D74" s="6">
        <f t="shared" si="4"/>
        <v>0.52239501426990509</v>
      </c>
      <c r="E74" s="7">
        <v>0</v>
      </c>
      <c r="F74" s="7">
        <v>82</v>
      </c>
      <c r="G74" s="8">
        <f t="shared" si="8"/>
        <v>82</v>
      </c>
      <c r="H74" s="7">
        <v>0</v>
      </c>
      <c r="I74" s="7">
        <v>0</v>
      </c>
      <c r="J74" s="32">
        <v>45247</v>
      </c>
      <c r="K74" s="32"/>
      <c r="L74"/>
      <c r="M74" s="7">
        <v>16.91</v>
      </c>
      <c r="N74" s="7"/>
      <c r="O74" s="9">
        <f>1.31+16.2</f>
        <v>17.509999999999998</v>
      </c>
      <c r="P74" s="4">
        <v>1</v>
      </c>
      <c r="Q74" s="8">
        <f t="shared" si="2"/>
        <v>64.490000000000009</v>
      </c>
      <c r="R74" s="10" t="s">
        <v>88</v>
      </c>
      <c r="S74" s="12"/>
      <c r="T74" s="8">
        <f t="shared" si="15"/>
        <v>64.490000000000009</v>
      </c>
      <c r="U74" s="4"/>
      <c r="V74" s="5"/>
    </row>
    <row r="75" spans="1:22" ht="46.8" x14ac:dyDescent="0.3">
      <c r="A75" s="39" t="s">
        <v>541</v>
      </c>
      <c r="B75" s="43">
        <v>1</v>
      </c>
      <c r="C75" s="37">
        <v>38.29</v>
      </c>
      <c r="D75" s="44">
        <f>(((C75-F75)*100)/C75)/100</f>
        <v>0.35518412118046483</v>
      </c>
      <c r="E75" s="37">
        <v>0</v>
      </c>
      <c r="F75" s="37">
        <v>24.69</v>
      </c>
      <c r="G75" s="45">
        <f>B75*F75</f>
        <v>24.69</v>
      </c>
      <c r="H75" s="37">
        <v>0</v>
      </c>
      <c r="I75" s="37">
        <v>20.71</v>
      </c>
      <c r="J75" s="46">
        <v>45247</v>
      </c>
      <c r="K75" s="46"/>
      <c r="L75" s="47"/>
      <c r="M75" s="37">
        <v>16.91</v>
      </c>
      <c r="N75" s="7"/>
      <c r="O75" s="9">
        <v>4.4400000000000004</v>
      </c>
      <c r="P75" s="4">
        <v>1</v>
      </c>
      <c r="Q75" s="8">
        <f>F75+(I75/B75)-(O75/B75)</f>
        <v>40.960000000000008</v>
      </c>
      <c r="R75" s="10" t="s">
        <v>542</v>
      </c>
      <c r="T75" s="8">
        <f t="shared" si="15"/>
        <v>40.960000000000008</v>
      </c>
      <c r="U75" s="42">
        <f>F75+I75</f>
        <v>45.400000000000006</v>
      </c>
      <c r="V75" s="5"/>
    </row>
    <row r="76" spans="1:22" ht="31.2" x14ac:dyDescent="0.3">
      <c r="A76" s="36" t="s">
        <v>89</v>
      </c>
      <c r="B76" s="4">
        <v>1</v>
      </c>
      <c r="C76" s="7">
        <v>178.04</v>
      </c>
      <c r="D76" s="6">
        <f t="shared" si="4"/>
        <v>0.5</v>
      </c>
      <c r="E76" s="7">
        <v>0</v>
      </c>
      <c r="F76" s="7">
        <v>89.02</v>
      </c>
      <c r="G76" s="8">
        <f t="shared" si="8"/>
        <v>89.02</v>
      </c>
      <c r="H76" s="7">
        <v>0</v>
      </c>
      <c r="I76" s="7">
        <v>0</v>
      </c>
      <c r="J76" s="32">
        <v>45247</v>
      </c>
      <c r="K76" s="32"/>
      <c r="L76"/>
      <c r="M76" s="7">
        <v>16.79</v>
      </c>
      <c r="N76" s="7"/>
      <c r="O76" s="9"/>
      <c r="P76" s="4">
        <v>1</v>
      </c>
      <c r="Q76" s="8">
        <f t="shared" si="2"/>
        <v>89.02</v>
      </c>
      <c r="R76" s="10" t="s">
        <v>90</v>
      </c>
      <c r="S76" s="12"/>
      <c r="T76" s="8">
        <f t="shared" si="15"/>
        <v>89.02</v>
      </c>
      <c r="U76" s="4"/>
      <c r="V76" s="5"/>
    </row>
    <row r="77" spans="1:22" ht="31.2" x14ac:dyDescent="0.3">
      <c r="A77" s="36" t="s">
        <v>91</v>
      </c>
      <c r="B77" s="4">
        <v>2</v>
      </c>
      <c r="C77" s="7">
        <v>65.28</v>
      </c>
      <c r="D77" s="6">
        <f t="shared" si="4"/>
        <v>6.6636029411764719E-2</v>
      </c>
      <c r="E77" s="7">
        <v>0</v>
      </c>
      <c r="F77" s="7">
        <v>60.93</v>
      </c>
      <c r="G77" s="8">
        <f t="shared" si="8"/>
        <v>121.86</v>
      </c>
      <c r="H77" s="7">
        <v>0</v>
      </c>
      <c r="I77" s="7">
        <v>0</v>
      </c>
      <c r="J77" s="32">
        <v>45247</v>
      </c>
      <c r="K77" s="32"/>
      <c r="L77"/>
      <c r="M77" s="7">
        <v>16.79</v>
      </c>
      <c r="N77" s="7"/>
      <c r="O77" s="9">
        <v>24.08</v>
      </c>
      <c r="P77" s="4">
        <v>1</v>
      </c>
      <c r="Q77" s="8">
        <f t="shared" si="2"/>
        <v>48.89</v>
      </c>
      <c r="R77" s="10" t="s">
        <v>92</v>
      </c>
      <c r="S77" s="12"/>
      <c r="T77" s="8">
        <f t="shared" si="15"/>
        <v>97.78</v>
      </c>
      <c r="U77" s="4"/>
      <c r="V77" s="5"/>
    </row>
    <row r="78" spans="1:22" ht="31.2" x14ac:dyDescent="0.3">
      <c r="A78" s="36" t="s">
        <v>93</v>
      </c>
      <c r="B78" s="4">
        <v>2</v>
      </c>
      <c r="C78" s="7">
        <v>102.54</v>
      </c>
      <c r="D78" s="6">
        <f t="shared" si="4"/>
        <v>0.50643651258045641</v>
      </c>
      <c r="E78" s="7">
        <v>0</v>
      </c>
      <c r="F78" s="7">
        <v>50.61</v>
      </c>
      <c r="G78" s="8">
        <f t="shared" si="8"/>
        <v>101.22</v>
      </c>
      <c r="H78" s="7">
        <v>0</v>
      </c>
      <c r="I78" s="7">
        <v>0</v>
      </c>
      <c r="J78" s="32">
        <v>45247</v>
      </c>
      <c r="K78" s="32"/>
      <c r="L78"/>
      <c r="M78" s="7">
        <v>16.79</v>
      </c>
      <c r="N78" s="7"/>
      <c r="O78" s="9">
        <v>19.989999999999998</v>
      </c>
      <c r="P78" s="4">
        <v>1</v>
      </c>
      <c r="Q78" s="8">
        <f t="shared" si="2"/>
        <v>40.615000000000002</v>
      </c>
      <c r="R78" s="10" t="s">
        <v>94</v>
      </c>
      <c r="S78" s="12"/>
      <c r="T78" s="8">
        <f t="shared" si="15"/>
        <v>81.23</v>
      </c>
      <c r="U78" s="4"/>
      <c r="V78" s="5"/>
    </row>
    <row r="79" spans="1:22" ht="31.2" x14ac:dyDescent="0.3">
      <c r="A79" s="36" t="s">
        <v>95</v>
      </c>
      <c r="B79" s="4">
        <v>1</v>
      </c>
      <c r="C79" s="7">
        <v>187.82</v>
      </c>
      <c r="D79" s="6">
        <f t="shared" si="4"/>
        <v>0.25620274731125547</v>
      </c>
      <c r="E79" s="7">
        <v>0</v>
      </c>
      <c r="F79" s="7">
        <v>139.69999999999999</v>
      </c>
      <c r="G79" s="8">
        <f t="shared" si="8"/>
        <v>139.69999999999999</v>
      </c>
      <c r="H79" s="7">
        <v>0</v>
      </c>
      <c r="I79" s="7">
        <f>21.08/2</f>
        <v>10.54</v>
      </c>
      <c r="J79" s="32">
        <v>45247</v>
      </c>
      <c r="K79" s="32"/>
      <c r="L79"/>
      <c r="M79" s="7">
        <v>16.79</v>
      </c>
      <c r="N79" s="7"/>
      <c r="O79" s="9">
        <f>71.17/2</f>
        <v>35.585000000000001</v>
      </c>
      <c r="P79" s="4">
        <v>4</v>
      </c>
      <c r="Q79" s="8">
        <f t="shared" si="2"/>
        <v>114.65499999999997</v>
      </c>
      <c r="R79" s="10" t="s">
        <v>96</v>
      </c>
      <c r="S79" s="12"/>
      <c r="T79" s="8">
        <f t="shared" si="15"/>
        <v>114.65499999999997</v>
      </c>
      <c r="U79" s="4"/>
      <c r="V79" s="5"/>
    </row>
    <row r="80" spans="1:22" ht="31.2" x14ac:dyDescent="0.3">
      <c r="A80" s="36" t="s">
        <v>97</v>
      </c>
      <c r="B80" s="4">
        <v>1</v>
      </c>
      <c r="C80" s="7">
        <v>295.24</v>
      </c>
      <c r="D80" s="6">
        <f t="shared" si="4"/>
        <v>0.25308223817910852</v>
      </c>
      <c r="E80" s="7">
        <v>0</v>
      </c>
      <c r="F80" s="7">
        <v>220.52</v>
      </c>
      <c r="G80" s="8">
        <f t="shared" si="8"/>
        <v>220.52</v>
      </c>
      <c r="H80" s="7">
        <v>0</v>
      </c>
      <c r="I80" s="7">
        <f>21.08/2</f>
        <v>10.54</v>
      </c>
      <c r="J80" s="32">
        <v>45247</v>
      </c>
      <c r="K80" s="32"/>
      <c r="L80"/>
      <c r="M80" s="7">
        <v>16.79</v>
      </c>
      <c r="N80" s="7"/>
      <c r="O80" s="9">
        <f>71.17/2</f>
        <v>35.585000000000001</v>
      </c>
      <c r="P80" s="4">
        <v>1</v>
      </c>
      <c r="Q80" s="8">
        <f t="shared" si="2"/>
        <v>195.47499999999999</v>
      </c>
      <c r="R80" s="10" t="s">
        <v>98</v>
      </c>
      <c r="S80" s="12"/>
      <c r="T80" s="8">
        <f t="shared" si="15"/>
        <v>195.47499999999999</v>
      </c>
      <c r="U80" s="4"/>
      <c r="V80" s="5"/>
    </row>
    <row r="81" spans="1:23" ht="31.2" x14ac:dyDescent="0.3">
      <c r="A81" s="36" t="s">
        <v>99</v>
      </c>
      <c r="B81" s="4">
        <v>2</v>
      </c>
      <c r="C81" s="7">
        <v>105.16</v>
      </c>
      <c r="D81" s="6">
        <f t="shared" si="4"/>
        <v>0.45521110688474709</v>
      </c>
      <c r="E81" s="7">
        <v>0</v>
      </c>
      <c r="F81" s="7">
        <v>57.29</v>
      </c>
      <c r="G81" s="8">
        <f t="shared" si="8"/>
        <v>114.58</v>
      </c>
      <c r="H81" s="7">
        <v>0</v>
      </c>
      <c r="I81" s="7">
        <v>0</v>
      </c>
      <c r="J81" s="32">
        <v>45247</v>
      </c>
      <c r="K81" s="32"/>
      <c r="L81"/>
      <c r="M81" s="7">
        <v>16.79</v>
      </c>
      <c r="N81" s="7"/>
      <c r="O81" s="9">
        <f>1.93+20.63</f>
        <v>22.56</v>
      </c>
      <c r="P81" s="4">
        <v>1</v>
      </c>
      <c r="Q81" s="8">
        <f t="shared" si="2"/>
        <v>46.01</v>
      </c>
      <c r="R81" s="10" t="s">
        <v>100</v>
      </c>
      <c r="S81" s="12"/>
      <c r="T81" s="8">
        <f t="shared" si="15"/>
        <v>92.02</v>
      </c>
      <c r="U81" s="4"/>
      <c r="V81" s="5"/>
    </row>
    <row r="82" spans="1:23" ht="31.2" x14ac:dyDescent="0.3">
      <c r="A82" s="36" t="s">
        <v>101</v>
      </c>
      <c r="B82" s="4">
        <v>2</v>
      </c>
      <c r="C82" s="7">
        <v>105.16</v>
      </c>
      <c r="D82" s="6">
        <f t="shared" si="4"/>
        <v>0.45521110688474709</v>
      </c>
      <c r="E82" s="7">
        <v>0</v>
      </c>
      <c r="F82" s="7">
        <v>57.29</v>
      </c>
      <c r="G82" s="8">
        <f t="shared" si="8"/>
        <v>114.58</v>
      </c>
      <c r="H82" s="7">
        <v>0</v>
      </c>
      <c r="I82" s="7">
        <v>0</v>
      </c>
      <c r="J82" s="32">
        <v>45247</v>
      </c>
      <c r="K82" s="32"/>
      <c r="L82"/>
      <c r="M82" s="7">
        <v>17</v>
      </c>
      <c r="N82" s="7"/>
      <c r="O82" s="9">
        <v>22.9</v>
      </c>
      <c r="P82" s="4">
        <v>1</v>
      </c>
      <c r="Q82" s="8">
        <f t="shared" si="2"/>
        <v>45.84</v>
      </c>
      <c r="R82" s="10" t="s">
        <v>102</v>
      </c>
      <c r="T82" s="8">
        <f t="shared" si="15"/>
        <v>91.68</v>
      </c>
    </row>
    <row r="83" spans="1:23" x14ac:dyDescent="0.3">
      <c r="A83" s="3" t="s">
        <v>103</v>
      </c>
      <c r="B83" s="4">
        <v>1</v>
      </c>
      <c r="C83" s="7">
        <v>999</v>
      </c>
      <c r="D83" s="6">
        <f>(((C83-F83)*100)/C83)/100</f>
        <v>0.55055055055055058</v>
      </c>
      <c r="E83" s="7">
        <v>0</v>
      </c>
      <c r="F83" s="7">
        <v>449</v>
      </c>
      <c r="G83" s="8">
        <f t="shared" si="8"/>
        <v>449</v>
      </c>
      <c r="H83" s="7">
        <v>0</v>
      </c>
      <c r="I83" s="7">
        <v>0</v>
      </c>
      <c r="J83" s="32">
        <v>45247</v>
      </c>
      <c r="K83" s="32">
        <v>45248</v>
      </c>
      <c r="L83"/>
      <c r="M83" s="7">
        <v>17.03</v>
      </c>
      <c r="N83" s="7"/>
      <c r="O83" s="9"/>
      <c r="P83" s="4">
        <v>1</v>
      </c>
      <c r="Q83" s="8">
        <f t="shared" si="2"/>
        <v>449</v>
      </c>
      <c r="R83" s="10" t="s">
        <v>45</v>
      </c>
      <c r="T83" s="8">
        <f t="shared" si="15"/>
        <v>449</v>
      </c>
    </row>
    <row r="84" spans="1:23" x14ac:dyDescent="0.3">
      <c r="A84" s="3" t="s">
        <v>104</v>
      </c>
      <c r="B84" s="4">
        <v>1</v>
      </c>
      <c r="C84" s="7">
        <v>399</v>
      </c>
      <c r="D84" s="6">
        <f t="shared" ref="D84:D101" si="16">(((C84-F84)*100)/C84)/100</f>
        <v>0.50125313283208017</v>
      </c>
      <c r="E84" s="7">
        <v>0</v>
      </c>
      <c r="F84" s="7">
        <v>199</v>
      </c>
      <c r="G84" s="22">
        <f>B84*F84</f>
        <v>199</v>
      </c>
      <c r="H84" s="7">
        <v>0</v>
      </c>
      <c r="I84" s="7">
        <v>0</v>
      </c>
      <c r="J84" s="32">
        <v>45247</v>
      </c>
      <c r="K84" s="32">
        <v>45248</v>
      </c>
      <c r="L84"/>
      <c r="M84" s="7">
        <v>17.03</v>
      </c>
      <c r="N84" s="7"/>
      <c r="O84" s="9"/>
      <c r="P84" s="4">
        <v>1</v>
      </c>
      <c r="Q84" s="8">
        <f t="shared" si="2"/>
        <v>199</v>
      </c>
      <c r="R84" s="10" t="s">
        <v>105</v>
      </c>
      <c r="T84" s="8">
        <f t="shared" si="15"/>
        <v>199</v>
      </c>
    </row>
    <row r="85" spans="1:23" x14ac:dyDescent="0.3">
      <c r="A85" s="3" t="s">
        <v>38</v>
      </c>
      <c r="B85" s="4">
        <v>1</v>
      </c>
      <c r="C85" s="7">
        <v>879</v>
      </c>
      <c r="D85" s="6">
        <f t="shared" si="16"/>
        <v>0.51194539249146753</v>
      </c>
      <c r="E85" s="7">
        <v>0</v>
      </c>
      <c r="F85" s="7">
        <v>429</v>
      </c>
      <c r="G85" s="22">
        <f>B85*F85</f>
        <v>429</v>
      </c>
      <c r="H85" s="7">
        <v>0</v>
      </c>
      <c r="I85" s="7">
        <v>0</v>
      </c>
      <c r="J85" s="32">
        <v>45247</v>
      </c>
      <c r="K85" s="32">
        <v>45248</v>
      </c>
      <c r="L85"/>
      <c r="M85" s="7">
        <v>17.03</v>
      </c>
      <c r="N85" s="7"/>
      <c r="O85" s="9"/>
      <c r="P85" s="4">
        <v>1</v>
      </c>
      <c r="Q85" s="8">
        <f t="shared" si="2"/>
        <v>429</v>
      </c>
      <c r="R85" s="10" t="s">
        <v>39</v>
      </c>
      <c r="T85" s="8">
        <f t="shared" si="15"/>
        <v>429</v>
      </c>
    </row>
    <row r="86" spans="1:23" x14ac:dyDescent="0.3">
      <c r="A86" s="3" t="s">
        <v>106</v>
      </c>
      <c r="B86" s="4">
        <v>1</v>
      </c>
      <c r="C86" s="7">
        <v>1299</v>
      </c>
      <c r="D86" s="6">
        <f t="shared" si="16"/>
        <v>0.57736720554272514</v>
      </c>
      <c r="E86" s="7">
        <v>0</v>
      </c>
      <c r="F86" s="7">
        <v>549</v>
      </c>
      <c r="G86" s="22">
        <f>B86*F86</f>
        <v>549</v>
      </c>
      <c r="H86" s="7">
        <v>0</v>
      </c>
      <c r="I86" s="7">
        <v>0</v>
      </c>
      <c r="J86" s="32">
        <v>45247</v>
      </c>
      <c r="K86" s="32">
        <v>45248</v>
      </c>
      <c r="L86"/>
      <c r="M86" s="7">
        <v>17.03</v>
      </c>
      <c r="N86" s="7"/>
      <c r="O86" s="9"/>
      <c r="P86" s="4">
        <v>1</v>
      </c>
      <c r="Q86" s="8">
        <f t="shared" si="2"/>
        <v>549</v>
      </c>
      <c r="R86" s="10" t="s">
        <v>107</v>
      </c>
      <c r="T86" s="8">
        <f t="shared" si="15"/>
        <v>549</v>
      </c>
    </row>
    <row r="87" spans="1:23" ht="31.2" x14ac:dyDescent="0.3">
      <c r="A87" s="3" t="s">
        <v>246</v>
      </c>
      <c r="B87" s="4">
        <v>1</v>
      </c>
      <c r="C87" s="7">
        <v>260</v>
      </c>
      <c r="D87" s="6">
        <f t="shared" si="16"/>
        <v>0.22692307692307692</v>
      </c>
      <c r="E87" s="7">
        <v>0</v>
      </c>
      <c r="F87" s="7">
        <v>201</v>
      </c>
      <c r="G87" s="22">
        <f>B87*F87</f>
        <v>201</v>
      </c>
      <c r="H87" s="7">
        <v>0</v>
      </c>
      <c r="I87" s="7">
        <v>0</v>
      </c>
      <c r="J87" s="32">
        <v>45248</v>
      </c>
      <c r="K87" s="32"/>
      <c r="L87"/>
      <c r="M87" s="7">
        <v>17.03</v>
      </c>
      <c r="N87" s="7"/>
      <c r="O87" s="9"/>
      <c r="P87" s="4">
        <v>1</v>
      </c>
      <c r="Q87" s="8">
        <f t="shared" si="2"/>
        <v>201</v>
      </c>
      <c r="R87" s="10" t="s">
        <v>245</v>
      </c>
      <c r="T87" s="8">
        <f t="shared" si="15"/>
        <v>201</v>
      </c>
    </row>
    <row r="88" spans="1:23" ht="31.2" x14ac:dyDescent="0.3">
      <c r="A88" s="3" t="s">
        <v>544</v>
      </c>
      <c r="B88" s="4">
        <v>1</v>
      </c>
      <c r="C88" s="7">
        <v>75.34</v>
      </c>
      <c r="D88" s="6">
        <f t="shared" si="16"/>
        <v>0.20467215290682245</v>
      </c>
      <c r="E88" s="7"/>
      <c r="F88" s="7">
        <v>59.92</v>
      </c>
      <c r="G88" s="8">
        <f t="shared" ref="G88:G93" si="17">B88*F88</f>
        <v>59.92</v>
      </c>
      <c r="H88" s="7">
        <v>0</v>
      </c>
      <c r="I88" s="7">
        <v>25.48</v>
      </c>
      <c r="J88" s="32">
        <v>45248</v>
      </c>
      <c r="K88" s="32">
        <v>45264</v>
      </c>
      <c r="L88"/>
      <c r="M88" s="7"/>
      <c r="N88" s="7"/>
      <c r="O88" s="9">
        <v>10.79</v>
      </c>
      <c r="P88" s="4">
        <v>1</v>
      </c>
      <c r="Q88" s="8">
        <f t="shared" si="2"/>
        <v>74.610000000000014</v>
      </c>
      <c r="R88" s="10" t="s">
        <v>108</v>
      </c>
      <c r="T88" s="8">
        <f t="shared" si="15"/>
        <v>74.610000000000014</v>
      </c>
    </row>
    <row r="89" spans="1:23" ht="31.2" x14ac:dyDescent="0.3">
      <c r="A89" s="38" t="s">
        <v>109</v>
      </c>
      <c r="B89" s="4">
        <v>1</v>
      </c>
      <c r="C89" s="7">
        <v>166.04</v>
      </c>
      <c r="D89" s="6">
        <f t="shared" si="16"/>
        <v>0.52716212960732345</v>
      </c>
      <c r="E89" s="7"/>
      <c r="F89" s="7">
        <v>78.510000000000005</v>
      </c>
      <c r="G89" s="8">
        <f t="shared" si="17"/>
        <v>78.510000000000005</v>
      </c>
      <c r="H89" s="7">
        <v>0</v>
      </c>
      <c r="I89" s="7">
        <v>73.02</v>
      </c>
      <c r="J89" s="32">
        <v>45248</v>
      </c>
      <c r="K89" s="32"/>
      <c r="L89"/>
      <c r="M89" s="7"/>
      <c r="N89" s="7"/>
      <c r="O89" s="9">
        <f>3.23+14.14</f>
        <v>17.37</v>
      </c>
      <c r="P89" s="4">
        <v>1</v>
      </c>
      <c r="Q89" s="8">
        <f t="shared" si="2"/>
        <v>134.16</v>
      </c>
      <c r="R89" s="10" t="s">
        <v>110</v>
      </c>
      <c r="T89" s="8">
        <f t="shared" si="15"/>
        <v>134.16</v>
      </c>
      <c r="U89" s="42">
        <f>F89+I89</f>
        <v>151.53</v>
      </c>
    </row>
    <row r="90" spans="1:23" ht="46.8" x14ac:dyDescent="0.3">
      <c r="A90" s="3" t="s">
        <v>111</v>
      </c>
      <c r="B90" s="4">
        <v>1</v>
      </c>
      <c r="C90" s="7">
        <v>44.47</v>
      </c>
      <c r="D90" s="6">
        <f t="shared" si="16"/>
        <v>0.42298178547335274</v>
      </c>
      <c r="E90" s="7"/>
      <c r="F90" s="7">
        <v>25.66</v>
      </c>
      <c r="G90" s="8">
        <f t="shared" si="17"/>
        <v>25.66</v>
      </c>
      <c r="H90" s="7">
        <v>0</v>
      </c>
      <c r="I90" s="7">
        <v>23.9</v>
      </c>
      <c r="J90" s="32">
        <v>45248</v>
      </c>
      <c r="K90" s="32"/>
      <c r="L90"/>
      <c r="M90" s="7"/>
      <c r="N90" s="7"/>
      <c r="O90" s="9">
        <f>1.05+4.62</f>
        <v>5.67</v>
      </c>
      <c r="P90" s="4">
        <v>1</v>
      </c>
      <c r="Q90" s="8">
        <f t="shared" si="2"/>
        <v>43.89</v>
      </c>
      <c r="R90" s="10" t="s">
        <v>112</v>
      </c>
      <c r="T90" s="8">
        <f t="shared" si="15"/>
        <v>43.89</v>
      </c>
    </row>
    <row r="91" spans="1:23" ht="31.2" x14ac:dyDescent="0.3">
      <c r="A91" s="3" t="s">
        <v>306</v>
      </c>
      <c r="B91" s="4">
        <v>2</v>
      </c>
      <c r="C91" s="7">
        <v>105.55</v>
      </c>
      <c r="D91" s="6">
        <f t="shared" si="16"/>
        <v>0.45722406442444341</v>
      </c>
      <c r="E91" s="7">
        <v>0</v>
      </c>
      <c r="F91" s="7">
        <v>57.29</v>
      </c>
      <c r="G91" s="8">
        <f t="shared" si="17"/>
        <v>114.58</v>
      </c>
      <c r="H91" s="7">
        <v>0</v>
      </c>
      <c r="I91" s="7">
        <v>0</v>
      </c>
      <c r="J91" s="32">
        <v>45248</v>
      </c>
      <c r="K91" s="32">
        <v>45285</v>
      </c>
      <c r="L91" s="8"/>
      <c r="M91" s="7">
        <v>16.79</v>
      </c>
      <c r="N91" s="7"/>
      <c r="O91" s="9">
        <f>1.93+20.63</f>
        <v>22.56</v>
      </c>
      <c r="P91" s="4">
        <v>1</v>
      </c>
      <c r="Q91" s="8">
        <f t="shared" si="2"/>
        <v>46.01</v>
      </c>
      <c r="R91" s="10" t="s">
        <v>307</v>
      </c>
      <c r="T91" s="8">
        <f t="shared" si="15"/>
        <v>92.02</v>
      </c>
    </row>
    <row r="92" spans="1:23" ht="31.2" x14ac:dyDescent="0.3">
      <c r="A92" s="36" t="s">
        <v>113</v>
      </c>
      <c r="B92" s="4">
        <v>1</v>
      </c>
      <c r="C92" s="7">
        <v>33.619999999999997</v>
      </c>
      <c r="D92" s="6">
        <f t="shared" si="16"/>
        <v>0.26561570493753711</v>
      </c>
      <c r="E92" s="7"/>
      <c r="F92" s="7">
        <v>24.69</v>
      </c>
      <c r="G92" s="8">
        <f t="shared" si="17"/>
        <v>24.69</v>
      </c>
      <c r="H92" s="7">
        <v>0</v>
      </c>
      <c r="I92" s="7">
        <v>20.71</v>
      </c>
      <c r="J92" s="32">
        <v>45248</v>
      </c>
      <c r="K92" s="32"/>
      <c r="L92"/>
      <c r="M92" s="7"/>
      <c r="N92" s="7"/>
      <c r="O92" s="9">
        <v>4.4400000000000004</v>
      </c>
      <c r="P92" s="4">
        <v>1</v>
      </c>
      <c r="Q92" s="8">
        <f t="shared" si="2"/>
        <v>40.960000000000008</v>
      </c>
      <c r="R92" s="10" t="s">
        <v>114</v>
      </c>
      <c r="T92" s="8">
        <f t="shared" si="15"/>
        <v>40.960000000000008</v>
      </c>
    </row>
    <row r="93" spans="1:23" ht="31.2" x14ac:dyDescent="0.3">
      <c r="A93" s="38" t="s">
        <v>115</v>
      </c>
      <c r="B93" s="4">
        <v>1</v>
      </c>
      <c r="C93" s="7">
        <v>31.1</v>
      </c>
      <c r="D93" s="6">
        <f t="shared" si="16"/>
        <v>0.3144694533762058</v>
      </c>
      <c r="E93" s="7"/>
      <c r="F93" s="7">
        <v>21.32</v>
      </c>
      <c r="G93" s="8">
        <f t="shared" si="17"/>
        <v>21.32</v>
      </c>
      <c r="H93" s="7">
        <v>0</v>
      </c>
      <c r="I93" s="7">
        <f>60.26/2</f>
        <v>30.13</v>
      </c>
      <c r="J93" s="32">
        <v>45248</v>
      </c>
      <c r="K93" s="32"/>
      <c r="L93"/>
      <c r="M93" s="7"/>
      <c r="N93" s="7"/>
      <c r="O93" s="9">
        <f>(1.41+7.68)/2</f>
        <v>4.5449999999999999</v>
      </c>
      <c r="P93" s="4">
        <v>1</v>
      </c>
      <c r="Q93" s="8">
        <f t="shared" si="2"/>
        <v>46.905000000000001</v>
      </c>
      <c r="R93" s="10" t="s">
        <v>116</v>
      </c>
      <c r="T93" s="8">
        <f t="shared" si="15"/>
        <v>46.905000000000001</v>
      </c>
      <c r="U93" s="37">
        <f>F93+I93</f>
        <v>51.45</v>
      </c>
      <c r="V93" s="7">
        <v>18.059999999999999</v>
      </c>
      <c r="W93" s="42">
        <f>V93+V94</f>
        <v>96.31</v>
      </c>
    </row>
    <row r="94" spans="1:23" ht="31.2" x14ac:dyDescent="0.3">
      <c r="A94" s="38" t="s">
        <v>117</v>
      </c>
      <c r="B94" s="4">
        <v>1</v>
      </c>
      <c r="C94" s="7">
        <v>31.1</v>
      </c>
      <c r="D94" s="6">
        <f t="shared" si="16"/>
        <v>0.3144694533762058</v>
      </c>
      <c r="E94" s="7"/>
      <c r="F94" s="7">
        <v>21.32</v>
      </c>
      <c r="G94" s="7">
        <v>21.32</v>
      </c>
      <c r="H94" s="7">
        <v>0</v>
      </c>
      <c r="I94" s="7">
        <f>60.26/2</f>
        <v>30.13</v>
      </c>
      <c r="J94" s="32">
        <v>45248</v>
      </c>
      <c r="K94" s="32"/>
      <c r="L94"/>
      <c r="M94" s="7"/>
      <c r="N94" s="7"/>
      <c r="O94" s="9">
        <f>(1.41+7.68)/2</f>
        <v>4.5449999999999999</v>
      </c>
      <c r="P94" s="4">
        <v>1</v>
      </c>
      <c r="Q94" s="8">
        <f t="shared" si="2"/>
        <v>46.905000000000001</v>
      </c>
      <c r="R94" s="10" t="s">
        <v>116</v>
      </c>
      <c r="T94" s="8">
        <f t="shared" si="15"/>
        <v>46.905000000000001</v>
      </c>
      <c r="U94" s="37">
        <f>F94+I94</f>
        <v>51.45</v>
      </c>
      <c r="V94" s="7">
        <v>78.25</v>
      </c>
    </row>
    <row r="95" spans="1:23" ht="31.2" x14ac:dyDescent="0.3">
      <c r="A95" s="3" t="s">
        <v>118</v>
      </c>
      <c r="B95" s="4">
        <v>1</v>
      </c>
      <c r="C95" s="7">
        <v>67.239999999999995</v>
      </c>
      <c r="D95" s="6">
        <f t="shared" si="16"/>
        <v>0.30502676977989296</v>
      </c>
      <c r="E95" s="7"/>
      <c r="F95" s="7">
        <v>46.73</v>
      </c>
      <c r="G95" s="8">
        <f t="shared" ref="G95:G103" si="18">B95*F95</f>
        <v>46.73</v>
      </c>
      <c r="H95" s="7">
        <v>0</v>
      </c>
      <c r="I95" s="7">
        <f>H95*M95</f>
        <v>0</v>
      </c>
      <c r="J95" s="32">
        <v>45248</v>
      </c>
      <c r="K95" s="32">
        <v>45265</v>
      </c>
      <c r="L95"/>
      <c r="M95" s="7"/>
      <c r="N95" s="7"/>
      <c r="O95" s="9"/>
      <c r="P95" s="4">
        <v>1</v>
      </c>
      <c r="Q95" s="8">
        <f t="shared" si="2"/>
        <v>46.73</v>
      </c>
      <c r="R95" s="10" t="s">
        <v>119</v>
      </c>
      <c r="T95" s="8">
        <f t="shared" si="15"/>
        <v>46.73</v>
      </c>
    </row>
    <row r="96" spans="1:23" ht="31.2" x14ac:dyDescent="0.3">
      <c r="A96" s="36" t="s">
        <v>308</v>
      </c>
      <c r="B96" s="4">
        <v>1</v>
      </c>
      <c r="C96" s="7">
        <v>122.43</v>
      </c>
      <c r="D96" s="6">
        <f t="shared" si="16"/>
        <v>0.52315608919382506</v>
      </c>
      <c r="E96" s="7">
        <v>0</v>
      </c>
      <c r="F96" s="7">
        <v>58.38</v>
      </c>
      <c r="G96" s="8">
        <f t="shared" si="18"/>
        <v>58.38</v>
      </c>
      <c r="H96" s="7">
        <v>0</v>
      </c>
      <c r="I96" s="7">
        <f>126.64/5</f>
        <v>25.327999999999999</v>
      </c>
      <c r="J96" s="32">
        <v>45248</v>
      </c>
      <c r="K96" s="32">
        <v>45265</v>
      </c>
      <c r="L96" s="8"/>
      <c r="M96" s="7">
        <v>16.79</v>
      </c>
      <c r="N96" s="7"/>
      <c r="O96" s="9">
        <f>(46.12+4.2)/4</f>
        <v>12.58</v>
      </c>
      <c r="P96" s="4">
        <v>1</v>
      </c>
      <c r="Q96" s="8">
        <f t="shared" si="2"/>
        <v>71.128</v>
      </c>
      <c r="R96" s="10" t="s">
        <v>309</v>
      </c>
      <c r="T96" s="8">
        <f t="shared" si="15"/>
        <v>71.128</v>
      </c>
    </row>
    <row r="97" spans="1:20" ht="31.2" x14ac:dyDescent="0.3">
      <c r="A97" s="3" t="s">
        <v>120</v>
      </c>
      <c r="B97" s="4">
        <v>1</v>
      </c>
      <c r="C97" s="7">
        <v>145.21</v>
      </c>
      <c r="D97" s="6">
        <f t="shared" si="16"/>
        <v>0.51353212588664698</v>
      </c>
      <c r="E97" s="7"/>
      <c r="F97" s="7">
        <v>70.64</v>
      </c>
      <c r="G97" s="8">
        <f t="shared" si="18"/>
        <v>70.64</v>
      </c>
      <c r="H97" s="7">
        <v>0</v>
      </c>
      <c r="I97" s="7">
        <f>H97*M97</f>
        <v>0</v>
      </c>
      <c r="J97" s="32">
        <v>45248</v>
      </c>
      <c r="K97" s="32">
        <v>45265</v>
      </c>
      <c r="L97"/>
      <c r="M97" s="7"/>
      <c r="N97" s="7"/>
      <c r="O97" s="9">
        <f>(4.2+46.12)/4</f>
        <v>12.58</v>
      </c>
      <c r="P97" s="4">
        <v>1</v>
      </c>
      <c r="Q97" s="8">
        <f t="shared" si="2"/>
        <v>58.06</v>
      </c>
      <c r="R97" s="10" t="s">
        <v>121</v>
      </c>
      <c r="T97" s="8">
        <f t="shared" si="15"/>
        <v>58.06</v>
      </c>
    </row>
    <row r="98" spans="1:20" ht="31.2" x14ac:dyDescent="0.3">
      <c r="A98" s="3" t="s">
        <v>122</v>
      </c>
      <c r="B98" s="4">
        <v>1</v>
      </c>
      <c r="C98" s="7">
        <v>142.76</v>
      </c>
      <c r="D98" s="6">
        <f t="shared" si="16"/>
        <v>0.5135191930512748</v>
      </c>
      <c r="E98" s="7"/>
      <c r="F98" s="7">
        <v>69.45</v>
      </c>
      <c r="G98" s="8">
        <f t="shared" si="18"/>
        <v>69.45</v>
      </c>
      <c r="H98" s="7">
        <v>0</v>
      </c>
      <c r="I98" s="7">
        <f>H98*M98</f>
        <v>0</v>
      </c>
      <c r="J98" s="32">
        <v>45248</v>
      </c>
      <c r="K98" s="32">
        <v>45265</v>
      </c>
      <c r="L98"/>
      <c r="M98" s="7"/>
      <c r="N98" s="7"/>
      <c r="O98" s="9">
        <f>(4.2+46.12)/4</f>
        <v>12.58</v>
      </c>
      <c r="P98" s="4">
        <v>1</v>
      </c>
      <c r="Q98" s="8">
        <f t="shared" si="2"/>
        <v>56.870000000000005</v>
      </c>
      <c r="R98" s="10" t="s">
        <v>121</v>
      </c>
      <c r="T98" s="8">
        <f t="shared" si="15"/>
        <v>56.870000000000005</v>
      </c>
    </row>
    <row r="99" spans="1:20" ht="46.8" x14ac:dyDescent="0.3">
      <c r="A99" s="3" t="s">
        <v>123</v>
      </c>
      <c r="B99" s="4">
        <v>1</v>
      </c>
      <c r="C99" s="7">
        <v>122.03</v>
      </c>
      <c r="D99" s="6">
        <f t="shared" si="16"/>
        <v>0.51339834466934364</v>
      </c>
      <c r="E99" s="7"/>
      <c r="F99" s="7">
        <v>59.38</v>
      </c>
      <c r="G99" s="8">
        <f t="shared" si="18"/>
        <v>59.38</v>
      </c>
      <c r="H99" s="7">
        <v>0</v>
      </c>
      <c r="I99" s="7">
        <f>H99*M99</f>
        <v>0</v>
      </c>
      <c r="J99" s="32">
        <v>45248</v>
      </c>
      <c r="K99" s="32"/>
      <c r="L99"/>
      <c r="M99" s="7"/>
      <c r="N99" s="7"/>
      <c r="O99" s="9">
        <f>(4.2+46.12)/4</f>
        <v>12.58</v>
      </c>
      <c r="P99" s="4">
        <v>1</v>
      </c>
      <c r="Q99" s="8">
        <f t="shared" ref="Q99:Q171" si="19">F99+(I99/B99)-(O99/B99)</f>
        <v>46.800000000000004</v>
      </c>
      <c r="R99" s="10" t="s">
        <v>124</v>
      </c>
      <c r="T99" s="8">
        <f t="shared" si="15"/>
        <v>46.800000000000004</v>
      </c>
    </row>
    <row r="100" spans="1:20" ht="46.8" x14ac:dyDescent="0.3">
      <c r="A100" s="3" t="s">
        <v>125</v>
      </c>
      <c r="B100" s="4">
        <v>1</v>
      </c>
      <c r="C100" s="7">
        <v>118.95</v>
      </c>
      <c r="D100" s="6">
        <f t="shared" si="16"/>
        <v>0.52349726775956285</v>
      </c>
      <c r="E100" s="7"/>
      <c r="F100" s="7">
        <v>56.68</v>
      </c>
      <c r="G100" s="8">
        <f t="shared" si="18"/>
        <v>56.68</v>
      </c>
      <c r="H100" s="7">
        <v>0</v>
      </c>
      <c r="I100" s="7">
        <f>H100*M100</f>
        <v>0</v>
      </c>
      <c r="J100" s="32">
        <v>45248</v>
      </c>
      <c r="K100" s="32">
        <v>45265</v>
      </c>
      <c r="L100"/>
      <c r="M100" s="7"/>
      <c r="N100" s="7"/>
      <c r="O100" s="9">
        <f>(4.2+46.12)/4</f>
        <v>12.58</v>
      </c>
      <c r="P100" s="4">
        <v>1</v>
      </c>
      <c r="Q100" s="8">
        <f t="shared" si="19"/>
        <v>44.1</v>
      </c>
      <c r="R100" s="10" t="s">
        <v>126</v>
      </c>
      <c r="T100" s="8">
        <f t="shared" si="15"/>
        <v>44.1</v>
      </c>
    </row>
    <row r="101" spans="1:20" ht="31.2" x14ac:dyDescent="0.3">
      <c r="A101" s="3" t="s">
        <v>127</v>
      </c>
      <c r="B101" s="4">
        <v>2</v>
      </c>
      <c r="C101" s="7">
        <v>46.21</v>
      </c>
      <c r="D101" s="6">
        <f t="shared" si="16"/>
        <v>0.30426314650508551</v>
      </c>
      <c r="E101" s="7"/>
      <c r="F101" s="7">
        <v>32.15</v>
      </c>
      <c r="G101" s="8">
        <f t="shared" si="18"/>
        <v>64.3</v>
      </c>
      <c r="H101" s="7">
        <v>0</v>
      </c>
      <c r="I101" s="7">
        <v>60.27</v>
      </c>
      <c r="J101" s="32">
        <v>45248</v>
      </c>
      <c r="K101" s="32">
        <v>45264</v>
      </c>
      <c r="L101"/>
      <c r="M101" s="7"/>
      <c r="N101" s="7"/>
      <c r="O101" s="9">
        <f>0.53+11.58</f>
        <v>12.11</v>
      </c>
      <c r="P101" s="4">
        <v>1</v>
      </c>
      <c r="Q101" s="8">
        <f t="shared" si="19"/>
        <v>56.23</v>
      </c>
      <c r="R101" s="10" t="s">
        <v>128</v>
      </c>
      <c r="T101" s="8">
        <f t="shared" si="15"/>
        <v>112.46</v>
      </c>
    </row>
    <row r="102" spans="1:20" x14ac:dyDescent="0.3">
      <c r="A102" s="3" t="s">
        <v>129</v>
      </c>
      <c r="B102" s="4">
        <v>2</v>
      </c>
      <c r="C102" s="7">
        <v>73.77</v>
      </c>
      <c r="D102" s="6">
        <f>(((C102-F102)*100)/C102)/100</f>
        <v>0.30445980750982782</v>
      </c>
      <c r="E102" s="7">
        <v>0</v>
      </c>
      <c r="F102" s="7">
        <v>51.31</v>
      </c>
      <c r="G102" s="8">
        <f t="shared" si="18"/>
        <v>102.62</v>
      </c>
      <c r="H102" s="7">
        <v>0</v>
      </c>
      <c r="I102" s="7">
        <v>116.5</v>
      </c>
      <c r="J102" s="32">
        <v>45248</v>
      </c>
      <c r="K102" s="32">
        <v>45264</v>
      </c>
      <c r="L102"/>
      <c r="M102" s="7">
        <v>17.03</v>
      </c>
      <c r="N102" s="7"/>
      <c r="O102" s="9">
        <f>1.58+20.52</f>
        <v>22.1</v>
      </c>
      <c r="P102" s="4">
        <v>1</v>
      </c>
      <c r="Q102" s="8">
        <f t="shared" si="19"/>
        <v>98.51</v>
      </c>
      <c r="R102" s="10" t="s">
        <v>130</v>
      </c>
      <c r="T102" s="8">
        <f t="shared" si="15"/>
        <v>197.02</v>
      </c>
    </row>
    <row r="103" spans="1:20" ht="31.2" x14ac:dyDescent="0.3">
      <c r="A103" s="3" t="s">
        <v>127</v>
      </c>
      <c r="B103" s="4">
        <v>1</v>
      </c>
      <c r="C103" s="7">
        <v>46.21</v>
      </c>
      <c r="D103" s="6">
        <f t="shared" ref="D103:D150" si="20">(((C103-F103)*100)/C103)/100</f>
        <v>0.30426314650508551</v>
      </c>
      <c r="E103" s="7"/>
      <c r="F103" s="7">
        <v>32.15</v>
      </c>
      <c r="G103" s="8">
        <f t="shared" si="18"/>
        <v>32.15</v>
      </c>
      <c r="H103" s="7">
        <v>0</v>
      </c>
      <c r="I103" s="7">
        <v>37.6</v>
      </c>
      <c r="J103" s="32">
        <v>45248</v>
      </c>
      <c r="K103" s="32"/>
      <c r="L103"/>
      <c r="M103" s="7"/>
      <c r="N103" s="7"/>
      <c r="O103" s="9">
        <v>6.43</v>
      </c>
      <c r="P103" s="4">
        <v>1</v>
      </c>
      <c r="Q103" s="8">
        <f t="shared" si="19"/>
        <v>63.32</v>
      </c>
      <c r="R103" s="10" t="s">
        <v>128</v>
      </c>
      <c r="T103" s="8">
        <f t="shared" si="15"/>
        <v>63.32</v>
      </c>
    </row>
    <row r="104" spans="1:20" ht="31.2" x14ac:dyDescent="0.3">
      <c r="A104" s="3" t="s">
        <v>131</v>
      </c>
      <c r="B104" s="4">
        <v>1</v>
      </c>
      <c r="C104" s="7">
        <v>643.29999999999995</v>
      </c>
      <c r="D104" s="6">
        <f t="shared" si="20"/>
        <v>0.68226332970620251</v>
      </c>
      <c r="E104" s="7">
        <v>0</v>
      </c>
      <c r="F104" s="7">
        <v>204.4</v>
      </c>
      <c r="G104" s="22">
        <f>B104*F104</f>
        <v>204.4</v>
      </c>
      <c r="H104" s="7">
        <v>0</v>
      </c>
      <c r="I104" s="7">
        <f>H104*M104</f>
        <v>0</v>
      </c>
      <c r="J104" s="32">
        <v>45248</v>
      </c>
      <c r="K104" s="32">
        <v>45270</v>
      </c>
      <c r="L104"/>
      <c r="M104" s="7">
        <v>17.03</v>
      </c>
      <c r="N104" s="7"/>
      <c r="O104" s="9">
        <v>40.86</v>
      </c>
      <c r="P104" s="4">
        <v>1</v>
      </c>
      <c r="Q104" s="8">
        <f t="shared" si="19"/>
        <v>163.54000000000002</v>
      </c>
      <c r="R104" s="10" t="s">
        <v>132</v>
      </c>
      <c r="T104" s="8">
        <f t="shared" si="15"/>
        <v>163.54000000000002</v>
      </c>
    </row>
    <row r="105" spans="1:20" x14ac:dyDescent="0.3">
      <c r="A105" s="3" t="s">
        <v>133</v>
      </c>
      <c r="B105" s="4">
        <v>1</v>
      </c>
      <c r="C105" s="7">
        <v>284.60000000000002</v>
      </c>
      <c r="D105" s="6">
        <f t="shared" si="20"/>
        <v>0.41531974701335206</v>
      </c>
      <c r="E105" s="7">
        <v>0</v>
      </c>
      <c r="F105" s="7">
        <v>166.4</v>
      </c>
      <c r="G105" s="22">
        <f>B105*F105</f>
        <v>166.4</v>
      </c>
      <c r="H105" s="7">
        <v>0</v>
      </c>
      <c r="I105" s="7">
        <v>13.53</v>
      </c>
      <c r="J105" s="32">
        <v>45248</v>
      </c>
      <c r="K105" s="32">
        <v>45270</v>
      </c>
      <c r="L105"/>
      <c r="M105" s="7">
        <v>17.03</v>
      </c>
      <c r="N105" s="7"/>
      <c r="O105" s="9">
        <v>33.270000000000003</v>
      </c>
      <c r="P105" s="4">
        <v>1</v>
      </c>
      <c r="Q105" s="8">
        <f t="shared" si="19"/>
        <v>146.66</v>
      </c>
      <c r="R105" s="10" t="s">
        <v>134</v>
      </c>
      <c r="T105" s="8">
        <f t="shared" si="15"/>
        <v>146.66</v>
      </c>
    </row>
    <row r="106" spans="1:20" x14ac:dyDescent="0.3">
      <c r="A106" s="3" t="s">
        <v>215</v>
      </c>
      <c r="B106" s="4">
        <v>5</v>
      </c>
      <c r="C106" s="7">
        <v>138.31</v>
      </c>
      <c r="D106" s="6">
        <f>(((C106-F106)*100)/C106)/100</f>
        <v>0.75186175981490844</v>
      </c>
      <c r="E106" s="7">
        <v>0</v>
      </c>
      <c r="F106" s="7">
        <v>34.32</v>
      </c>
      <c r="G106" s="8">
        <f>B106*F106</f>
        <v>171.6</v>
      </c>
      <c r="H106" s="7">
        <v>0</v>
      </c>
      <c r="I106" s="7">
        <f>H106*M106</f>
        <v>0</v>
      </c>
      <c r="J106" s="32">
        <v>45250</v>
      </c>
      <c r="K106" s="32">
        <v>45259</v>
      </c>
      <c r="L106"/>
      <c r="M106" s="7">
        <v>16.91</v>
      </c>
      <c r="N106" s="7"/>
      <c r="O106" s="9">
        <v>34.31</v>
      </c>
      <c r="P106" s="4">
        <v>1</v>
      </c>
      <c r="Q106" s="8">
        <f>F106+(I106/B106)-(O106/B106)</f>
        <v>27.457999999999998</v>
      </c>
      <c r="R106" s="10" t="s">
        <v>137</v>
      </c>
      <c r="T106" s="8">
        <f t="shared" si="15"/>
        <v>137.29</v>
      </c>
    </row>
    <row r="107" spans="1:20" ht="31.2" x14ac:dyDescent="0.3">
      <c r="A107" s="3" t="s">
        <v>310</v>
      </c>
      <c r="B107" s="4">
        <v>1</v>
      </c>
      <c r="C107" s="5">
        <v>213.09</v>
      </c>
      <c r="D107" s="6">
        <f t="shared" si="20"/>
        <v>0.40640105119902387</v>
      </c>
      <c r="E107" s="7">
        <v>0</v>
      </c>
      <c r="F107" s="7">
        <v>126.49</v>
      </c>
      <c r="G107" s="8">
        <f t="shared" ref="G107:G141" si="21">B107*F107</f>
        <v>126.49</v>
      </c>
      <c r="H107" s="7">
        <v>0</v>
      </c>
      <c r="I107" s="7">
        <v>0</v>
      </c>
      <c r="J107" s="32">
        <v>45250</v>
      </c>
      <c r="K107" s="32">
        <v>45266</v>
      </c>
      <c r="L107" s="5"/>
      <c r="M107" s="7">
        <v>17.59</v>
      </c>
      <c r="N107" s="5"/>
      <c r="O107" s="9">
        <f>324.96/7</f>
        <v>46.42285714285714</v>
      </c>
      <c r="P107" s="4">
        <v>1</v>
      </c>
      <c r="Q107" s="8">
        <f t="shared" si="19"/>
        <v>80.067142857142855</v>
      </c>
      <c r="R107" s="10" t="s">
        <v>311</v>
      </c>
      <c r="T107" s="8">
        <f t="shared" si="15"/>
        <v>80.067142857142855</v>
      </c>
    </row>
    <row r="108" spans="1:20" ht="31.2" x14ac:dyDescent="0.3">
      <c r="A108" s="3" t="s">
        <v>312</v>
      </c>
      <c r="B108" s="4">
        <v>1</v>
      </c>
      <c r="C108" s="7">
        <v>579</v>
      </c>
      <c r="D108" s="6">
        <f t="shared" si="20"/>
        <v>0.45557858376511218</v>
      </c>
      <c r="E108" s="7">
        <v>0</v>
      </c>
      <c r="F108" s="7">
        <v>315.22000000000003</v>
      </c>
      <c r="G108" s="8">
        <f t="shared" si="21"/>
        <v>315.22000000000003</v>
      </c>
      <c r="H108" s="7">
        <v>0</v>
      </c>
      <c r="I108" s="7">
        <v>0</v>
      </c>
      <c r="J108" s="32">
        <v>45250</v>
      </c>
      <c r="K108" s="32">
        <v>45260</v>
      </c>
      <c r="L108" s="8"/>
      <c r="M108" s="7">
        <v>16.79</v>
      </c>
      <c r="N108" s="7"/>
      <c r="O108" s="9"/>
      <c r="P108" s="4">
        <v>1</v>
      </c>
      <c r="Q108" s="8">
        <f t="shared" si="19"/>
        <v>315.22000000000003</v>
      </c>
      <c r="R108" s="10" t="s">
        <v>313</v>
      </c>
      <c r="T108" s="8">
        <f t="shared" si="15"/>
        <v>315.22000000000003</v>
      </c>
    </row>
    <row r="109" spans="1:20" ht="31.2" x14ac:dyDescent="0.3">
      <c r="A109" s="3" t="s">
        <v>314</v>
      </c>
      <c r="B109" s="4">
        <v>1</v>
      </c>
      <c r="C109" s="7">
        <v>399</v>
      </c>
      <c r="D109" s="6">
        <f t="shared" si="20"/>
        <v>0.54952380952380953</v>
      </c>
      <c r="E109" s="7">
        <v>0</v>
      </c>
      <c r="F109" s="7">
        <v>179.74</v>
      </c>
      <c r="G109" s="8">
        <f t="shared" si="21"/>
        <v>179.74</v>
      </c>
      <c r="H109" s="7">
        <v>0</v>
      </c>
      <c r="I109" s="7"/>
      <c r="J109" s="32">
        <v>45250</v>
      </c>
      <c r="K109" s="32">
        <v>45260</v>
      </c>
      <c r="L109" s="8"/>
      <c r="M109" s="7">
        <v>17</v>
      </c>
      <c r="N109" s="7"/>
      <c r="O109" s="9"/>
      <c r="P109" s="4">
        <v>1</v>
      </c>
      <c r="Q109" s="8">
        <f t="shared" si="19"/>
        <v>179.74</v>
      </c>
      <c r="R109" s="10" t="s">
        <v>147</v>
      </c>
      <c r="T109" s="8">
        <f t="shared" si="15"/>
        <v>179.74</v>
      </c>
    </row>
    <row r="110" spans="1:20" ht="31.2" x14ac:dyDescent="0.3">
      <c r="A110" s="3" t="s">
        <v>315</v>
      </c>
      <c r="B110" s="4">
        <v>1</v>
      </c>
      <c r="C110" s="7">
        <v>399</v>
      </c>
      <c r="D110" s="6">
        <f t="shared" si="20"/>
        <v>0.54952380952380953</v>
      </c>
      <c r="E110" s="7">
        <v>0</v>
      </c>
      <c r="F110" s="7">
        <v>179.74</v>
      </c>
      <c r="G110" s="8">
        <f t="shared" si="21"/>
        <v>179.74</v>
      </c>
      <c r="H110" s="7">
        <v>0</v>
      </c>
      <c r="I110" s="7"/>
      <c r="J110" s="32">
        <v>45250</v>
      </c>
      <c r="K110" s="32">
        <v>45260</v>
      </c>
      <c r="L110" s="8"/>
      <c r="M110" s="7">
        <v>17</v>
      </c>
      <c r="N110" s="7"/>
      <c r="O110" s="9"/>
      <c r="P110" s="4">
        <v>1</v>
      </c>
      <c r="Q110" s="8">
        <f t="shared" si="19"/>
        <v>179.74</v>
      </c>
      <c r="R110" s="10" t="s">
        <v>146</v>
      </c>
      <c r="T110" s="8">
        <f t="shared" si="15"/>
        <v>179.74</v>
      </c>
    </row>
    <row r="111" spans="1:20" ht="31.2" x14ac:dyDescent="0.3">
      <c r="A111" s="3" t="s">
        <v>135</v>
      </c>
      <c r="B111" s="4">
        <v>2</v>
      </c>
      <c r="C111" s="7">
        <v>357.67</v>
      </c>
      <c r="D111" s="6">
        <f t="shared" si="20"/>
        <v>0.4286353342466519</v>
      </c>
      <c r="E111" s="7">
        <v>0</v>
      </c>
      <c r="F111" s="7">
        <v>204.36</v>
      </c>
      <c r="G111" s="8">
        <f t="shared" si="21"/>
        <v>408.72</v>
      </c>
      <c r="H111" s="7">
        <v>0</v>
      </c>
      <c r="I111" s="7">
        <v>27.06</v>
      </c>
      <c r="J111" s="32">
        <v>45250</v>
      </c>
      <c r="K111" s="32"/>
      <c r="L111"/>
      <c r="M111" s="7">
        <v>17.03</v>
      </c>
      <c r="N111" s="7"/>
      <c r="O111" s="9">
        <v>81.709999999999994</v>
      </c>
      <c r="P111" s="4">
        <v>1</v>
      </c>
      <c r="Q111" s="8">
        <f t="shared" si="19"/>
        <v>177.03500000000003</v>
      </c>
      <c r="R111" s="10" t="s">
        <v>136</v>
      </c>
      <c r="T111" s="8">
        <f t="shared" si="15"/>
        <v>354.07000000000005</v>
      </c>
    </row>
    <row r="112" spans="1:20" ht="31.2" x14ac:dyDescent="0.3">
      <c r="A112" s="3" t="s">
        <v>138</v>
      </c>
      <c r="B112" s="4">
        <v>1</v>
      </c>
      <c r="C112" s="7">
        <v>855</v>
      </c>
      <c r="D112" s="6">
        <f t="shared" si="20"/>
        <v>0.20584795321637425</v>
      </c>
      <c r="E112" s="7">
        <v>0</v>
      </c>
      <c r="F112" s="7">
        <v>679</v>
      </c>
      <c r="G112" s="8">
        <f t="shared" si="21"/>
        <v>679</v>
      </c>
      <c r="H112" s="7">
        <v>0</v>
      </c>
      <c r="I112" s="7">
        <v>0</v>
      </c>
      <c r="J112" s="32">
        <v>45250</v>
      </c>
      <c r="K112" s="32"/>
      <c r="L112"/>
      <c r="M112" s="7">
        <v>17.03</v>
      </c>
      <c r="N112" s="7"/>
      <c r="O112" s="9"/>
      <c r="P112" s="4">
        <v>1</v>
      </c>
      <c r="Q112" s="8">
        <f t="shared" si="19"/>
        <v>679</v>
      </c>
      <c r="R112" s="10" t="s">
        <v>139</v>
      </c>
      <c r="T112" s="8">
        <f t="shared" si="15"/>
        <v>679</v>
      </c>
    </row>
    <row r="113" spans="1:20" ht="31.2" x14ac:dyDescent="0.3">
      <c r="A113" s="3" t="s">
        <v>140</v>
      </c>
      <c r="B113" s="4">
        <v>1</v>
      </c>
      <c r="C113" s="7">
        <v>499</v>
      </c>
      <c r="D113" s="6">
        <f t="shared" si="20"/>
        <v>0.40080160320641284</v>
      </c>
      <c r="E113" s="7">
        <v>0</v>
      </c>
      <c r="F113" s="7">
        <v>299</v>
      </c>
      <c r="G113" s="8">
        <f t="shared" si="21"/>
        <v>299</v>
      </c>
      <c r="H113" s="7">
        <v>0</v>
      </c>
      <c r="I113" s="7">
        <v>0</v>
      </c>
      <c r="J113" s="32">
        <v>45250</v>
      </c>
      <c r="K113" s="32"/>
      <c r="L113"/>
      <c r="M113" s="7">
        <v>16.91</v>
      </c>
      <c r="N113" s="7"/>
      <c r="O113" s="9"/>
      <c r="P113" s="4">
        <v>1</v>
      </c>
      <c r="Q113" s="8">
        <f t="shared" si="19"/>
        <v>299</v>
      </c>
      <c r="R113" s="10" t="s">
        <v>141</v>
      </c>
      <c r="T113" s="8">
        <f t="shared" si="15"/>
        <v>299</v>
      </c>
    </row>
    <row r="114" spans="1:20" x14ac:dyDescent="0.3">
      <c r="A114" s="3" t="s">
        <v>142</v>
      </c>
      <c r="B114" s="4">
        <v>1</v>
      </c>
      <c r="C114" s="7">
        <v>419</v>
      </c>
      <c r="D114" s="6">
        <f t="shared" si="20"/>
        <v>0.28639618138424822</v>
      </c>
      <c r="E114" s="7">
        <v>0</v>
      </c>
      <c r="F114" s="7">
        <v>299</v>
      </c>
      <c r="G114" s="8">
        <f t="shared" si="21"/>
        <v>299</v>
      </c>
      <c r="H114" s="7">
        <v>0</v>
      </c>
      <c r="I114" s="7">
        <v>0</v>
      </c>
      <c r="J114" s="32">
        <v>45250</v>
      </c>
      <c r="K114" s="32"/>
      <c r="L114"/>
      <c r="M114" s="7">
        <v>16.91</v>
      </c>
      <c r="N114" s="7"/>
      <c r="O114" s="9"/>
      <c r="P114" s="4">
        <v>1</v>
      </c>
      <c r="Q114" s="8">
        <f t="shared" si="19"/>
        <v>299</v>
      </c>
      <c r="R114" s="10" t="s">
        <v>143</v>
      </c>
      <c r="T114" s="8">
        <f t="shared" si="15"/>
        <v>299</v>
      </c>
    </row>
    <row r="115" spans="1:20" x14ac:dyDescent="0.3">
      <c r="A115" s="3" t="s">
        <v>144</v>
      </c>
      <c r="B115" s="4">
        <v>1</v>
      </c>
      <c r="C115" s="7">
        <v>859</v>
      </c>
      <c r="D115" s="6">
        <f t="shared" si="20"/>
        <v>0.66356228172293374</v>
      </c>
      <c r="E115" s="7">
        <v>0</v>
      </c>
      <c r="F115" s="7">
        <v>289</v>
      </c>
      <c r="G115" s="8">
        <f t="shared" si="21"/>
        <v>289</v>
      </c>
      <c r="H115" s="7">
        <v>0</v>
      </c>
      <c r="I115" s="7">
        <f>H115*M115</f>
        <v>0</v>
      </c>
      <c r="J115" s="32">
        <v>45250</v>
      </c>
      <c r="K115" s="32"/>
      <c r="L115"/>
      <c r="M115" s="7">
        <v>16.91</v>
      </c>
      <c r="N115" s="7"/>
      <c r="O115" s="9"/>
      <c r="P115" s="4">
        <v>1</v>
      </c>
      <c r="Q115" s="8">
        <f t="shared" si="19"/>
        <v>289</v>
      </c>
      <c r="R115" s="10" t="s">
        <v>145</v>
      </c>
      <c r="T115" s="8">
        <f t="shared" si="15"/>
        <v>289</v>
      </c>
    </row>
    <row r="116" spans="1:20" ht="31.2" x14ac:dyDescent="0.3">
      <c r="A116" s="3" t="s">
        <v>316</v>
      </c>
      <c r="B116" s="4">
        <v>2</v>
      </c>
      <c r="C116" s="7">
        <v>399</v>
      </c>
      <c r="D116" s="6">
        <f t="shared" si="20"/>
        <v>0.50125313283208017</v>
      </c>
      <c r="E116" s="7">
        <v>0</v>
      </c>
      <c r="F116" s="7">
        <v>199</v>
      </c>
      <c r="G116" s="8">
        <f t="shared" si="21"/>
        <v>398</v>
      </c>
      <c r="H116" s="7">
        <v>0</v>
      </c>
      <c r="I116" s="7">
        <v>0</v>
      </c>
      <c r="J116" s="32">
        <v>45255</v>
      </c>
      <c r="K116" s="32">
        <v>45257</v>
      </c>
      <c r="L116" s="8"/>
      <c r="M116" s="7">
        <v>16.79</v>
      </c>
      <c r="N116" s="7"/>
      <c r="O116" s="9">
        <f>F116*0.1</f>
        <v>19.900000000000002</v>
      </c>
      <c r="P116" s="4">
        <v>1</v>
      </c>
      <c r="Q116" s="8">
        <f t="shared" si="19"/>
        <v>189.05</v>
      </c>
      <c r="R116" s="10" t="s">
        <v>317</v>
      </c>
      <c r="T116" s="8">
        <f t="shared" si="15"/>
        <v>378.1</v>
      </c>
    </row>
    <row r="117" spans="1:20" x14ac:dyDescent="0.3">
      <c r="A117" s="3" t="s">
        <v>318</v>
      </c>
      <c r="B117" s="4">
        <v>2</v>
      </c>
      <c r="C117" s="7">
        <v>175</v>
      </c>
      <c r="D117" s="6">
        <f t="shared" si="20"/>
        <v>0.43428571428571433</v>
      </c>
      <c r="E117" s="7">
        <v>0</v>
      </c>
      <c r="F117" s="7">
        <v>99</v>
      </c>
      <c r="G117" s="8">
        <f t="shared" si="21"/>
        <v>198</v>
      </c>
      <c r="H117" s="7">
        <v>0</v>
      </c>
      <c r="I117" s="7">
        <v>0</v>
      </c>
      <c r="J117" s="32">
        <v>45255</v>
      </c>
      <c r="K117" s="32">
        <v>45257</v>
      </c>
      <c r="L117" s="8"/>
      <c r="M117" s="7">
        <v>16.79</v>
      </c>
      <c r="N117" s="7"/>
      <c r="O117" s="9">
        <f>F117*0.1</f>
        <v>9.9</v>
      </c>
      <c r="P117" s="4">
        <v>1</v>
      </c>
      <c r="Q117" s="8">
        <f t="shared" si="19"/>
        <v>94.05</v>
      </c>
      <c r="R117" s="10" t="s">
        <v>319</v>
      </c>
      <c r="T117" s="8">
        <f t="shared" si="15"/>
        <v>188.1</v>
      </c>
    </row>
    <row r="118" spans="1:20" ht="31.2" x14ac:dyDescent="0.3">
      <c r="A118" s="3" t="s">
        <v>320</v>
      </c>
      <c r="B118" s="4">
        <v>1</v>
      </c>
      <c r="C118" s="7">
        <v>600</v>
      </c>
      <c r="D118" s="6">
        <f t="shared" si="20"/>
        <v>9.8216666666666577E-2</v>
      </c>
      <c r="E118" s="7">
        <v>0</v>
      </c>
      <c r="F118" s="7">
        <v>541.07000000000005</v>
      </c>
      <c r="G118" s="8">
        <f t="shared" si="21"/>
        <v>541.07000000000005</v>
      </c>
      <c r="H118" s="7">
        <v>0</v>
      </c>
      <c r="I118" s="7">
        <v>0</v>
      </c>
      <c r="J118" s="32">
        <v>45255</v>
      </c>
      <c r="K118" s="32">
        <v>45257</v>
      </c>
      <c r="L118" s="8"/>
      <c r="M118" s="7">
        <v>16.79</v>
      </c>
      <c r="N118" s="7"/>
      <c r="O118" s="9">
        <f>F118*0.1</f>
        <v>54.107000000000006</v>
      </c>
      <c r="P118" s="4">
        <v>1</v>
      </c>
      <c r="Q118" s="8">
        <f t="shared" si="19"/>
        <v>486.96300000000002</v>
      </c>
      <c r="R118" s="10" t="s">
        <v>321</v>
      </c>
      <c r="T118" s="8">
        <f t="shared" si="15"/>
        <v>486.96300000000002</v>
      </c>
    </row>
    <row r="119" spans="1:20" x14ac:dyDescent="0.3">
      <c r="A119" s="3" t="s">
        <v>322</v>
      </c>
      <c r="B119" s="4">
        <v>1</v>
      </c>
      <c r="C119" s="7">
        <v>392</v>
      </c>
      <c r="D119" s="6">
        <f t="shared" si="20"/>
        <v>0.4634438775510204</v>
      </c>
      <c r="E119" s="7">
        <v>0</v>
      </c>
      <c r="F119" s="7">
        <v>210.33</v>
      </c>
      <c r="G119" s="8">
        <f t="shared" si="21"/>
        <v>210.33</v>
      </c>
      <c r="H119" s="7">
        <v>0</v>
      </c>
      <c r="I119" s="7">
        <v>0</v>
      </c>
      <c r="J119" s="32">
        <v>45255</v>
      </c>
      <c r="K119" s="32">
        <v>45257</v>
      </c>
      <c r="L119" s="8"/>
      <c r="M119" s="7">
        <v>16.79</v>
      </c>
      <c r="N119" s="7"/>
      <c r="O119" s="9">
        <f>F119*0.1</f>
        <v>21.033000000000001</v>
      </c>
      <c r="P119" s="4">
        <v>1</v>
      </c>
      <c r="Q119" s="8">
        <f t="shared" si="19"/>
        <v>189.29700000000003</v>
      </c>
      <c r="R119" s="10" t="s">
        <v>323</v>
      </c>
      <c r="T119" s="8">
        <f t="shared" si="15"/>
        <v>189.29700000000003</v>
      </c>
    </row>
    <row r="120" spans="1:20" ht="46.8" x14ac:dyDescent="0.3">
      <c r="A120" s="3" t="s">
        <v>525</v>
      </c>
      <c r="B120" s="4">
        <v>1</v>
      </c>
      <c r="C120" s="7">
        <v>77.02</v>
      </c>
      <c r="D120" s="6">
        <f t="shared" si="20"/>
        <v>0.44053492599324839</v>
      </c>
      <c r="E120" s="7">
        <v>0</v>
      </c>
      <c r="F120" s="7">
        <v>43.09</v>
      </c>
      <c r="G120" s="22">
        <f>B120*F120</f>
        <v>43.09</v>
      </c>
      <c r="H120" s="7">
        <v>0</v>
      </c>
      <c r="I120" s="7">
        <v>25.93</v>
      </c>
      <c r="J120" s="32">
        <v>45256</v>
      </c>
      <c r="K120" s="32">
        <v>45316</v>
      </c>
      <c r="L120"/>
      <c r="M120" s="7">
        <v>17.03</v>
      </c>
      <c r="N120" s="7"/>
      <c r="O120" s="9">
        <v>8.23</v>
      </c>
      <c r="P120" s="4">
        <v>1</v>
      </c>
      <c r="Q120" s="8">
        <f t="shared" si="19"/>
        <v>60.790000000000006</v>
      </c>
      <c r="R120" s="10" t="s">
        <v>524</v>
      </c>
      <c r="T120" s="8">
        <f t="shared" si="15"/>
        <v>60.790000000000006</v>
      </c>
    </row>
    <row r="121" spans="1:20" ht="46.8" x14ac:dyDescent="0.3">
      <c r="A121" s="3" t="s">
        <v>324</v>
      </c>
      <c r="B121" s="4">
        <v>2</v>
      </c>
      <c r="C121" s="7">
        <v>22.36</v>
      </c>
      <c r="D121" s="6">
        <f t="shared" si="20"/>
        <v>1.5205724508050083E-2</v>
      </c>
      <c r="E121" s="7">
        <v>0</v>
      </c>
      <c r="F121" s="7">
        <v>22.02</v>
      </c>
      <c r="G121" s="8">
        <f t="shared" si="21"/>
        <v>44.04</v>
      </c>
      <c r="H121" s="7">
        <v>0</v>
      </c>
      <c r="I121" s="7">
        <v>161.24</v>
      </c>
      <c r="J121" s="32">
        <v>45256</v>
      </c>
      <c r="K121" s="32">
        <v>45290</v>
      </c>
      <c r="L121" s="8"/>
      <c r="M121" s="7">
        <v>17</v>
      </c>
      <c r="N121" s="7"/>
      <c r="O121" s="9">
        <v>8.32</v>
      </c>
      <c r="P121" s="4">
        <v>1</v>
      </c>
      <c r="Q121" s="8">
        <f t="shared" si="19"/>
        <v>98.48</v>
      </c>
      <c r="R121" s="10" t="s">
        <v>325</v>
      </c>
      <c r="T121" s="8">
        <f t="shared" si="15"/>
        <v>196.96</v>
      </c>
    </row>
    <row r="122" spans="1:20" x14ac:dyDescent="0.3">
      <c r="A122" s="3" t="s">
        <v>552</v>
      </c>
      <c r="B122" s="4">
        <v>1</v>
      </c>
      <c r="C122" s="7">
        <v>74.209999999999994</v>
      </c>
      <c r="D122" s="6">
        <f t="shared" si="20"/>
        <v>0.31073979248079769</v>
      </c>
      <c r="E122" s="7">
        <v>0</v>
      </c>
      <c r="F122" s="7">
        <v>51.15</v>
      </c>
      <c r="G122" s="8">
        <f t="shared" si="21"/>
        <v>51.15</v>
      </c>
      <c r="H122" s="7">
        <v>0</v>
      </c>
      <c r="I122" s="7">
        <f>126.64/5</f>
        <v>25.327999999999999</v>
      </c>
      <c r="J122" s="32">
        <v>45256</v>
      </c>
      <c r="K122" s="32">
        <v>45294</v>
      </c>
      <c r="L122" s="8"/>
      <c r="M122" s="7">
        <v>17</v>
      </c>
      <c r="N122" s="7"/>
      <c r="O122" s="9">
        <f>(5.61+21.85)/5</f>
        <v>5.492</v>
      </c>
      <c r="P122" s="4">
        <v>1</v>
      </c>
      <c r="Q122" s="8">
        <f t="shared" si="19"/>
        <v>70.98599999999999</v>
      </c>
      <c r="R122" s="10" t="s">
        <v>326</v>
      </c>
      <c r="T122" s="8">
        <f t="shared" si="15"/>
        <v>70.98599999999999</v>
      </c>
    </row>
    <row r="123" spans="1:20" ht="31.2" x14ac:dyDescent="0.3">
      <c r="A123" s="3" t="s">
        <v>553</v>
      </c>
      <c r="B123" s="4">
        <v>4</v>
      </c>
      <c r="C123" s="7">
        <v>23.45</v>
      </c>
      <c r="D123" s="6">
        <f t="shared" si="20"/>
        <v>0.31257995735607669</v>
      </c>
      <c r="E123" s="7">
        <v>0</v>
      </c>
      <c r="F123" s="7">
        <v>16.12</v>
      </c>
      <c r="G123" s="8">
        <f t="shared" si="21"/>
        <v>64.48</v>
      </c>
      <c r="H123" s="7">
        <v>0</v>
      </c>
      <c r="I123" s="7">
        <f>(126.64/5)*4</f>
        <v>101.312</v>
      </c>
      <c r="J123" s="32">
        <v>45256</v>
      </c>
      <c r="K123" s="32">
        <v>45294</v>
      </c>
      <c r="L123" s="8"/>
      <c r="M123" s="7">
        <v>17</v>
      </c>
      <c r="N123" s="7"/>
      <c r="O123" s="9">
        <f>((5.61+21.85)/5)*4</f>
        <v>21.968</v>
      </c>
      <c r="P123" s="4">
        <v>1</v>
      </c>
      <c r="Q123" s="8">
        <f t="shared" si="19"/>
        <v>35.956000000000003</v>
      </c>
      <c r="R123" s="10" t="s">
        <v>327</v>
      </c>
      <c r="T123" s="8">
        <f t="shared" si="15"/>
        <v>143.82400000000001</v>
      </c>
    </row>
    <row r="124" spans="1:20" ht="31.2" x14ac:dyDescent="0.3">
      <c r="A124" s="3" t="s">
        <v>328</v>
      </c>
      <c r="B124" s="4">
        <v>1</v>
      </c>
      <c r="C124" s="7">
        <v>107.14</v>
      </c>
      <c r="D124" s="6">
        <f t="shared" si="20"/>
        <v>0.3590629083442225</v>
      </c>
      <c r="E124" s="7">
        <v>0</v>
      </c>
      <c r="F124" s="7">
        <v>68.67</v>
      </c>
      <c r="G124" s="8">
        <f t="shared" si="21"/>
        <v>68.67</v>
      </c>
      <c r="H124" s="7">
        <v>0</v>
      </c>
      <c r="I124" s="7">
        <v>0</v>
      </c>
      <c r="J124" s="32">
        <v>45256</v>
      </c>
      <c r="K124" s="32">
        <v>45294</v>
      </c>
      <c r="L124" s="8"/>
      <c r="M124" s="7">
        <v>16.79</v>
      </c>
      <c r="N124" s="7"/>
      <c r="O124" s="9">
        <v>12.97</v>
      </c>
      <c r="P124" s="4">
        <v>1</v>
      </c>
      <c r="Q124" s="8">
        <f t="shared" si="19"/>
        <v>55.7</v>
      </c>
      <c r="R124" s="10" t="s">
        <v>329</v>
      </c>
      <c r="T124" s="8">
        <f t="shared" si="15"/>
        <v>55.7</v>
      </c>
    </row>
    <row r="125" spans="1:20" ht="31.2" x14ac:dyDescent="0.3">
      <c r="A125" s="3" t="s">
        <v>555</v>
      </c>
      <c r="B125" s="4">
        <v>2</v>
      </c>
      <c r="C125" s="7">
        <v>194.1</v>
      </c>
      <c r="D125" s="6">
        <f>(((C125-F125)*100)/C125)/100</f>
        <v>0</v>
      </c>
      <c r="E125" s="7">
        <v>0</v>
      </c>
      <c r="F125" s="7">
        <v>194.1</v>
      </c>
      <c r="G125" s="8">
        <f>B125*F125</f>
        <v>388.2</v>
      </c>
      <c r="H125" s="7">
        <v>0</v>
      </c>
      <c r="I125" s="7">
        <v>0</v>
      </c>
      <c r="J125" s="32">
        <v>45256</v>
      </c>
      <c r="K125" s="32">
        <v>45294</v>
      </c>
      <c r="L125" s="8"/>
      <c r="M125" s="7">
        <v>16.79</v>
      </c>
      <c r="N125" s="7"/>
      <c r="O125" s="9">
        <v>73.349999999999994</v>
      </c>
      <c r="P125" s="4">
        <v>1</v>
      </c>
      <c r="Q125" s="8">
        <f>F125+(I125/B125)-(O125/B125)</f>
        <v>157.42500000000001</v>
      </c>
      <c r="R125" s="10" t="s">
        <v>329</v>
      </c>
      <c r="T125" s="8">
        <f t="shared" si="15"/>
        <v>314.85000000000002</v>
      </c>
    </row>
    <row r="126" spans="1:20" x14ac:dyDescent="0.3">
      <c r="A126" s="3" t="s">
        <v>330</v>
      </c>
      <c r="B126" s="4">
        <v>2</v>
      </c>
      <c r="C126" s="7">
        <v>127.04</v>
      </c>
      <c r="D126" s="6">
        <f t="shared" si="20"/>
        <v>0.34776448362720408</v>
      </c>
      <c r="E126" s="7">
        <v>0</v>
      </c>
      <c r="F126" s="7">
        <v>82.86</v>
      </c>
      <c r="G126" s="8">
        <f t="shared" si="21"/>
        <v>165.72</v>
      </c>
      <c r="H126" s="7">
        <v>0</v>
      </c>
      <c r="I126" s="7">
        <v>0</v>
      </c>
      <c r="J126" s="32">
        <v>45256</v>
      </c>
      <c r="K126" s="32">
        <v>45294</v>
      </c>
      <c r="L126" s="8"/>
      <c r="M126" s="7">
        <v>16.79</v>
      </c>
      <c r="N126" s="7"/>
      <c r="O126" s="9">
        <v>31.32</v>
      </c>
      <c r="P126" s="4">
        <v>1</v>
      </c>
      <c r="Q126" s="8">
        <f t="shared" si="19"/>
        <v>67.2</v>
      </c>
      <c r="R126" s="10" t="s">
        <v>331</v>
      </c>
      <c r="T126" s="8">
        <f t="shared" si="15"/>
        <v>134.4</v>
      </c>
    </row>
    <row r="127" spans="1:20" ht="31.2" x14ac:dyDescent="0.3">
      <c r="A127" s="3" t="s">
        <v>545</v>
      </c>
      <c r="B127" s="4">
        <v>1</v>
      </c>
      <c r="C127" s="7">
        <v>84.22</v>
      </c>
      <c r="D127" s="6">
        <f>(((C127-F127)*100)/C127)/100</f>
        <v>0.39479933507480408</v>
      </c>
      <c r="E127" s="7">
        <v>0</v>
      </c>
      <c r="F127" s="7">
        <v>50.97</v>
      </c>
      <c r="G127" s="8">
        <f>B127*F127</f>
        <v>50.97</v>
      </c>
      <c r="H127" s="7">
        <v>0</v>
      </c>
      <c r="I127" s="7">
        <v>0</v>
      </c>
      <c r="J127" s="32">
        <v>45256</v>
      </c>
      <c r="K127" s="32">
        <v>45294</v>
      </c>
      <c r="L127" s="8"/>
      <c r="M127" s="7">
        <v>16.79</v>
      </c>
      <c r="N127" s="7"/>
      <c r="O127" s="9">
        <v>9.6300000000000008</v>
      </c>
      <c r="P127" s="4">
        <v>1</v>
      </c>
      <c r="Q127" s="8">
        <f>F127+(I127/B127)-(O127/B127)</f>
        <v>41.339999999999996</v>
      </c>
      <c r="R127" s="10" t="s">
        <v>546</v>
      </c>
      <c r="T127" s="8">
        <f t="shared" si="15"/>
        <v>41.339999999999996</v>
      </c>
    </row>
    <row r="128" spans="1:20" ht="31.2" x14ac:dyDescent="0.3">
      <c r="A128" s="3" t="s">
        <v>332</v>
      </c>
      <c r="B128" s="4">
        <v>2</v>
      </c>
      <c r="C128" s="7">
        <v>139.08000000000001</v>
      </c>
      <c r="D128" s="6">
        <f t="shared" si="20"/>
        <v>7.1685360943341936E-2</v>
      </c>
      <c r="E128" s="7">
        <v>0</v>
      </c>
      <c r="F128" s="7">
        <v>129.11000000000001</v>
      </c>
      <c r="G128" s="8">
        <f t="shared" si="21"/>
        <v>258.22000000000003</v>
      </c>
      <c r="H128" s="7">
        <v>0</v>
      </c>
      <c r="I128" s="7">
        <v>135.58000000000001</v>
      </c>
      <c r="J128" s="32">
        <v>45256</v>
      </c>
      <c r="K128" s="32">
        <v>45279</v>
      </c>
      <c r="L128" s="8"/>
      <c r="M128" s="7">
        <v>16.79</v>
      </c>
      <c r="N128" s="7"/>
      <c r="O128" s="9">
        <f>48.8+3.15</f>
        <v>51.949999999999996</v>
      </c>
      <c r="P128" s="4">
        <v>1</v>
      </c>
      <c r="Q128" s="8">
        <f t="shared" si="19"/>
        <v>170.92500000000004</v>
      </c>
      <c r="R128" s="10" t="s">
        <v>333</v>
      </c>
      <c r="T128" s="8">
        <f t="shared" si="15"/>
        <v>341.85000000000008</v>
      </c>
    </row>
    <row r="129" spans="1:20" ht="31.2" x14ac:dyDescent="0.3">
      <c r="A129" s="3" t="s">
        <v>334</v>
      </c>
      <c r="B129" s="4">
        <v>2</v>
      </c>
      <c r="C129" s="7">
        <v>30.19</v>
      </c>
      <c r="D129" s="6">
        <f t="shared" si="20"/>
        <v>0.268631997350116</v>
      </c>
      <c r="E129" s="7">
        <v>0</v>
      </c>
      <c r="F129" s="7">
        <v>22.08</v>
      </c>
      <c r="G129" s="8">
        <f t="shared" si="21"/>
        <v>44.16</v>
      </c>
      <c r="H129" s="7">
        <v>0</v>
      </c>
      <c r="I129" s="7">
        <v>16.64</v>
      </c>
      <c r="J129" s="32">
        <v>45256</v>
      </c>
      <c r="K129" s="32">
        <v>45294</v>
      </c>
      <c r="L129" s="8"/>
      <c r="M129" s="7">
        <v>16.79</v>
      </c>
      <c r="N129" s="7"/>
      <c r="O129" s="9">
        <v>8.34</v>
      </c>
      <c r="P129" s="4">
        <v>1</v>
      </c>
      <c r="Q129" s="8">
        <f t="shared" si="19"/>
        <v>26.229999999999997</v>
      </c>
      <c r="R129" s="10" t="s">
        <v>335</v>
      </c>
      <c r="T129" s="8">
        <f t="shared" si="15"/>
        <v>52.459999999999994</v>
      </c>
    </row>
    <row r="130" spans="1:20" ht="31.2" x14ac:dyDescent="0.3">
      <c r="A130" s="3" t="s">
        <v>550</v>
      </c>
      <c r="B130" s="4">
        <v>1</v>
      </c>
      <c r="C130" s="7">
        <v>60.08</v>
      </c>
      <c r="D130" s="6">
        <f>(((C130-F130)*100)/C130)/100</f>
        <v>0</v>
      </c>
      <c r="E130" s="7">
        <v>0</v>
      </c>
      <c r="F130" s="7">
        <v>60.08</v>
      </c>
      <c r="G130" s="8">
        <f>B130*F130</f>
        <v>60.08</v>
      </c>
      <c r="H130" s="7">
        <v>0</v>
      </c>
      <c r="I130" s="7">
        <v>14.71</v>
      </c>
      <c r="J130" s="32">
        <v>45256</v>
      </c>
      <c r="K130" s="32">
        <v>45292</v>
      </c>
      <c r="L130" s="8"/>
      <c r="M130" s="7">
        <v>16.79</v>
      </c>
      <c r="N130" s="7"/>
      <c r="O130" s="9"/>
      <c r="P130" s="4">
        <v>1</v>
      </c>
      <c r="Q130" s="8">
        <f>F130+(I130/B130)-(O130/B130)</f>
        <v>74.789999999999992</v>
      </c>
      <c r="R130" s="10" t="s">
        <v>551</v>
      </c>
      <c r="T130" s="8">
        <f t="shared" si="15"/>
        <v>74.789999999999992</v>
      </c>
    </row>
    <row r="131" spans="1:20" ht="31.2" x14ac:dyDescent="0.3">
      <c r="A131" s="3" t="s">
        <v>554</v>
      </c>
      <c r="B131" s="4">
        <v>1</v>
      </c>
      <c r="C131" s="7">
        <v>111.51</v>
      </c>
      <c r="D131" s="6">
        <f t="shared" si="20"/>
        <v>0.27898843153080438</v>
      </c>
      <c r="E131" s="7">
        <v>0</v>
      </c>
      <c r="F131" s="7">
        <v>80.400000000000006</v>
      </c>
      <c r="G131" s="8">
        <f t="shared" si="21"/>
        <v>80.400000000000006</v>
      </c>
      <c r="H131" s="7">
        <v>0</v>
      </c>
      <c r="I131" s="7">
        <v>0</v>
      </c>
      <c r="J131" s="32">
        <v>45256</v>
      </c>
      <c r="K131" s="32">
        <v>45294</v>
      </c>
      <c r="L131" s="8"/>
      <c r="M131" s="7">
        <v>16.79</v>
      </c>
      <c r="N131" s="7"/>
      <c r="O131" s="9"/>
      <c r="P131" s="4">
        <v>1</v>
      </c>
      <c r="Q131" s="8">
        <f t="shared" si="19"/>
        <v>80.400000000000006</v>
      </c>
      <c r="R131" s="10" t="s">
        <v>336</v>
      </c>
      <c r="T131" s="8">
        <f t="shared" ref="T131:T194" si="22">B131*Q131</f>
        <v>80.400000000000006</v>
      </c>
    </row>
    <row r="132" spans="1:20" x14ac:dyDescent="0.3">
      <c r="A132" s="3" t="s">
        <v>337</v>
      </c>
      <c r="B132" s="4">
        <v>1</v>
      </c>
      <c r="C132" s="7">
        <v>113.57</v>
      </c>
      <c r="D132" s="6">
        <f t="shared" si="20"/>
        <v>0.30703530862023415</v>
      </c>
      <c r="E132" s="7">
        <v>0</v>
      </c>
      <c r="F132" s="7">
        <v>78.7</v>
      </c>
      <c r="G132" s="8">
        <f t="shared" si="21"/>
        <v>78.7</v>
      </c>
      <c r="H132" s="7">
        <v>0</v>
      </c>
      <c r="I132" s="7">
        <v>77.010000000000005</v>
      </c>
      <c r="J132" s="32">
        <v>45256</v>
      </c>
      <c r="K132" s="32"/>
      <c r="L132" s="8"/>
      <c r="M132" s="7">
        <v>17</v>
      </c>
      <c r="N132" s="7"/>
      <c r="O132" s="9">
        <v>15.25</v>
      </c>
      <c r="P132" s="4">
        <v>1</v>
      </c>
      <c r="Q132" s="8">
        <f t="shared" si="19"/>
        <v>140.46</v>
      </c>
      <c r="R132" s="10" t="s">
        <v>338</v>
      </c>
      <c r="T132" s="8">
        <f t="shared" si="22"/>
        <v>140.46</v>
      </c>
    </row>
    <row r="133" spans="1:20" ht="31.2" x14ac:dyDescent="0.3">
      <c r="A133" s="36" t="s">
        <v>339</v>
      </c>
      <c r="B133" s="4">
        <v>1</v>
      </c>
      <c r="C133" s="7">
        <v>73.87</v>
      </c>
      <c r="D133" s="6">
        <f t="shared" si="20"/>
        <v>0.5257885474482199</v>
      </c>
      <c r="E133" s="7">
        <v>0</v>
      </c>
      <c r="F133" s="7">
        <v>35.03</v>
      </c>
      <c r="G133" s="8">
        <f t="shared" si="21"/>
        <v>35.03</v>
      </c>
      <c r="H133" s="7">
        <v>0</v>
      </c>
      <c r="I133" s="7">
        <v>177.8</v>
      </c>
      <c r="J133" s="32">
        <v>45256</v>
      </c>
      <c r="K133" s="32">
        <v>45279</v>
      </c>
      <c r="L133" s="8"/>
      <c r="M133" s="7">
        <v>17</v>
      </c>
      <c r="N133" s="7"/>
      <c r="O133" s="9">
        <v>6.78</v>
      </c>
      <c r="P133" s="4">
        <v>1</v>
      </c>
      <c r="Q133" s="8">
        <f t="shared" si="19"/>
        <v>206.05</v>
      </c>
      <c r="R133" s="10" t="s">
        <v>340</v>
      </c>
      <c r="T133" s="8">
        <f t="shared" si="22"/>
        <v>206.05</v>
      </c>
    </row>
    <row r="134" spans="1:20" x14ac:dyDescent="0.3">
      <c r="A134" s="36" t="s">
        <v>341</v>
      </c>
      <c r="B134" s="4">
        <v>4</v>
      </c>
      <c r="C134" s="7">
        <v>28.27</v>
      </c>
      <c r="D134" s="6">
        <f t="shared" si="20"/>
        <v>0.20693314467633528</v>
      </c>
      <c r="E134" s="7">
        <v>0</v>
      </c>
      <c r="F134" s="7">
        <v>22.42</v>
      </c>
      <c r="G134" s="8">
        <f t="shared" si="21"/>
        <v>89.68</v>
      </c>
      <c r="H134" s="7">
        <v>0</v>
      </c>
      <c r="I134" s="7">
        <v>10.69</v>
      </c>
      <c r="J134" s="32">
        <v>45256</v>
      </c>
      <c r="K134" s="32"/>
      <c r="L134" s="8"/>
      <c r="M134" s="7">
        <v>17</v>
      </c>
      <c r="N134" s="7"/>
      <c r="O134" s="9">
        <v>17.37</v>
      </c>
      <c r="P134" s="4">
        <v>1</v>
      </c>
      <c r="Q134" s="8">
        <f t="shared" si="19"/>
        <v>20.75</v>
      </c>
      <c r="R134" s="10" t="s">
        <v>342</v>
      </c>
      <c r="T134" s="8">
        <f t="shared" si="22"/>
        <v>83</v>
      </c>
    </row>
    <row r="135" spans="1:20" ht="31.2" x14ac:dyDescent="0.3">
      <c r="A135" s="3" t="s">
        <v>343</v>
      </c>
      <c r="B135" s="4">
        <v>2</v>
      </c>
      <c r="C135" s="7">
        <v>40.31</v>
      </c>
      <c r="D135" s="6">
        <f t="shared" si="20"/>
        <v>0.21756387993053838</v>
      </c>
      <c r="E135" s="7">
        <v>0</v>
      </c>
      <c r="F135" s="7">
        <v>31.54</v>
      </c>
      <c r="G135" s="8">
        <f t="shared" si="21"/>
        <v>63.08</v>
      </c>
      <c r="H135" s="7">
        <v>0</v>
      </c>
      <c r="I135" s="7">
        <v>37.479999999999997</v>
      </c>
      <c r="J135" s="32">
        <v>45256</v>
      </c>
      <c r="K135" s="32">
        <v>45279</v>
      </c>
      <c r="L135" s="8"/>
      <c r="M135" s="7">
        <v>17</v>
      </c>
      <c r="N135" s="7"/>
      <c r="O135" s="9">
        <v>12.22</v>
      </c>
      <c r="P135" s="4">
        <v>1</v>
      </c>
      <c r="Q135" s="8">
        <f t="shared" si="19"/>
        <v>44.17</v>
      </c>
      <c r="R135" s="10" t="s">
        <v>344</v>
      </c>
      <c r="T135" s="8">
        <f t="shared" si="22"/>
        <v>88.34</v>
      </c>
    </row>
    <row r="136" spans="1:20" ht="31.2" x14ac:dyDescent="0.3">
      <c r="A136" s="3" t="s">
        <v>217</v>
      </c>
      <c r="B136" s="4">
        <v>1</v>
      </c>
      <c r="C136" s="7">
        <v>1638.62</v>
      </c>
      <c r="D136" s="6">
        <f t="shared" si="20"/>
        <v>0.67890053825780228</v>
      </c>
      <c r="E136" s="7">
        <v>0</v>
      </c>
      <c r="F136" s="7">
        <v>526.16</v>
      </c>
      <c r="G136" s="8">
        <f t="shared" si="21"/>
        <v>526.16</v>
      </c>
      <c r="H136" s="7">
        <v>0</v>
      </c>
      <c r="I136" s="7">
        <v>0</v>
      </c>
      <c r="J136" s="32">
        <v>45256</v>
      </c>
      <c r="K136" s="32">
        <v>45274</v>
      </c>
      <c r="L136" s="8"/>
      <c r="M136" s="7">
        <v>17</v>
      </c>
      <c r="N136" s="7"/>
      <c r="O136" s="9">
        <v>101.93</v>
      </c>
      <c r="P136" s="4">
        <v>1</v>
      </c>
      <c r="Q136" s="8">
        <f t="shared" si="19"/>
        <v>424.22999999999996</v>
      </c>
      <c r="R136" s="10" t="s">
        <v>345</v>
      </c>
      <c r="T136" s="8">
        <f t="shared" si="22"/>
        <v>424.22999999999996</v>
      </c>
    </row>
    <row r="137" spans="1:20" ht="31.2" x14ac:dyDescent="0.3">
      <c r="A137" s="3" t="s">
        <v>346</v>
      </c>
      <c r="B137" s="4">
        <v>5</v>
      </c>
      <c r="C137" s="7">
        <v>60.9</v>
      </c>
      <c r="D137" s="6">
        <f t="shared" si="20"/>
        <v>0.51970443349753692</v>
      </c>
      <c r="E137" s="7">
        <v>0</v>
      </c>
      <c r="F137" s="7">
        <v>29.25</v>
      </c>
      <c r="G137" s="8">
        <f t="shared" si="21"/>
        <v>146.25</v>
      </c>
      <c r="H137" s="7">
        <v>0</v>
      </c>
      <c r="I137" s="7">
        <v>138.19999999999999</v>
      </c>
      <c r="J137" s="32">
        <v>45256</v>
      </c>
      <c r="K137" s="32">
        <v>45279</v>
      </c>
      <c r="L137" s="8"/>
      <c r="M137" s="7"/>
      <c r="N137" s="7"/>
      <c r="O137" s="9">
        <v>28.33</v>
      </c>
      <c r="P137" s="4">
        <v>1</v>
      </c>
      <c r="Q137" s="8">
        <f t="shared" si="19"/>
        <v>51.224000000000004</v>
      </c>
      <c r="R137" s="10" t="s">
        <v>347</v>
      </c>
      <c r="T137" s="8">
        <f t="shared" si="22"/>
        <v>256.12</v>
      </c>
    </row>
    <row r="138" spans="1:20" ht="31.2" x14ac:dyDescent="0.3">
      <c r="A138" s="3" t="s">
        <v>348</v>
      </c>
      <c r="B138" s="4">
        <v>1</v>
      </c>
      <c r="C138" s="7">
        <v>115.87</v>
      </c>
      <c r="D138" s="6">
        <f t="shared" si="20"/>
        <v>0.54595667558470706</v>
      </c>
      <c r="E138" s="7">
        <v>0</v>
      </c>
      <c r="F138" s="7">
        <v>52.61</v>
      </c>
      <c r="G138" s="8">
        <f t="shared" si="21"/>
        <v>52.61</v>
      </c>
      <c r="H138" s="7">
        <v>0</v>
      </c>
      <c r="I138" s="7">
        <v>0</v>
      </c>
      <c r="J138" s="32">
        <v>45256</v>
      </c>
      <c r="K138" s="32">
        <v>45273</v>
      </c>
      <c r="L138" s="8"/>
      <c r="M138" s="7"/>
      <c r="N138" s="7"/>
      <c r="O138" s="9">
        <f>30.9/3</f>
        <v>10.299999999999999</v>
      </c>
      <c r="P138" s="4">
        <v>1</v>
      </c>
      <c r="Q138" s="8">
        <f t="shared" si="19"/>
        <v>42.31</v>
      </c>
      <c r="R138" s="10" t="s">
        <v>349</v>
      </c>
      <c r="T138" s="8">
        <f t="shared" si="22"/>
        <v>42.31</v>
      </c>
    </row>
    <row r="139" spans="1:20" ht="31.2" x14ac:dyDescent="0.3">
      <c r="A139" s="3" t="s">
        <v>350</v>
      </c>
      <c r="B139" s="4">
        <v>1</v>
      </c>
      <c r="C139" s="7">
        <v>116.62</v>
      </c>
      <c r="D139" s="6">
        <f t="shared" si="20"/>
        <v>0.54596124163951298</v>
      </c>
      <c r="E139" s="7">
        <v>0</v>
      </c>
      <c r="F139" s="7">
        <v>52.95</v>
      </c>
      <c r="G139" s="8">
        <f t="shared" si="21"/>
        <v>52.95</v>
      </c>
      <c r="H139" s="7">
        <v>0</v>
      </c>
      <c r="I139" s="7">
        <v>0</v>
      </c>
      <c r="J139" s="32">
        <v>45256</v>
      </c>
      <c r="K139" s="32">
        <v>45273</v>
      </c>
      <c r="L139" s="8"/>
      <c r="M139" s="7">
        <v>17.59</v>
      </c>
      <c r="N139" s="7"/>
      <c r="O139" s="9">
        <f>30.9/3</f>
        <v>10.299999999999999</v>
      </c>
      <c r="P139" s="4">
        <v>1</v>
      </c>
      <c r="Q139" s="8">
        <f t="shared" si="19"/>
        <v>42.650000000000006</v>
      </c>
      <c r="R139" s="10" t="s">
        <v>349</v>
      </c>
      <c r="T139" s="8">
        <f t="shared" si="22"/>
        <v>42.650000000000006</v>
      </c>
    </row>
    <row r="140" spans="1:20" x14ac:dyDescent="0.3">
      <c r="A140" s="3" t="s">
        <v>351</v>
      </c>
      <c r="B140" s="4">
        <v>1</v>
      </c>
      <c r="C140" s="7">
        <v>118.68</v>
      </c>
      <c r="D140" s="6">
        <f t="shared" si="20"/>
        <v>0.54558476575665649</v>
      </c>
      <c r="E140" s="7">
        <v>0</v>
      </c>
      <c r="F140" s="7">
        <v>53.93</v>
      </c>
      <c r="G140" s="8">
        <f t="shared" si="21"/>
        <v>53.93</v>
      </c>
      <c r="H140" s="7">
        <v>0</v>
      </c>
      <c r="I140" s="7">
        <v>0</v>
      </c>
      <c r="J140" s="32">
        <v>45256</v>
      </c>
      <c r="K140" s="32">
        <v>45273</v>
      </c>
      <c r="L140" s="8"/>
      <c r="M140" s="7">
        <v>17.59</v>
      </c>
      <c r="N140" s="7"/>
      <c r="O140" s="9">
        <f>30.9/3</f>
        <v>10.299999999999999</v>
      </c>
      <c r="P140" s="4">
        <v>1</v>
      </c>
      <c r="Q140" s="8">
        <f t="shared" si="19"/>
        <v>43.63</v>
      </c>
      <c r="R140" s="10" t="s">
        <v>349</v>
      </c>
      <c r="T140" s="8">
        <f t="shared" si="22"/>
        <v>43.63</v>
      </c>
    </row>
    <row r="141" spans="1:20" ht="31.2" x14ac:dyDescent="0.3">
      <c r="A141" s="3" t="s">
        <v>352</v>
      </c>
      <c r="B141" s="4">
        <v>1</v>
      </c>
      <c r="C141" s="7">
        <v>169.98</v>
      </c>
      <c r="D141" s="6">
        <f t="shared" si="20"/>
        <v>0.16866690198846918</v>
      </c>
      <c r="E141" s="7">
        <v>0</v>
      </c>
      <c r="F141" s="7">
        <v>141.31</v>
      </c>
      <c r="G141" s="8">
        <f t="shared" si="21"/>
        <v>141.31</v>
      </c>
      <c r="H141" s="7">
        <v>0</v>
      </c>
      <c r="I141" s="7">
        <v>0</v>
      </c>
      <c r="J141" s="32">
        <v>45256</v>
      </c>
      <c r="K141" s="32">
        <v>45278</v>
      </c>
      <c r="L141" s="8"/>
      <c r="M141" s="7">
        <v>17.59</v>
      </c>
      <c r="N141" s="7"/>
      <c r="O141" s="9">
        <v>27.01</v>
      </c>
      <c r="P141" s="4">
        <v>1</v>
      </c>
      <c r="Q141" s="8">
        <f t="shared" si="19"/>
        <v>114.3</v>
      </c>
      <c r="R141" s="10" t="s">
        <v>353</v>
      </c>
      <c r="T141" s="8">
        <f t="shared" si="22"/>
        <v>114.3</v>
      </c>
    </row>
    <row r="142" spans="1:20" x14ac:dyDescent="0.3">
      <c r="A142" s="3" t="s">
        <v>529</v>
      </c>
      <c r="B142" s="4">
        <v>1</v>
      </c>
      <c r="C142" s="7">
        <v>244.45</v>
      </c>
      <c r="D142" s="6">
        <f t="shared" si="20"/>
        <v>0.30558396400081816</v>
      </c>
      <c r="E142" s="7">
        <v>0</v>
      </c>
      <c r="F142" s="7">
        <v>169.75</v>
      </c>
      <c r="G142" s="8">
        <f>B142*F142</f>
        <v>169.75</v>
      </c>
      <c r="H142" s="7">
        <v>0</v>
      </c>
      <c r="I142" s="7">
        <v>0</v>
      </c>
      <c r="J142" s="32">
        <v>45256</v>
      </c>
      <c r="K142" s="32">
        <v>45279</v>
      </c>
      <c r="L142" s="8"/>
      <c r="M142" s="7">
        <v>17.59</v>
      </c>
      <c r="N142" s="7"/>
      <c r="O142" s="9">
        <f>61.73/2</f>
        <v>30.864999999999998</v>
      </c>
      <c r="P142" s="4">
        <v>1</v>
      </c>
      <c r="Q142" s="8">
        <f t="shared" si="19"/>
        <v>138.88499999999999</v>
      </c>
      <c r="R142" s="10" t="s">
        <v>354</v>
      </c>
      <c r="T142" s="8">
        <f t="shared" si="22"/>
        <v>138.88499999999999</v>
      </c>
    </row>
    <row r="143" spans="1:20" x14ac:dyDescent="0.3">
      <c r="A143" s="3" t="s">
        <v>355</v>
      </c>
      <c r="B143" s="4">
        <v>1</v>
      </c>
      <c r="C143" s="7">
        <v>220.63</v>
      </c>
      <c r="D143" s="6">
        <f t="shared" si="20"/>
        <v>0.30571545120790461</v>
      </c>
      <c r="E143" s="7"/>
      <c r="F143" s="7">
        <v>153.18</v>
      </c>
      <c r="G143" s="8">
        <f t="shared" ref="G143:G162" si="23">B143*F143</f>
        <v>153.18</v>
      </c>
      <c r="H143" s="7">
        <v>0</v>
      </c>
      <c r="I143" s="7">
        <v>0</v>
      </c>
      <c r="J143" s="32">
        <v>45256</v>
      </c>
      <c r="K143" s="32">
        <v>45279</v>
      </c>
      <c r="L143" s="8"/>
      <c r="M143" s="7">
        <v>17.59</v>
      </c>
      <c r="N143" s="7"/>
      <c r="O143" s="9">
        <f>61.73/2</f>
        <v>30.864999999999998</v>
      </c>
      <c r="P143" s="4">
        <v>1</v>
      </c>
      <c r="Q143" s="8">
        <f t="shared" si="19"/>
        <v>122.31500000000001</v>
      </c>
      <c r="R143" s="10" t="s">
        <v>354</v>
      </c>
      <c r="T143" s="8">
        <f t="shared" si="22"/>
        <v>122.31500000000001</v>
      </c>
    </row>
    <row r="144" spans="1:20" ht="31.2" x14ac:dyDescent="0.3">
      <c r="A144" s="3" t="s">
        <v>356</v>
      </c>
      <c r="B144" s="4">
        <v>1</v>
      </c>
      <c r="C144" s="7">
        <v>79.92</v>
      </c>
      <c r="D144" s="6">
        <f t="shared" si="20"/>
        <v>0.35773273273273276</v>
      </c>
      <c r="E144" s="7"/>
      <c r="F144" s="7">
        <v>51.33</v>
      </c>
      <c r="G144" s="8">
        <f t="shared" si="23"/>
        <v>51.33</v>
      </c>
      <c r="H144" s="7">
        <v>0</v>
      </c>
      <c r="I144" s="7">
        <v>0</v>
      </c>
      <c r="J144" s="32">
        <v>45256</v>
      </c>
      <c r="K144" s="32">
        <v>45278</v>
      </c>
      <c r="L144" s="8"/>
      <c r="M144" s="7"/>
      <c r="N144" s="7"/>
      <c r="O144" s="9">
        <v>9.81</v>
      </c>
      <c r="P144" s="4">
        <v>1</v>
      </c>
      <c r="Q144" s="8">
        <f t="shared" si="19"/>
        <v>41.519999999999996</v>
      </c>
      <c r="R144" s="10" t="s">
        <v>357</v>
      </c>
      <c r="T144" s="8">
        <f t="shared" si="22"/>
        <v>41.519999999999996</v>
      </c>
    </row>
    <row r="145" spans="1:20" ht="31.2" x14ac:dyDescent="0.3">
      <c r="A145" s="3" t="s">
        <v>358</v>
      </c>
      <c r="B145" s="4">
        <v>2</v>
      </c>
      <c r="C145" s="7">
        <v>101.73</v>
      </c>
      <c r="D145" s="6">
        <f t="shared" si="20"/>
        <v>0.29922343458173595</v>
      </c>
      <c r="E145" s="7">
        <v>0</v>
      </c>
      <c r="F145" s="7">
        <v>71.290000000000006</v>
      </c>
      <c r="G145" s="8">
        <f t="shared" si="23"/>
        <v>142.58000000000001</v>
      </c>
      <c r="H145" s="7">
        <v>0</v>
      </c>
      <c r="I145" s="7">
        <v>0</v>
      </c>
      <c r="J145" s="32">
        <v>45256</v>
      </c>
      <c r="K145" s="32">
        <v>45278</v>
      </c>
      <c r="L145" s="8"/>
      <c r="M145" s="7">
        <v>16.79</v>
      </c>
      <c r="N145" s="7"/>
      <c r="O145" s="9"/>
      <c r="P145" s="4">
        <v>1</v>
      </c>
      <c r="Q145" s="8">
        <f t="shared" si="19"/>
        <v>71.290000000000006</v>
      </c>
      <c r="R145" s="10" t="s">
        <v>359</v>
      </c>
      <c r="T145" s="8">
        <f t="shared" si="22"/>
        <v>142.58000000000001</v>
      </c>
    </row>
    <row r="146" spans="1:20" x14ac:dyDescent="0.3">
      <c r="A146" s="3" t="s">
        <v>360</v>
      </c>
      <c r="B146" s="4">
        <v>1</v>
      </c>
      <c r="C146" s="7">
        <v>48.86</v>
      </c>
      <c r="D146" s="6">
        <f t="shared" si="20"/>
        <v>0.20773638968481373</v>
      </c>
      <c r="E146" s="7">
        <v>0</v>
      </c>
      <c r="F146" s="7">
        <v>38.71</v>
      </c>
      <c r="G146" s="8">
        <f t="shared" si="23"/>
        <v>38.71</v>
      </c>
      <c r="H146" s="7">
        <v>0</v>
      </c>
      <c r="I146" s="7">
        <v>41.87</v>
      </c>
      <c r="J146" s="32">
        <v>45256</v>
      </c>
      <c r="K146" s="32">
        <v>45278</v>
      </c>
      <c r="L146" s="8"/>
      <c r="M146" s="7">
        <v>16.79</v>
      </c>
      <c r="N146" s="7"/>
      <c r="O146" s="9">
        <v>7.4</v>
      </c>
      <c r="P146" s="4">
        <v>1</v>
      </c>
      <c r="Q146" s="8">
        <f t="shared" si="19"/>
        <v>73.179999999999993</v>
      </c>
      <c r="R146" s="10" t="s">
        <v>361</v>
      </c>
      <c r="T146" s="8">
        <f t="shared" si="22"/>
        <v>73.179999999999993</v>
      </c>
    </row>
    <row r="147" spans="1:20" ht="46.8" x14ac:dyDescent="0.3">
      <c r="A147" s="36" t="s">
        <v>362</v>
      </c>
      <c r="B147" s="4">
        <v>1</v>
      </c>
      <c r="C147" s="7">
        <v>145.18</v>
      </c>
      <c r="D147" s="6">
        <f t="shared" si="20"/>
        <v>0.23625843780135011</v>
      </c>
      <c r="E147" s="7">
        <v>0</v>
      </c>
      <c r="F147" s="7">
        <v>110.88</v>
      </c>
      <c r="G147" s="8">
        <f t="shared" si="23"/>
        <v>110.88</v>
      </c>
      <c r="H147" s="7">
        <v>0</v>
      </c>
      <c r="I147" s="7">
        <v>64.459999999999994</v>
      </c>
      <c r="J147" s="32">
        <v>45256</v>
      </c>
      <c r="K147" s="32">
        <v>45278</v>
      </c>
      <c r="L147" s="8"/>
      <c r="M147" s="7">
        <v>16.79</v>
      </c>
      <c r="N147" s="7"/>
      <c r="O147" s="9">
        <v>21.2</v>
      </c>
      <c r="P147" s="4">
        <v>1</v>
      </c>
      <c r="Q147" s="8">
        <f t="shared" si="19"/>
        <v>154.13999999999999</v>
      </c>
      <c r="R147" s="10" t="s">
        <v>363</v>
      </c>
      <c r="T147" s="8">
        <f t="shared" si="22"/>
        <v>154.13999999999999</v>
      </c>
    </row>
    <row r="148" spans="1:20" ht="31.2" x14ac:dyDescent="0.3">
      <c r="A148" s="36" t="s">
        <v>364</v>
      </c>
      <c r="B148" s="4">
        <v>1</v>
      </c>
      <c r="C148" s="7">
        <v>34.9</v>
      </c>
      <c r="D148" s="6">
        <f t="shared" si="20"/>
        <v>0.31719197707736391</v>
      </c>
      <c r="E148" s="7">
        <v>0</v>
      </c>
      <c r="F148" s="7">
        <v>23.83</v>
      </c>
      <c r="G148" s="8">
        <f t="shared" si="23"/>
        <v>23.83</v>
      </c>
      <c r="H148" s="7">
        <v>0</v>
      </c>
      <c r="I148" s="7">
        <v>37.49</v>
      </c>
      <c r="J148" s="32">
        <v>45256</v>
      </c>
      <c r="K148" s="32">
        <v>45275</v>
      </c>
      <c r="L148" s="8"/>
      <c r="M148" s="7">
        <v>16.79</v>
      </c>
      <c r="N148" s="7"/>
      <c r="O148" s="9">
        <v>9.11</v>
      </c>
      <c r="P148" s="4">
        <v>1</v>
      </c>
      <c r="Q148" s="8">
        <f t="shared" si="19"/>
        <v>52.21</v>
      </c>
      <c r="R148" s="10" t="s">
        <v>365</v>
      </c>
      <c r="T148" s="8">
        <f t="shared" si="22"/>
        <v>52.21</v>
      </c>
    </row>
    <row r="149" spans="1:20" ht="46.8" x14ac:dyDescent="0.3">
      <c r="A149" s="3" t="s">
        <v>526</v>
      </c>
      <c r="B149" s="4">
        <v>4</v>
      </c>
      <c r="C149" s="37">
        <v>162.63999999999999</v>
      </c>
      <c r="D149" s="6">
        <f>(((C149-F149)*100)/C149)/100</f>
        <v>0.41730201672405309</v>
      </c>
      <c r="E149" s="7">
        <v>0</v>
      </c>
      <c r="F149" s="7">
        <v>94.77</v>
      </c>
      <c r="G149" s="8">
        <f>B149*F149</f>
        <v>379.08</v>
      </c>
      <c r="H149" s="7">
        <v>0</v>
      </c>
      <c r="I149" s="7">
        <v>140.66999999999999</v>
      </c>
      <c r="J149" s="32">
        <v>45256</v>
      </c>
      <c r="K149" s="32">
        <v>45283</v>
      </c>
      <c r="L149" s="8"/>
      <c r="M149" s="7">
        <v>16.79</v>
      </c>
      <c r="N149" s="7"/>
      <c r="O149" s="9">
        <v>72.47</v>
      </c>
      <c r="P149" s="4">
        <v>1</v>
      </c>
      <c r="Q149" s="8">
        <f>F149+(I149/B149)-(O149/B149)</f>
        <v>111.82</v>
      </c>
      <c r="R149" s="10" t="s">
        <v>527</v>
      </c>
      <c r="T149" s="8">
        <f t="shared" si="22"/>
        <v>447.28</v>
      </c>
    </row>
    <row r="150" spans="1:20" x14ac:dyDescent="0.3">
      <c r="A150" s="3" t="s">
        <v>366</v>
      </c>
      <c r="B150" s="4">
        <v>2</v>
      </c>
      <c r="C150" s="7">
        <v>178.86</v>
      </c>
      <c r="D150" s="6">
        <f t="shared" si="20"/>
        <v>0.49949681314994976</v>
      </c>
      <c r="E150" s="7">
        <v>0</v>
      </c>
      <c r="F150" s="7">
        <v>89.52</v>
      </c>
      <c r="G150" s="8">
        <f t="shared" si="23"/>
        <v>179.04</v>
      </c>
      <c r="H150" s="7">
        <v>0</v>
      </c>
      <c r="I150" s="7">
        <v>0</v>
      </c>
      <c r="J150" s="32">
        <v>45256</v>
      </c>
      <c r="K150" s="32">
        <v>45291</v>
      </c>
      <c r="L150" s="8"/>
      <c r="M150" s="7">
        <v>16.79</v>
      </c>
      <c r="N150" s="7"/>
      <c r="O150" s="9"/>
      <c r="P150" s="4">
        <v>1</v>
      </c>
      <c r="Q150" s="8">
        <f t="shared" si="19"/>
        <v>89.52</v>
      </c>
      <c r="R150" s="10" t="s">
        <v>367</v>
      </c>
      <c r="T150" s="8">
        <f t="shared" si="22"/>
        <v>179.04</v>
      </c>
    </row>
    <row r="151" spans="1:20" ht="31.2" x14ac:dyDescent="0.3">
      <c r="A151" s="3" t="s">
        <v>368</v>
      </c>
      <c r="B151" s="4">
        <v>2</v>
      </c>
      <c r="C151" s="7">
        <v>57.41</v>
      </c>
      <c r="D151" s="6">
        <f>(((C151-F151)*100)/C151)/100</f>
        <v>0.49642919352029258</v>
      </c>
      <c r="E151" s="7">
        <v>0</v>
      </c>
      <c r="F151" s="7">
        <v>28.91</v>
      </c>
      <c r="G151" s="8">
        <f t="shared" si="23"/>
        <v>57.82</v>
      </c>
      <c r="H151" s="7">
        <v>0</v>
      </c>
      <c r="I151" s="7">
        <v>0</v>
      </c>
      <c r="J151" s="32">
        <v>45256</v>
      </c>
      <c r="K151" s="32">
        <v>45292</v>
      </c>
      <c r="L151" s="8"/>
      <c r="M151" s="7">
        <v>17</v>
      </c>
      <c r="N151" s="7"/>
      <c r="O151" s="9"/>
      <c r="P151" s="4">
        <v>1</v>
      </c>
      <c r="Q151" s="8">
        <f t="shared" si="19"/>
        <v>28.91</v>
      </c>
      <c r="R151" s="10" t="s">
        <v>369</v>
      </c>
      <c r="T151" s="8">
        <f t="shared" si="22"/>
        <v>57.82</v>
      </c>
    </row>
    <row r="152" spans="1:20" x14ac:dyDescent="0.3">
      <c r="A152" s="3" t="s">
        <v>370</v>
      </c>
      <c r="B152" s="4">
        <v>2</v>
      </c>
      <c r="C152" s="7">
        <v>98.42</v>
      </c>
      <c r="D152" s="6">
        <f t="shared" ref="D152:D182" si="24">(((C152-F152)*100)/C152)/100</f>
        <v>0.46961999593578541</v>
      </c>
      <c r="E152" s="7">
        <v>0</v>
      </c>
      <c r="F152" s="7">
        <v>52.2</v>
      </c>
      <c r="G152" s="8">
        <f t="shared" si="23"/>
        <v>104.4</v>
      </c>
      <c r="H152" s="7">
        <v>0</v>
      </c>
      <c r="I152" s="7">
        <v>0</v>
      </c>
      <c r="J152" s="32">
        <v>45256</v>
      </c>
      <c r="K152" s="32">
        <v>45293</v>
      </c>
      <c r="L152" s="8"/>
      <c r="M152" s="7">
        <v>17</v>
      </c>
      <c r="N152" s="7"/>
      <c r="O152" s="9"/>
      <c r="P152" s="4">
        <v>1</v>
      </c>
      <c r="Q152" s="8">
        <f t="shared" si="19"/>
        <v>52.2</v>
      </c>
      <c r="R152" s="10" t="s">
        <v>371</v>
      </c>
      <c r="T152" s="8">
        <f t="shared" si="22"/>
        <v>104.4</v>
      </c>
    </row>
    <row r="153" spans="1:20" x14ac:dyDescent="0.3">
      <c r="A153" s="3" t="s">
        <v>372</v>
      </c>
      <c r="B153" s="4">
        <v>2</v>
      </c>
      <c r="C153" s="7">
        <v>107.14</v>
      </c>
      <c r="D153" s="6">
        <f t="shared" si="24"/>
        <v>0.51110696285234281</v>
      </c>
      <c r="E153" s="7">
        <v>0</v>
      </c>
      <c r="F153" s="7">
        <v>52.38</v>
      </c>
      <c r="G153" s="8">
        <f t="shared" si="23"/>
        <v>104.76</v>
      </c>
      <c r="H153" s="7">
        <v>0</v>
      </c>
      <c r="I153" s="7">
        <v>0</v>
      </c>
      <c r="J153" s="32">
        <v>45256</v>
      </c>
      <c r="K153" s="32">
        <v>45294</v>
      </c>
      <c r="L153" s="8"/>
      <c r="M153" s="7">
        <v>17</v>
      </c>
      <c r="N153" s="7"/>
      <c r="O153" s="9"/>
      <c r="P153" s="4">
        <v>1</v>
      </c>
      <c r="Q153" s="8">
        <f t="shared" si="19"/>
        <v>52.38</v>
      </c>
      <c r="R153" s="10" t="s">
        <v>373</v>
      </c>
      <c r="T153" s="8">
        <f t="shared" si="22"/>
        <v>104.76</v>
      </c>
    </row>
    <row r="154" spans="1:20" ht="31.2" x14ac:dyDescent="0.3">
      <c r="A154" s="3" t="s">
        <v>374</v>
      </c>
      <c r="B154" s="4">
        <v>1</v>
      </c>
      <c r="C154" s="7">
        <v>120</v>
      </c>
      <c r="D154" s="6">
        <f t="shared" si="24"/>
        <v>0.32850000000000001</v>
      </c>
      <c r="E154" s="7">
        <v>0</v>
      </c>
      <c r="F154" s="7">
        <v>80.58</v>
      </c>
      <c r="G154" s="8">
        <f t="shared" si="23"/>
        <v>80.58</v>
      </c>
      <c r="H154" s="7">
        <v>0</v>
      </c>
      <c r="I154" s="7">
        <v>0</v>
      </c>
      <c r="J154" s="32">
        <v>45256</v>
      </c>
      <c r="K154" s="32">
        <v>45295</v>
      </c>
      <c r="L154" s="8"/>
      <c r="M154" s="7">
        <v>17</v>
      </c>
      <c r="N154" s="7"/>
      <c r="O154" s="9"/>
      <c r="P154" s="4">
        <v>1</v>
      </c>
      <c r="Q154" s="8">
        <f t="shared" si="19"/>
        <v>80.58</v>
      </c>
      <c r="R154" s="10" t="s">
        <v>375</v>
      </c>
      <c r="T154" s="8">
        <f t="shared" si="22"/>
        <v>80.58</v>
      </c>
    </row>
    <row r="155" spans="1:20" ht="31.2" x14ac:dyDescent="0.3">
      <c r="A155" s="3" t="s">
        <v>376</v>
      </c>
      <c r="B155" s="4">
        <v>1</v>
      </c>
      <c r="C155" s="7">
        <v>178.86</v>
      </c>
      <c r="D155" s="6">
        <f t="shared" si="24"/>
        <v>0.49949681314994976</v>
      </c>
      <c r="E155" s="7">
        <v>0</v>
      </c>
      <c r="F155" s="7">
        <v>89.52</v>
      </c>
      <c r="G155" s="8">
        <f t="shared" si="23"/>
        <v>89.52</v>
      </c>
      <c r="H155" s="7">
        <v>0</v>
      </c>
      <c r="I155" s="7">
        <v>0</v>
      </c>
      <c r="J155" s="32">
        <v>45256</v>
      </c>
      <c r="K155" s="32">
        <v>45296</v>
      </c>
      <c r="L155" s="8"/>
      <c r="M155" s="7"/>
      <c r="N155" s="7"/>
      <c r="O155" s="9"/>
      <c r="P155" s="4">
        <v>1</v>
      </c>
      <c r="Q155" s="8">
        <f t="shared" si="19"/>
        <v>89.52</v>
      </c>
      <c r="R155" s="10" t="s">
        <v>377</v>
      </c>
      <c r="T155" s="8">
        <f t="shared" si="22"/>
        <v>89.52</v>
      </c>
    </row>
    <row r="156" spans="1:20" x14ac:dyDescent="0.3">
      <c r="A156" s="3" t="s">
        <v>378</v>
      </c>
      <c r="B156" s="4">
        <v>4</v>
      </c>
      <c r="C156" s="7">
        <v>42.67</v>
      </c>
      <c r="D156" s="6">
        <f t="shared" si="24"/>
        <v>0.44785563627841574</v>
      </c>
      <c r="E156" s="7">
        <v>0</v>
      </c>
      <c r="F156" s="7">
        <v>23.56</v>
      </c>
      <c r="G156" s="8">
        <f t="shared" si="23"/>
        <v>94.24</v>
      </c>
      <c r="H156" s="7">
        <v>0</v>
      </c>
      <c r="I156" s="7">
        <v>52.92</v>
      </c>
      <c r="J156" s="32">
        <v>45256</v>
      </c>
      <c r="K156" s="32">
        <v>45275</v>
      </c>
      <c r="L156" s="8"/>
      <c r="M156" s="7"/>
      <c r="N156" s="7"/>
      <c r="O156" s="9"/>
      <c r="P156" s="4">
        <v>1</v>
      </c>
      <c r="Q156" s="8">
        <f t="shared" si="19"/>
        <v>36.79</v>
      </c>
      <c r="R156" s="10" t="s">
        <v>379</v>
      </c>
      <c r="T156" s="8">
        <f t="shared" si="22"/>
        <v>147.16</v>
      </c>
    </row>
    <row r="157" spans="1:20" ht="46.8" x14ac:dyDescent="0.3">
      <c r="A157" s="3" t="s">
        <v>533</v>
      </c>
      <c r="B157" s="4">
        <v>1</v>
      </c>
      <c r="C157" s="7">
        <v>137.65</v>
      </c>
      <c r="D157" s="6">
        <f>(((C157-F157)*100)/C157)/100</f>
        <v>0.52146749001089721</v>
      </c>
      <c r="E157" s="7">
        <v>0</v>
      </c>
      <c r="F157" s="7">
        <v>65.87</v>
      </c>
      <c r="G157" s="8">
        <f>B157*F157</f>
        <v>65.87</v>
      </c>
      <c r="H157" s="7">
        <v>0</v>
      </c>
      <c r="I157" s="7">
        <v>52.92</v>
      </c>
      <c r="J157" s="32">
        <v>45256</v>
      </c>
      <c r="K157" s="32">
        <v>45275</v>
      </c>
      <c r="L157" s="8"/>
      <c r="M157" s="7">
        <v>17.59</v>
      </c>
      <c r="N157" s="7"/>
      <c r="O157" s="9">
        <f>23.04/2</f>
        <v>11.52</v>
      </c>
      <c r="P157" s="4">
        <v>1</v>
      </c>
      <c r="Q157" s="8">
        <f>F157+(I157/B157)-(O157/B157)</f>
        <v>107.27000000000001</v>
      </c>
      <c r="R157" s="10" t="s">
        <v>535</v>
      </c>
      <c r="T157" s="8">
        <f t="shared" si="22"/>
        <v>107.27000000000001</v>
      </c>
    </row>
    <row r="158" spans="1:20" ht="46.8" x14ac:dyDescent="0.3">
      <c r="A158" s="3" t="s">
        <v>534</v>
      </c>
      <c r="B158" s="4">
        <v>1</v>
      </c>
      <c r="C158" s="7">
        <v>101.12</v>
      </c>
      <c r="D158" s="6">
        <f>(((C158-F158)*100)/C158)/100</f>
        <v>0.459553006329114</v>
      </c>
      <c r="E158" s="7">
        <v>0</v>
      </c>
      <c r="F158" s="7">
        <v>54.65</v>
      </c>
      <c r="G158" s="8">
        <f>B158*F158</f>
        <v>54.65</v>
      </c>
      <c r="H158" s="7">
        <v>0</v>
      </c>
      <c r="I158" s="7">
        <v>52.92</v>
      </c>
      <c r="J158" s="32">
        <v>45256</v>
      </c>
      <c r="K158" s="32">
        <v>45275</v>
      </c>
      <c r="L158" s="8"/>
      <c r="M158" s="7">
        <v>17.59</v>
      </c>
      <c r="N158" s="7"/>
      <c r="O158" s="9">
        <f>23.04/2</f>
        <v>11.52</v>
      </c>
      <c r="P158" s="4">
        <v>1</v>
      </c>
      <c r="Q158" s="8">
        <f>F158+(I158/B158)-(O158/B158)</f>
        <v>96.05</v>
      </c>
      <c r="R158" s="10" t="s">
        <v>536</v>
      </c>
      <c r="T158" s="8">
        <f t="shared" si="22"/>
        <v>96.05</v>
      </c>
    </row>
    <row r="159" spans="1:20" ht="31.2" x14ac:dyDescent="0.3">
      <c r="A159" s="3" t="s">
        <v>380</v>
      </c>
      <c r="B159" s="4">
        <v>1</v>
      </c>
      <c r="C159" s="7">
        <v>89.34</v>
      </c>
      <c r="D159" s="6">
        <f t="shared" si="24"/>
        <v>0.49809715692858736</v>
      </c>
      <c r="E159" s="7">
        <v>0</v>
      </c>
      <c r="F159" s="7">
        <v>44.84</v>
      </c>
      <c r="G159" s="8">
        <f t="shared" si="23"/>
        <v>44.84</v>
      </c>
      <c r="H159" s="7">
        <v>0</v>
      </c>
      <c r="I159" s="7">
        <v>0</v>
      </c>
      <c r="J159" s="32">
        <v>45256</v>
      </c>
      <c r="K159" s="32">
        <v>45275</v>
      </c>
      <c r="L159" s="8"/>
      <c r="M159" s="7">
        <v>17.59</v>
      </c>
      <c r="N159" s="7"/>
      <c r="O159" s="9"/>
      <c r="P159" s="4">
        <v>1</v>
      </c>
      <c r="Q159" s="8">
        <f t="shared" si="19"/>
        <v>44.84</v>
      </c>
      <c r="R159" s="10" t="s">
        <v>381</v>
      </c>
      <c r="T159" s="8">
        <f t="shared" si="22"/>
        <v>44.84</v>
      </c>
    </row>
    <row r="160" spans="1:20" ht="31.2" x14ac:dyDescent="0.3">
      <c r="A160" s="3" t="s">
        <v>382</v>
      </c>
      <c r="B160" s="4">
        <v>1</v>
      </c>
      <c r="C160" s="7">
        <v>100.34</v>
      </c>
      <c r="D160" s="6">
        <f t="shared" si="24"/>
        <v>0.49890372732708793</v>
      </c>
      <c r="E160" s="7">
        <v>0</v>
      </c>
      <c r="F160" s="7">
        <v>50.28</v>
      </c>
      <c r="G160" s="8">
        <f t="shared" si="23"/>
        <v>50.28</v>
      </c>
      <c r="H160" s="7">
        <v>0</v>
      </c>
      <c r="I160" s="7">
        <v>0</v>
      </c>
      <c r="J160" s="32">
        <v>45256</v>
      </c>
      <c r="K160" s="32">
        <v>45275</v>
      </c>
      <c r="L160" s="8"/>
      <c r="M160" s="7">
        <v>17.59</v>
      </c>
      <c r="N160" s="7"/>
      <c r="O160" s="9"/>
      <c r="P160" s="4">
        <v>1</v>
      </c>
      <c r="Q160" s="8">
        <f t="shared" si="19"/>
        <v>50.28</v>
      </c>
      <c r="R160" s="10" t="s">
        <v>383</v>
      </c>
      <c r="T160" s="8">
        <f t="shared" si="22"/>
        <v>50.28</v>
      </c>
    </row>
    <row r="161" spans="1:20" ht="46.8" x14ac:dyDescent="0.3">
      <c r="A161" s="3" t="s">
        <v>532</v>
      </c>
      <c r="B161" s="4">
        <v>1</v>
      </c>
      <c r="C161" s="7">
        <v>112.77</v>
      </c>
      <c r="D161" s="6">
        <f>(((C161-F161)*100)/C161)/100</f>
        <v>0.55927995034140277</v>
      </c>
      <c r="E161" s="7">
        <v>0</v>
      </c>
      <c r="F161" s="7">
        <v>49.7</v>
      </c>
      <c r="G161" s="8">
        <f>B161*F161</f>
        <v>49.7</v>
      </c>
      <c r="H161" s="7">
        <v>0</v>
      </c>
      <c r="I161" s="7">
        <v>0</v>
      </c>
      <c r="J161" s="32">
        <v>45256</v>
      </c>
      <c r="K161" s="32">
        <v>45275</v>
      </c>
      <c r="L161" s="8"/>
      <c r="M161" s="7">
        <v>17.59</v>
      </c>
      <c r="N161" s="7"/>
      <c r="O161" s="9"/>
      <c r="P161" s="4">
        <v>1</v>
      </c>
      <c r="Q161" s="8">
        <f>F161+(I161/B161)-(O161/B161)</f>
        <v>49.7</v>
      </c>
      <c r="R161" s="10" t="s">
        <v>531</v>
      </c>
      <c r="T161" s="8">
        <f t="shared" si="22"/>
        <v>49.7</v>
      </c>
    </row>
    <row r="162" spans="1:20" ht="31.2" x14ac:dyDescent="0.3">
      <c r="A162" s="3" t="s">
        <v>384</v>
      </c>
      <c r="B162" s="4">
        <v>1</v>
      </c>
      <c r="C162" s="7">
        <v>103.98</v>
      </c>
      <c r="D162" s="6">
        <f t="shared" si="24"/>
        <v>0.69859588382381221</v>
      </c>
      <c r="E162" s="7">
        <v>0</v>
      </c>
      <c r="F162" s="7">
        <v>31.34</v>
      </c>
      <c r="G162" s="8">
        <f t="shared" si="23"/>
        <v>31.34</v>
      </c>
      <c r="H162" s="7">
        <v>0</v>
      </c>
      <c r="I162" s="7">
        <v>0</v>
      </c>
      <c r="J162" s="32">
        <v>45256</v>
      </c>
      <c r="K162" s="32">
        <v>45279</v>
      </c>
      <c r="L162" s="8"/>
      <c r="M162" s="7">
        <v>17.59</v>
      </c>
      <c r="N162" s="7"/>
      <c r="O162" s="9">
        <f>46.25/3</f>
        <v>15.416666666666666</v>
      </c>
      <c r="P162" s="4">
        <v>1</v>
      </c>
      <c r="Q162" s="8">
        <f t="shared" si="19"/>
        <v>15.923333333333334</v>
      </c>
      <c r="R162" s="10" t="s">
        <v>385</v>
      </c>
      <c r="T162" s="8">
        <f t="shared" si="22"/>
        <v>15.923333333333334</v>
      </c>
    </row>
    <row r="163" spans="1:20" ht="31.2" x14ac:dyDescent="0.3">
      <c r="A163" s="3" t="s">
        <v>386</v>
      </c>
      <c r="B163" s="4">
        <v>1</v>
      </c>
      <c r="C163" s="7">
        <v>334</v>
      </c>
      <c r="D163" s="6">
        <f t="shared" si="24"/>
        <v>0.69853293413173656</v>
      </c>
      <c r="E163" s="7">
        <v>0</v>
      </c>
      <c r="F163" s="7">
        <v>100.69</v>
      </c>
      <c r="G163" s="8">
        <f>B163*F163</f>
        <v>100.69</v>
      </c>
      <c r="H163" s="7">
        <v>0</v>
      </c>
      <c r="I163" s="7">
        <v>0</v>
      </c>
      <c r="J163" s="32">
        <v>45256</v>
      </c>
      <c r="K163" s="32">
        <v>45279</v>
      </c>
      <c r="L163" s="8"/>
      <c r="M163" s="7">
        <v>17.59</v>
      </c>
      <c r="N163" s="7"/>
      <c r="O163" s="9">
        <f>46.25/3</f>
        <v>15.416666666666666</v>
      </c>
      <c r="P163" s="4">
        <v>1</v>
      </c>
      <c r="Q163" s="8">
        <f t="shared" si="19"/>
        <v>85.273333333333326</v>
      </c>
      <c r="R163" s="10" t="s">
        <v>385</v>
      </c>
      <c r="T163" s="8">
        <f t="shared" si="22"/>
        <v>85.273333333333326</v>
      </c>
    </row>
    <row r="164" spans="1:20" ht="31.2" x14ac:dyDescent="0.3">
      <c r="A164" s="3" t="s">
        <v>386</v>
      </c>
      <c r="B164" s="4">
        <v>1</v>
      </c>
      <c r="C164" s="7">
        <v>330.5</v>
      </c>
      <c r="D164" s="6">
        <f t="shared" si="24"/>
        <v>0.69851739788199696</v>
      </c>
      <c r="E164" s="7"/>
      <c r="F164" s="7">
        <v>99.64</v>
      </c>
      <c r="G164" s="8">
        <f t="shared" ref="G164:G189" si="25">B164*F164</f>
        <v>99.64</v>
      </c>
      <c r="H164" s="7">
        <v>0</v>
      </c>
      <c r="I164" s="7">
        <v>0</v>
      </c>
      <c r="J164" s="32">
        <v>45256</v>
      </c>
      <c r="K164" s="32">
        <v>45279</v>
      </c>
      <c r="L164" s="8"/>
      <c r="M164" s="7">
        <v>17.59</v>
      </c>
      <c r="N164" s="7"/>
      <c r="O164" s="9">
        <f>46.25/3</f>
        <v>15.416666666666666</v>
      </c>
      <c r="P164" s="4">
        <v>1</v>
      </c>
      <c r="Q164" s="8">
        <f t="shared" si="19"/>
        <v>84.223333333333329</v>
      </c>
      <c r="R164" s="10" t="s">
        <v>385</v>
      </c>
      <c r="T164" s="8">
        <f t="shared" si="22"/>
        <v>84.223333333333329</v>
      </c>
    </row>
    <row r="165" spans="1:20" x14ac:dyDescent="0.3">
      <c r="A165" s="3" t="s">
        <v>387</v>
      </c>
      <c r="B165" s="4">
        <v>2</v>
      </c>
      <c r="C165" s="7">
        <v>101.58</v>
      </c>
      <c r="D165" s="6">
        <f t="shared" si="24"/>
        <v>0.6791691277810592</v>
      </c>
      <c r="E165" s="7"/>
      <c r="F165" s="7">
        <v>32.590000000000003</v>
      </c>
      <c r="G165" s="8">
        <f t="shared" si="25"/>
        <v>65.180000000000007</v>
      </c>
      <c r="H165" s="7">
        <v>0</v>
      </c>
      <c r="I165" s="7">
        <v>0</v>
      </c>
      <c r="J165" s="32">
        <v>45256</v>
      </c>
      <c r="K165" s="32">
        <v>45278</v>
      </c>
      <c r="L165" s="8"/>
      <c r="M165" s="7"/>
      <c r="N165" s="7"/>
      <c r="O165" s="9">
        <v>13.02</v>
      </c>
      <c r="P165" s="4">
        <v>1</v>
      </c>
      <c r="Q165" s="8">
        <f t="shared" si="19"/>
        <v>26.080000000000005</v>
      </c>
      <c r="R165" s="10" t="s">
        <v>388</v>
      </c>
      <c r="T165" s="8">
        <f t="shared" si="22"/>
        <v>52.160000000000011</v>
      </c>
    </row>
    <row r="166" spans="1:20" x14ac:dyDescent="0.3">
      <c r="A166" s="3" t="s">
        <v>530</v>
      </c>
      <c r="B166" s="4">
        <v>2</v>
      </c>
      <c r="C166" s="7">
        <v>70.39</v>
      </c>
      <c r="D166" s="6">
        <f t="shared" si="24"/>
        <v>0.53345645688307985</v>
      </c>
      <c r="E166" s="7">
        <v>0</v>
      </c>
      <c r="F166" s="7">
        <v>32.840000000000003</v>
      </c>
      <c r="G166" s="8">
        <f t="shared" si="25"/>
        <v>65.680000000000007</v>
      </c>
      <c r="H166" s="7">
        <v>0</v>
      </c>
      <c r="I166" s="7">
        <v>0</v>
      </c>
      <c r="J166" s="32">
        <v>45256</v>
      </c>
      <c r="K166" s="32">
        <v>45278</v>
      </c>
      <c r="L166" s="8"/>
      <c r="M166" s="7">
        <v>16.79</v>
      </c>
      <c r="N166" s="7"/>
      <c r="O166" s="9">
        <v>13.11</v>
      </c>
      <c r="P166" s="4">
        <v>1</v>
      </c>
      <c r="Q166" s="8">
        <f t="shared" si="19"/>
        <v>26.285000000000004</v>
      </c>
      <c r="R166" s="10" t="s">
        <v>389</v>
      </c>
      <c r="T166" s="8">
        <f t="shared" si="22"/>
        <v>52.570000000000007</v>
      </c>
    </row>
    <row r="167" spans="1:20" ht="31.2" x14ac:dyDescent="0.3">
      <c r="A167" s="3" t="s">
        <v>390</v>
      </c>
      <c r="B167" s="4">
        <v>1</v>
      </c>
      <c r="C167" s="7">
        <v>200</v>
      </c>
      <c r="D167" s="6">
        <f t="shared" si="24"/>
        <v>0.17905000000000001</v>
      </c>
      <c r="E167" s="7">
        <v>0</v>
      </c>
      <c r="F167" s="7">
        <v>164.19</v>
      </c>
      <c r="G167" s="8">
        <f t="shared" si="25"/>
        <v>164.19</v>
      </c>
      <c r="H167" s="7">
        <v>0</v>
      </c>
      <c r="I167" s="7">
        <v>0</v>
      </c>
      <c r="J167" s="32">
        <v>45256</v>
      </c>
      <c r="K167" s="32">
        <v>45278</v>
      </c>
      <c r="L167" s="8"/>
      <c r="M167" s="7">
        <v>16.79</v>
      </c>
      <c r="N167" s="7"/>
      <c r="O167" s="9">
        <v>32.78</v>
      </c>
      <c r="P167" s="4">
        <v>4</v>
      </c>
      <c r="Q167" s="8">
        <f t="shared" si="19"/>
        <v>131.41</v>
      </c>
      <c r="R167" s="10" t="s">
        <v>391</v>
      </c>
      <c r="T167" s="8">
        <f t="shared" si="22"/>
        <v>131.41</v>
      </c>
    </row>
    <row r="168" spans="1:20" x14ac:dyDescent="0.3">
      <c r="A168" s="3" t="s">
        <v>392</v>
      </c>
      <c r="B168" s="4">
        <v>1</v>
      </c>
      <c r="C168" s="7">
        <v>607.54</v>
      </c>
      <c r="D168" s="6">
        <f t="shared" si="24"/>
        <v>0.66137209072653647</v>
      </c>
      <c r="E168" s="7">
        <v>0</v>
      </c>
      <c r="F168" s="7">
        <v>205.73</v>
      </c>
      <c r="G168" s="8">
        <f t="shared" si="25"/>
        <v>205.73</v>
      </c>
      <c r="H168" s="7">
        <v>0</v>
      </c>
      <c r="I168" s="7">
        <v>0</v>
      </c>
      <c r="J168" s="32">
        <v>45256</v>
      </c>
      <c r="K168" s="32">
        <v>45278</v>
      </c>
      <c r="L168" s="8"/>
      <c r="M168" s="7">
        <v>16.79</v>
      </c>
      <c r="N168" s="7"/>
      <c r="O168" s="9">
        <v>41.07</v>
      </c>
      <c r="P168" s="4">
        <v>1</v>
      </c>
      <c r="Q168" s="8">
        <f t="shared" si="19"/>
        <v>164.66</v>
      </c>
      <c r="R168" s="10" t="s">
        <v>393</v>
      </c>
      <c r="T168" s="8">
        <f t="shared" si="22"/>
        <v>164.66</v>
      </c>
    </row>
    <row r="169" spans="1:20" ht="31.2" x14ac:dyDescent="0.3">
      <c r="A169" s="3" t="s">
        <v>547</v>
      </c>
      <c r="B169" s="4">
        <v>1</v>
      </c>
      <c r="C169" s="7">
        <v>151.36000000000001</v>
      </c>
      <c r="D169" s="6">
        <f>(((C169-F169)*100)/C169)/100</f>
        <v>0.54023520084566601</v>
      </c>
      <c r="E169" s="7">
        <v>0</v>
      </c>
      <c r="F169" s="7">
        <v>69.59</v>
      </c>
      <c r="G169" s="8">
        <f>B169*F169</f>
        <v>69.59</v>
      </c>
      <c r="H169" s="7">
        <v>0</v>
      </c>
      <c r="I169" s="7">
        <v>0</v>
      </c>
      <c r="J169" s="32">
        <v>45257</v>
      </c>
      <c r="K169" s="32">
        <v>45291</v>
      </c>
      <c r="L169" s="8"/>
      <c r="M169" s="7">
        <v>16.79</v>
      </c>
      <c r="N169" s="7"/>
      <c r="O169" s="9">
        <v>13.89</v>
      </c>
      <c r="P169" s="4">
        <v>1</v>
      </c>
      <c r="Q169" s="8">
        <f>F169+(I169/B169)-(O169/B169)</f>
        <v>55.7</v>
      </c>
      <c r="R169" s="10" t="s">
        <v>548</v>
      </c>
      <c r="T169" s="8">
        <f t="shared" si="22"/>
        <v>55.7</v>
      </c>
    </row>
    <row r="170" spans="1:20" ht="46.8" x14ac:dyDescent="0.3">
      <c r="A170" s="3" t="s">
        <v>394</v>
      </c>
      <c r="B170" s="4">
        <v>2</v>
      </c>
      <c r="C170" s="7">
        <v>749.9</v>
      </c>
      <c r="D170" s="6">
        <f t="shared" si="24"/>
        <v>0.40125350046672886</v>
      </c>
      <c r="E170" s="7">
        <v>0</v>
      </c>
      <c r="F170" s="7">
        <v>449</v>
      </c>
      <c r="G170" s="8">
        <f t="shared" si="25"/>
        <v>898</v>
      </c>
      <c r="H170" s="7">
        <v>0</v>
      </c>
      <c r="I170" s="7">
        <v>0</v>
      </c>
      <c r="J170" s="32">
        <v>45262</v>
      </c>
      <c r="K170" s="32">
        <v>45263</v>
      </c>
      <c r="L170" s="8"/>
      <c r="M170" s="7">
        <v>16.79</v>
      </c>
      <c r="N170" s="7"/>
      <c r="O170" s="9"/>
      <c r="P170" s="4">
        <v>1</v>
      </c>
      <c r="Q170" s="8">
        <f t="shared" si="19"/>
        <v>449</v>
      </c>
      <c r="R170" s="10" t="s">
        <v>395</v>
      </c>
      <c r="T170" s="8">
        <f t="shared" si="22"/>
        <v>898</v>
      </c>
    </row>
    <row r="171" spans="1:20" x14ac:dyDescent="0.3">
      <c r="A171" s="3" t="s">
        <v>36</v>
      </c>
      <c r="B171" s="4">
        <v>1</v>
      </c>
      <c r="C171" s="7">
        <v>759</v>
      </c>
      <c r="D171" s="6">
        <f t="shared" si="24"/>
        <v>0.30039525691699603</v>
      </c>
      <c r="E171" s="7">
        <v>0</v>
      </c>
      <c r="F171" s="7">
        <v>531</v>
      </c>
      <c r="G171" s="8">
        <f t="shared" si="25"/>
        <v>531</v>
      </c>
      <c r="H171" s="7">
        <v>0</v>
      </c>
      <c r="I171" s="7">
        <v>0</v>
      </c>
      <c r="J171" s="32">
        <v>45274</v>
      </c>
      <c r="K171" s="32">
        <v>45275</v>
      </c>
      <c r="L171" s="8"/>
      <c r="M171" s="7">
        <v>17.03</v>
      </c>
      <c r="N171" s="7"/>
      <c r="O171" s="9"/>
      <c r="P171" s="4">
        <v>1</v>
      </c>
      <c r="Q171" s="8">
        <f t="shared" si="19"/>
        <v>531</v>
      </c>
      <c r="R171" s="10" t="s">
        <v>37</v>
      </c>
      <c r="T171" s="8">
        <f t="shared" si="22"/>
        <v>531</v>
      </c>
    </row>
    <row r="172" spans="1:20" x14ac:dyDescent="0.3">
      <c r="A172" s="3" t="s">
        <v>396</v>
      </c>
      <c r="B172" s="4">
        <v>1</v>
      </c>
      <c r="C172" s="7">
        <v>599</v>
      </c>
      <c r="D172" s="6">
        <f t="shared" si="24"/>
        <v>0.43340567612687814</v>
      </c>
      <c r="E172" s="7">
        <v>0</v>
      </c>
      <c r="F172" s="7">
        <v>339.39</v>
      </c>
      <c r="G172" s="8">
        <f t="shared" si="25"/>
        <v>339.39</v>
      </c>
      <c r="H172" s="7">
        <v>0</v>
      </c>
      <c r="I172" s="7">
        <v>0</v>
      </c>
      <c r="J172" s="32">
        <v>45274</v>
      </c>
      <c r="K172" s="32">
        <v>45275</v>
      </c>
      <c r="L172" s="8"/>
      <c r="M172" s="7">
        <v>17.03</v>
      </c>
      <c r="N172" s="7"/>
      <c r="O172" s="9"/>
      <c r="P172" s="4">
        <v>1</v>
      </c>
      <c r="Q172" s="8">
        <f t="shared" ref="Q172:Q223" si="26">F172+(I172/B172)-(O172/B172)</f>
        <v>339.39</v>
      </c>
      <c r="R172" s="10" t="s">
        <v>397</v>
      </c>
      <c r="T172" s="8">
        <f t="shared" si="22"/>
        <v>339.39</v>
      </c>
    </row>
    <row r="173" spans="1:20" ht="31.2" x14ac:dyDescent="0.3">
      <c r="A173" s="3" t="s">
        <v>398</v>
      </c>
      <c r="B173" s="4">
        <v>1</v>
      </c>
      <c r="C173" s="7">
        <v>849</v>
      </c>
      <c r="D173" s="6">
        <f t="shared" si="24"/>
        <v>0.41696113074204944</v>
      </c>
      <c r="E173" s="7">
        <v>0</v>
      </c>
      <c r="F173" s="7">
        <v>495</v>
      </c>
      <c r="G173" s="8">
        <f t="shared" si="25"/>
        <v>495</v>
      </c>
      <c r="H173" s="7">
        <v>0</v>
      </c>
      <c r="I173" s="7">
        <v>0</v>
      </c>
      <c r="J173" s="32">
        <v>45274</v>
      </c>
      <c r="K173" s="32">
        <v>45275</v>
      </c>
      <c r="L173" s="8"/>
      <c r="M173" s="7">
        <v>17.03</v>
      </c>
      <c r="N173" s="7"/>
      <c r="O173" s="9"/>
      <c r="P173" s="4">
        <v>1</v>
      </c>
      <c r="Q173" s="8">
        <f t="shared" si="26"/>
        <v>495</v>
      </c>
      <c r="R173" s="10" t="s">
        <v>399</v>
      </c>
      <c r="T173" s="8">
        <f t="shared" si="22"/>
        <v>495</v>
      </c>
    </row>
    <row r="174" spans="1:20" x14ac:dyDescent="0.3">
      <c r="A174" s="3" t="s">
        <v>400</v>
      </c>
      <c r="B174" s="4">
        <v>1</v>
      </c>
      <c r="C174" s="7">
        <v>398</v>
      </c>
      <c r="D174" s="6">
        <f t="shared" si="24"/>
        <v>0.59499999999999997</v>
      </c>
      <c r="E174" s="7">
        <v>0</v>
      </c>
      <c r="F174" s="7">
        <v>161.19</v>
      </c>
      <c r="G174" s="8">
        <f t="shared" si="25"/>
        <v>161.19</v>
      </c>
      <c r="H174" s="7">
        <v>0</v>
      </c>
      <c r="I174" s="7">
        <v>0</v>
      </c>
      <c r="J174" s="32">
        <v>45274</v>
      </c>
      <c r="K174" s="32">
        <v>45275</v>
      </c>
      <c r="L174" s="8"/>
      <c r="M174" s="7">
        <v>17.03</v>
      </c>
      <c r="N174" s="7"/>
      <c r="O174" s="9"/>
      <c r="P174" s="4">
        <v>1</v>
      </c>
      <c r="Q174" s="8">
        <f t="shared" si="26"/>
        <v>161.19</v>
      </c>
      <c r="R174" s="10" t="s">
        <v>401</v>
      </c>
      <c r="T174" s="8">
        <f t="shared" si="22"/>
        <v>161.19</v>
      </c>
    </row>
    <row r="175" spans="1:20" ht="31.2" x14ac:dyDescent="0.3">
      <c r="A175" s="3" t="s">
        <v>402</v>
      </c>
      <c r="B175" s="4">
        <v>1</v>
      </c>
      <c r="C175" s="7">
        <v>599</v>
      </c>
      <c r="D175" s="6">
        <f t="shared" si="24"/>
        <v>0.43340567612687814</v>
      </c>
      <c r="E175" s="7">
        <v>0</v>
      </c>
      <c r="F175" s="7">
        <v>339.39</v>
      </c>
      <c r="G175" s="8">
        <f t="shared" si="25"/>
        <v>339.39</v>
      </c>
      <c r="H175" s="7">
        <v>0</v>
      </c>
      <c r="I175" s="7">
        <v>0</v>
      </c>
      <c r="J175" s="32">
        <v>45274</v>
      </c>
      <c r="K175" s="32">
        <v>45275</v>
      </c>
      <c r="L175" s="8"/>
      <c r="M175" s="7">
        <v>17.03</v>
      </c>
      <c r="N175" s="7"/>
      <c r="O175" s="9"/>
      <c r="P175" s="4">
        <v>1</v>
      </c>
      <c r="Q175" s="8">
        <f t="shared" si="26"/>
        <v>339.39</v>
      </c>
      <c r="R175" s="10" t="s">
        <v>403</v>
      </c>
      <c r="T175" s="8">
        <f t="shared" si="22"/>
        <v>339.39</v>
      </c>
    </row>
    <row r="176" spans="1:20" ht="31.2" x14ac:dyDescent="0.3">
      <c r="A176" s="3" t="s">
        <v>404</v>
      </c>
      <c r="B176" s="4">
        <v>1</v>
      </c>
      <c r="C176" s="7">
        <v>789</v>
      </c>
      <c r="D176" s="6">
        <f t="shared" si="24"/>
        <v>0.28022813688212933</v>
      </c>
      <c r="E176" s="7">
        <v>0</v>
      </c>
      <c r="F176" s="7">
        <v>567.9</v>
      </c>
      <c r="G176" s="8">
        <f t="shared" si="25"/>
        <v>567.9</v>
      </c>
      <c r="H176" s="7">
        <v>0</v>
      </c>
      <c r="I176" s="7">
        <v>0</v>
      </c>
      <c r="J176" s="32">
        <v>45274</v>
      </c>
      <c r="K176" s="32">
        <v>45275</v>
      </c>
      <c r="L176" s="8"/>
      <c r="M176" s="7">
        <v>16.91</v>
      </c>
      <c r="N176" s="7"/>
      <c r="O176" s="9"/>
      <c r="P176" s="4">
        <v>1</v>
      </c>
      <c r="Q176" s="8">
        <f t="shared" si="26"/>
        <v>567.9</v>
      </c>
      <c r="R176" s="10" t="s">
        <v>405</v>
      </c>
      <c r="T176" s="8">
        <f t="shared" si="22"/>
        <v>567.9</v>
      </c>
    </row>
    <row r="177" spans="1:20" x14ac:dyDescent="0.3">
      <c r="A177" s="3" t="s">
        <v>406</v>
      </c>
      <c r="B177" s="4">
        <v>1</v>
      </c>
      <c r="C177" s="7">
        <v>600</v>
      </c>
      <c r="D177" s="6">
        <f t="shared" si="24"/>
        <v>0.34006666666666674</v>
      </c>
      <c r="E177" s="7">
        <v>0</v>
      </c>
      <c r="F177" s="7">
        <v>395.96</v>
      </c>
      <c r="G177" s="8">
        <f t="shared" si="25"/>
        <v>395.96</v>
      </c>
      <c r="H177" s="7">
        <v>0</v>
      </c>
      <c r="I177" s="7">
        <v>0</v>
      </c>
      <c r="J177" s="32">
        <v>45274</v>
      </c>
      <c r="K177" s="32">
        <v>45275</v>
      </c>
      <c r="L177" s="8"/>
      <c r="M177" s="7">
        <v>16.79</v>
      </c>
      <c r="N177" s="7"/>
      <c r="O177" s="9">
        <f t="shared" ref="O177:O183" si="27">F177*0.1</f>
        <v>39.596000000000004</v>
      </c>
      <c r="P177" s="4">
        <v>1</v>
      </c>
      <c r="Q177" s="8">
        <f t="shared" si="26"/>
        <v>356.36399999999998</v>
      </c>
      <c r="R177" s="10" t="s">
        <v>407</v>
      </c>
      <c r="T177" s="8">
        <f t="shared" si="22"/>
        <v>356.36399999999998</v>
      </c>
    </row>
    <row r="178" spans="1:20" x14ac:dyDescent="0.3">
      <c r="A178" s="3" t="s">
        <v>408</v>
      </c>
      <c r="B178" s="4">
        <v>1</v>
      </c>
      <c r="C178" s="7">
        <v>699</v>
      </c>
      <c r="D178" s="6">
        <f t="shared" si="24"/>
        <v>0.41824034334763949</v>
      </c>
      <c r="E178" s="7">
        <v>0</v>
      </c>
      <c r="F178" s="7">
        <v>406.65</v>
      </c>
      <c r="G178" s="8">
        <f t="shared" si="25"/>
        <v>406.65</v>
      </c>
      <c r="H178" s="7">
        <v>0</v>
      </c>
      <c r="I178" s="7">
        <v>0</v>
      </c>
      <c r="J178" s="32">
        <v>45274</v>
      </c>
      <c r="K178" s="32">
        <v>45275</v>
      </c>
      <c r="L178" s="8"/>
      <c r="M178" s="7">
        <v>16.79</v>
      </c>
      <c r="N178" s="7"/>
      <c r="O178" s="9">
        <f t="shared" si="27"/>
        <v>40.664999999999999</v>
      </c>
      <c r="P178" s="4">
        <v>1</v>
      </c>
      <c r="Q178" s="8">
        <f t="shared" si="26"/>
        <v>365.98499999999996</v>
      </c>
      <c r="R178" s="10" t="s">
        <v>409</v>
      </c>
      <c r="T178" s="8">
        <f t="shared" si="22"/>
        <v>365.98499999999996</v>
      </c>
    </row>
    <row r="179" spans="1:20" x14ac:dyDescent="0.3">
      <c r="A179" s="3" t="s">
        <v>410</v>
      </c>
      <c r="B179" s="4">
        <v>1</v>
      </c>
      <c r="C179" s="7">
        <v>259</v>
      </c>
      <c r="D179" s="6">
        <f t="shared" si="24"/>
        <v>0.21235521235521237</v>
      </c>
      <c r="E179" s="7">
        <v>0</v>
      </c>
      <c r="F179" s="7">
        <v>204</v>
      </c>
      <c r="G179" s="8">
        <f t="shared" si="25"/>
        <v>204</v>
      </c>
      <c r="H179" s="7">
        <v>0</v>
      </c>
      <c r="I179" s="7">
        <v>0</v>
      </c>
      <c r="J179" s="32">
        <v>45274</v>
      </c>
      <c r="K179" s="32">
        <v>45275</v>
      </c>
      <c r="L179" s="8"/>
      <c r="M179" s="7">
        <v>16.79</v>
      </c>
      <c r="N179" s="7"/>
      <c r="O179" s="9">
        <f t="shared" si="27"/>
        <v>20.400000000000002</v>
      </c>
      <c r="P179" s="4">
        <v>1</v>
      </c>
      <c r="Q179" s="8">
        <f t="shared" si="26"/>
        <v>183.6</v>
      </c>
      <c r="R179" s="10" t="s">
        <v>411</v>
      </c>
      <c r="T179" s="8">
        <f t="shared" si="22"/>
        <v>183.6</v>
      </c>
    </row>
    <row r="180" spans="1:20" ht="31.2" x14ac:dyDescent="0.3">
      <c r="A180" s="3" t="s">
        <v>412</v>
      </c>
      <c r="B180" s="4">
        <v>1</v>
      </c>
      <c r="C180" s="7">
        <v>949.48</v>
      </c>
      <c r="D180" s="6">
        <f t="shared" si="24"/>
        <v>0.20040443189956605</v>
      </c>
      <c r="E180" s="7">
        <v>0</v>
      </c>
      <c r="F180" s="7">
        <v>759.2</v>
      </c>
      <c r="G180" s="8">
        <f t="shared" si="25"/>
        <v>759.2</v>
      </c>
      <c r="H180" s="7">
        <v>0</v>
      </c>
      <c r="I180" s="7">
        <v>0</v>
      </c>
      <c r="J180" s="32">
        <v>45274</v>
      </c>
      <c r="K180" s="32">
        <v>45275</v>
      </c>
      <c r="L180" s="8"/>
      <c r="M180" s="7">
        <v>16.79</v>
      </c>
      <c r="N180" s="7"/>
      <c r="O180" s="9">
        <f t="shared" si="27"/>
        <v>75.92</v>
      </c>
      <c r="P180" s="4">
        <v>1</v>
      </c>
      <c r="Q180" s="8">
        <f t="shared" si="26"/>
        <v>683.28000000000009</v>
      </c>
      <c r="R180" s="10" t="s">
        <v>413</v>
      </c>
      <c r="T180" s="8">
        <f t="shared" si="22"/>
        <v>683.28000000000009</v>
      </c>
    </row>
    <row r="181" spans="1:20" ht="31.2" x14ac:dyDescent="0.3">
      <c r="A181" s="3" t="s">
        <v>414</v>
      </c>
      <c r="B181" s="4">
        <v>1</v>
      </c>
      <c r="C181" s="7">
        <v>259</v>
      </c>
      <c r="D181" s="6">
        <f t="shared" si="24"/>
        <v>0.20000000000000004</v>
      </c>
      <c r="E181" s="7">
        <v>0</v>
      </c>
      <c r="F181" s="7">
        <v>207.2</v>
      </c>
      <c r="G181" s="8">
        <f t="shared" si="25"/>
        <v>207.2</v>
      </c>
      <c r="H181" s="7">
        <v>0</v>
      </c>
      <c r="I181" s="7">
        <v>0</v>
      </c>
      <c r="J181" s="32">
        <v>45274</v>
      </c>
      <c r="K181" s="32">
        <v>45275</v>
      </c>
      <c r="L181" s="8"/>
      <c r="M181" s="7">
        <v>17</v>
      </c>
      <c r="N181" s="7"/>
      <c r="O181" s="9">
        <f t="shared" si="27"/>
        <v>20.72</v>
      </c>
      <c r="P181" s="4">
        <v>1</v>
      </c>
      <c r="Q181" s="8">
        <f t="shared" si="26"/>
        <v>186.48</v>
      </c>
      <c r="R181" s="10"/>
      <c r="T181" s="8">
        <f t="shared" si="22"/>
        <v>186.48</v>
      </c>
    </row>
    <row r="182" spans="1:20" ht="31.2" x14ac:dyDescent="0.3">
      <c r="A182" s="3" t="s">
        <v>415</v>
      </c>
      <c r="B182" s="4">
        <v>1</v>
      </c>
      <c r="C182" s="7">
        <v>689</v>
      </c>
      <c r="D182" s="6">
        <f t="shared" si="24"/>
        <v>0.31204644412191579</v>
      </c>
      <c r="E182" s="7">
        <v>0</v>
      </c>
      <c r="F182" s="7">
        <v>474</v>
      </c>
      <c r="G182" s="8">
        <f t="shared" si="25"/>
        <v>474</v>
      </c>
      <c r="H182" s="7">
        <v>0</v>
      </c>
      <c r="I182" s="7">
        <v>0</v>
      </c>
      <c r="J182" s="32">
        <v>45274</v>
      </c>
      <c r="K182" s="32">
        <v>45275</v>
      </c>
      <c r="L182" s="8"/>
      <c r="M182" s="7">
        <v>17</v>
      </c>
      <c r="N182" s="7"/>
      <c r="O182" s="9">
        <f t="shared" si="27"/>
        <v>47.400000000000006</v>
      </c>
      <c r="P182" s="4">
        <v>1</v>
      </c>
      <c r="Q182" s="8">
        <f t="shared" si="26"/>
        <v>426.6</v>
      </c>
      <c r="R182" s="10" t="s">
        <v>416</v>
      </c>
      <c r="T182" s="8">
        <f t="shared" si="22"/>
        <v>426.6</v>
      </c>
    </row>
    <row r="183" spans="1:20" ht="31.2" x14ac:dyDescent="0.3">
      <c r="A183" s="3" t="s">
        <v>417</v>
      </c>
      <c r="B183" s="4">
        <v>1</v>
      </c>
      <c r="C183" s="7">
        <v>699.49</v>
      </c>
      <c r="D183" s="6">
        <f>(((C183-F183)*100)/C183)/100</f>
        <v>7.7327767373372075E-2</v>
      </c>
      <c r="E183" s="7">
        <v>0</v>
      </c>
      <c r="F183" s="7">
        <v>645.4</v>
      </c>
      <c r="G183" s="8">
        <f t="shared" si="25"/>
        <v>645.4</v>
      </c>
      <c r="H183" s="7">
        <v>0</v>
      </c>
      <c r="I183" s="7">
        <v>0</v>
      </c>
      <c r="J183" s="32">
        <v>45274</v>
      </c>
      <c r="K183" s="32">
        <v>45275</v>
      </c>
      <c r="L183" s="8"/>
      <c r="M183" s="7">
        <v>17</v>
      </c>
      <c r="N183" s="7"/>
      <c r="O183" s="9">
        <f t="shared" si="27"/>
        <v>64.540000000000006</v>
      </c>
      <c r="P183" s="4">
        <v>1</v>
      </c>
      <c r="Q183" s="8">
        <f t="shared" si="26"/>
        <v>580.86</v>
      </c>
      <c r="R183" s="10" t="s">
        <v>418</v>
      </c>
      <c r="T183" s="8">
        <f t="shared" si="22"/>
        <v>580.86</v>
      </c>
    </row>
    <row r="184" spans="1:20" ht="31.2" x14ac:dyDescent="0.3">
      <c r="A184" s="3" t="s">
        <v>419</v>
      </c>
      <c r="B184" s="4">
        <v>1</v>
      </c>
      <c r="C184" s="7">
        <v>300</v>
      </c>
      <c r="D184" s="6">
        <f>(((C184-F184)*100)/C184)/100</f>
        <v>0.33666666666666667</v>
      </c>
      <c r="E184" s="7">
        <v>0</v>
      </c>
      <c r="F184" s="7">
        <v>199</v>
      </c>
      <c r="G184" s="8">
        <f t="shared" si="25"/>
        <v>199</v>
      </c>
      <c r="H184" s="7">
        <v>0</v>
      </c>
      <c r="I184" s="7">
        <v>0</v>
      </c>
      <c r="J184" s="32">
        <v>45274</v>
      </c>
      <c r="K184" s="32">
        <v>45275</v>
      </c>
      <c r="L184" s="8"/>
      <c r="M184" s="7">
        <v>17</v>
      </c>
      <c r="N184" s="7"/>
      <c r="O184" s="9"/>
      <c r="P184" s="4">
        <v>1</v>
      </c>
      <c r="Q184" s="8">
        <f t="shared" si="26"/>
        <v>199</v>
      </c>
      <c r="R184" s="10" t="s">
        <v>420</v>
      </c>
      <c r="T184" s="8">
        <f t="shared" si="22"/>
        <v>199</v>
      </c>
    </row>
    <row r="185" spans="1:20" ht="31.2" x14ac:dyDescent="0.3">
      <c r="A185" s="3" t="s">
        <v>421</v>
      </c>
      <c r="B185" s="4">
        <v>1</v>
      </c>
      <c r="C185" s="7">
        <v>1019</v>
      </c>
      <c r="D185" s="6">
        <f>(((C185-F185)*100)/C185)/100</f>
        <v>0.42789008832188424</v>
      </c>
      <c r="E185" s="7">
        <v>0</v>
      </c>
      <c r="F185" s="7">
        <v>582.98</v>
      </c>
      <c r="G185" s="8">
        <f t="shared" si="25"/>
        <v>582.98</v>
      </c>
      <c r="H185" s="7">
        <v>0</v>
      </c>
      <c r="I185" s="7">
        <v>0</v>
      </c>
      <c r="J185" s="32">
        <v>45274</v>
      </c>
      <c r="K185" s="32"/>
      <c r="L185" s="8"/>
      <c r="M185" s="7"/>
      <c r="N185" s="7"/>
      <c r="O185" s="9"/>
      <c r="P185" s="4">
        <v>1</v>
      </c>
      <c r="Q185" s="8">
        <f t="shared" si="26"/>
        <v>582.98</v>
      </c>
      <c r="R185" s="10" t="s">
        <v>422</v>
      </c>
      <c r="T185" s="8">
        <f t="shared" si="22"/>
        <v>582.98</v>
      </c>
    </row>
    <row r="186" spans="1:20" ht="31.2" x14ac:dyDescent="0.3">
      <c r="A186" s="3" t="s">
        <v>423</v>
      </c>
      <c r="B186" s="4">
        <v>1</v>
      </c>
      <c r="C186" s="7">
        <v>599</v>
      </c>
      <c r="D186" s="6">
        <v>0.28000000000000003</v>
      </c>
      <c r="E186" s="7">
        <v>0</v>
      </c>
      <c r="F186" s="7">
        <v>242.19</v>
      </c>
      <c r="G186" s="8">
        <f t="shared" si="25"/>
        <v>242.19</v>
      </c>
      <c r="H186" s="7">
        <v>0</v>
      </c>
      <c r="I186" s="7">
        <v>0</v>
      </c>
      <c r="J186" s="32">
        <v>45274</v>
      </c>
      <c r="K186" s="32">
        <v>45275</v>
      </c>
      <c r="L186" s="8"/>
      <c r="M186" s="7"/>
      <c r="N186" s="7"/>
      <c r="O186" s="9">
        <f>F186*0.1</f>
        <v>24.219000000000001</v>
      </c>
      <c r="P186" s="4">
        <v>1</v>
      </c>
      <c r="Q186" s="8">
        <f t="shared" si="26"/>
        <v>217.971</v>
      </c>
      <c r="R186" s="10" t="s">
        <v>424</v>
      </c>
      <c r="T186" s="8">
        <f t="shared" si="22"/>
        <v>217.971</v>
      </c>
    </row>
    <row r="187" spans="1:20" ht="31.2" x14ac:dyDescent="0.3">
      <c r="A187" s="3" t="s">
        <v>425</v>
      </c>
      <c r="B187" s="4">
        <v>1</v>
      </c>
      <c r="C187" s="7">
        <v>419</v>
      </c>
      <c r="D187" s="6">
        <f>(((C187-F187)*100)/C187)/100</f>
        <v>0.7119570405727923</v>
      </c>
      <c r="E187" s="7">
        <v>0</v>
      </c>
      <c r="F187" s="7">
        <v>120.69</v>
      </c>
      <c r="G187" s="8">
        <f t="shared" si="25"/>
        <v>120.69</v>
      </c>
      <c r="H187" s="7">
        <v>0</v>
      </c>
      <c r="I187" s="7">
        <v>0</v>
      </c>
      <c r="J187" s="32">
        <v>45274</v>
      </c>
      <c r="K187" s="32">
        <v>45275</v>
      </c>
      <c r="L187" s="8"/>
      <c r="M187" s="7">
        <v>17.59</v>
      </c>
      <c r="N187" s="7"/>
      <c r="O187" s="9"/>
      <c r="P187" s="4">
        <v>1</v>
      </c>
      <c r="Q187" s="8">
        <f t="shared" si="26"/>
        <v>120.69</v>
      </c>
      <c r="R187" s="10" t="s">
        <v>426</v>
      </c>
      <c r="T187" s="8">
        <f t="shared" si="22"/>
        <v>120.69</v>
      </c>
    </row>
    <row r="188" spans="1:20" x14ac:dyDescent="0.3">
      <c r="A188" s="3" t="s">
        <v>427</v>
      </c>
      <c r="B188" s="4">
        <v>1</v>
      </c>
      <c r="C188" s="7">
        <v>399</v>
      </c>
      <c r="D188" s="6">
        <f>(((C188-F188)*100)/C188)/100</f>
        <v>0.43360902255639094</v>
      </c>
      <c r="E188" s="7">
        <v>0</v>
      </c>
      <c r="F188" s="7">
        <v>225.99</v>
      </c>
      <c r="G188" s="8">
        <f t="shared" si="25"/>
        <v>225.99</v>
      </c>
      <c r="H188" s="7">
        <v>0</v>
      </c>
      <c r="I188" s="7">
        <v>0</v>
      </c>
      <c r="J188" s="32">
        <v>45274</v>
      </c>
      <c r="K188" s="32">
        <v>45275</v>
      </c>
      <c r="L188" s="8"/>
      <c r="M188" s="7">
        <v>17.59</v>
      </c>
      <c r="N188" s="7"/>
      <c r="O188" s="9"/>
      <c r="P188" s="4">
        <v>1</v>
      </c>
      <c r="Q188" s="8">
        <f t="shared" si="26"/>
        <v>225.99</v>
      </c>
      <c r="R188" s="10" t="s">
        <v>428</v>
      </c>
      <c r="T188" s="8">
        <f t="shared" si="22"/>
        <v>225.99</v>
      </c>
    </row>
    <row r="189" spans="1:20" ht="31.2" x14ac:dyDescent="0.3">
      <c r="A189" s="3" t="s">
        <v>429</v>
      </c>
      <c r="B189" s="4">
        <v>1</v>
      </c>
      <c r="C189" s="7">
        <v>429</v>
      </c>
      <c r="D189" s="6">
        <f>(((C189-F189)*100)/C189)/100</f>
        <v>0.39958041958041962</v>
      </c>
      <c r="E189" s="7">
        <v>0</v>
      </c>
      <c r="F189" s="7">
        <v>257.58</v>
      </c>
      <c r="G189" s="8">
        <f t="shared" si="25"/>
        <v>257.58</v>
      </c>
      <c r="H189" s="7">
        <v>0</v>
      </c>
      <c r="I189" s="7">
        <v>0</v>
      </c>
      <c r="J189" s="32">
        <v>45274</v>
      </c>
      <c r="K189" s="32">
        <v>45275</v>
      </c>
      <c r="L189" s="8"/>
      <c r="M189" s="7">
        <v>17.59</v>
      </c>
      <c r="N189" s="7"/>
      <c r="O189" s="9"/>
      <c r="P189" s="4">
        <v>1</v>
      </c>
      <c r="Q189" s="8">
        <f t="shared" si="26"/>
        <v>257.58</v>
      </c>
      <c r="R189" s="10" t="s">
        <v>430</v>
      </c>
      <c r="T189" s="8">
        <f t="shared" si="22"/>
        <v>257.58</v>
      </c>
    </row>
    <row r="190" spans="1:20" ht="31.2" x14ac:dyDescent="0.3">
      <c r="A190" s="3" t="s">
        <v>431</v>
      </c>
      <c r="B190" s="4">
        <v>1</v>
      </c>
      <c r="C190" s="7">
        <v>1899</v>
      </c>
      <c r="D190" s="6">
        <f>(((C190-F190)*100)/C190)/100</f>
        <v>0.33649289099526064</v>
      </c>
      <c r="E190" s="7">
        <v>0</v>
      </c>
      <c r="F190" s="7">
        <v>1260</v>
      </c>
      <c r="G190" s="8">
        <f t="shared" ref="G190:G200" si="28">B190*F190</f>
        <v>1260</v>
      </c>
      <c r="H190" s="7">
        <v>0</v>
      </c>
      <c r="I190" s="7">
        <v>0</v>
      </c>
      <c r="J190" s="32">
        <v>45274</v>
      </c>
      <c r="K190" s="32">
        <v>45275</v>
      </c>
      <c r="L190" s="8"/>
      <c r="M190" s="7">
        <v>17.59</v>
      </c>
      <c r="N190" s="7"/>
      <c r="O190" s="9"/>
      <c r="P190" s="4">
        <v>1</v>
      </c>
      <c r="Q190" s="8">
        <f t="shared" si="26"/>
        <v>1260</v>
      </c>
      <c r="R190" s="10" t="s">
        <v>432</v>
      </c>
      <c r="T190" s="8">
        <f t="shared" si="22"/>
        <v>1260</v>
      </c>
    </row>
    <row r="191" spans="1:20" x14ac:dyDescent="0.3">
      <c r="A191" s="3" t="s">
        <v>433</v>
      </c>
      <c r="B191" s="4">
        <v>1</v>
      </c>
      <c r="C191" s="7">
        <v>699</v>
      </c>
      <c r="D191" s="6">
        <v>0.28000000000000003</v>
      </c>
      <c r="E191" s="7">
        <v>0</v>
      </c>
      <c r="F191" s="7">
        <f>C191-(C191*D191)</f>
        <v>503.28</v>
      </c>
      <c r="G191" s="8">
        <f t="shared" si="28"/>
        <v>503.28</v>
      </c>
      <c r="H191" s="7">
        <v>0</v>
      </c>
      <c r="I191" s="7">
        <v>0</v>
      </c>
      <c r="J191" s="32">
        <v>45274</v>
      </c>
      <c r="K191" s="32">
        <v>45279</v>
      </c>
      <c r="L191" s="8"/>
      <c r="M191" s="7"/>
      <c r="N191" s="7"/>
      <c r="O191" s="9">
        <f>F191*0.1</f>
        <v>50.328000000000003</v>
      </c>
      <c r="P191" s="4">
        <v>1</v>
      </c>
      <c r="Q191" s="8">
        <f t="shared" si="26"/>
        <v>452.952</v>
      </c>
      <c r="R191" s="10" t="s">
        <v>434</v>
      </c>
      <c r="T191" s="8">
        <f t="shared" si="22"/>
        <v>452.952</v>
      </c>
    </row>
    <row r="192" spans="1:20" ht="31.2" x14ac:dyDescent="0.3">
      <c r="A192" s="3" t="s">
        <v>435</v>
      </c>
      <c r="B192" s="4">
        <v>1</v>
      </c>
      <c r="C192" s="7">
        <v>999</v>
      </c>
      <c r="D192" s="6">
        <f>(((C192-F192)*100)/C192)/100</f>
        <v>0.64325325325325322</v>
      </c>
      <c r="E192" s="7">
        <v>0</v>
      </c>
      <c r="F192" s="7">
        <v>356.39</v>
      </c>
      <c r="G192" s="8">
        <f t="shared" si="28"/>
        <v>356.39</v>
      </c>
      <c r="H192" s="7">
        <v>0</v>
      </c>
      <c r="I192" s="7">
        <v>0</v>
      </c>
      <c r="J192" s="32">
        <v>45274</v>
      </c>
      <c r="K192" s="32">
        <v>45279</v>
      </c>
      <c r="L192" s="8"/>
      <c r="M192" s="7">
        <v>17.59</v>
      </c>
      <c r="N192" s="7"/>
      <c r="O192" s="9"/>
      <c r="P192" s="4">
        <v>1</v>
      </c>
      <c r="Q192" s="8">
        <f t="shared" si="26"/>
        <v>356.39</v>
      </c>
      <c r="R192" s="10" t="s">
        <v>436</v>
      </c>
      <c r="T192" s="8">
        <f t="shared" si="22"/>
        <v>356.39</v>
      </c>
    </row>
    <row r="193" spans="1:20" ht="31.2" x14ac:dyDescent="0.3">
      <c r="A193" s="3" t="s">
        <v>437</v>
      </c>
      <c r="B193" s="4">
        <v>1</v>
      </c>
      <c r="C193" s="7">
        <v>1211</v>
      </c>
      <c r="D193" s="6">
        <f t="shared" ref="D193:D223" si="29">(((C193-F193)*100)/C193)/100</f>
        <v>0.62248554913294796</v>
      </c>
      <c r="E193" s="7">
        <v>0</v>
      </c>
      <c r="F193" s="7">
        <v>457.17</v>
      </c>
      <c r="G193" s="8">
        <f t="shared" si="28"/>
        <v>457.17</v>
      </c>
      <c r="H193" s="7">
        <v>0</v>
      </c>
      <c r="I193" s="7">
        <v>0</v>
      </c>
      <c r="J193" s="32">
        <v>45274</v>
      </c>
      <c r="K193" s="32">
        <v>45279</v>
      </c>
      <c r="L193" s="8"/>
      <c r="M193" s="7">
        <v>17.59</v>
      </c>
      <c r="N193" s="7"/>
      <c r="O193" s="9"/>
      <c r="P193" s="4">
        <v>1</v>
      </c>
      <c r="Q193" s="8">
        <f t="shared" si="26"/>
        <v>457.17</v>
      </c>
      <c r="R193" s="10" t="s">
        <v>438</v>
      </c>
      <c r="T193" s="8">
        <f t="shared" si="22"/>
        <v>457.17</v>
      </c>
    </row>
    <row r="194" spans="1:20" x14ac:dyDescent="0.3">
      <c r="A194" s="3" t="s">
        <v>439</v>
      </c>
      <c r="B194" s="4">
        <v>1</v>
      </c>
      <c r="C194" s="7">
        <v>999</v>
      </c>
      <c r="D194" s="6">
        <f t="shared" si="29"/>
        <v>0.35894894894894896</v>
      </c>
      <c r="E194" s="7">
        <v>0</v>
      </c>
      <c r="F194" s="7">
        <v>640.41</v>
      </c>
      <c r="G194" s="8">
        <f t="shared" si="28"/>
        <v>640.41</v>
      </c>
      <c r="H194" s="7">
        <v>0</v>
      </c>
      <c r="I194" s="7">
        <v>0</v>
      </c>
      <c r="J194" s="32">
        <v>45274</v>
      </c>
      <c r="K194" s="32">
        <v>45279</v>
      </c>
      <c r="L194" s="8"/>
      <c r="M194" s="7">
        <v>17.59</v>
      </c>
      <c r="N194" s="7"/>
      <c r="O194" s="9"/>
      <c r="P194" s="4">
        <v>1</v>
      </c>
      <c r="Q194" s="8">
        <f t="shared" si="26"/>
        <v>640.41</v>
      </c>
      <c r="R194" s="10" t="s">
        <v>440</v>
      </c>
      <c r="T194" s="8">
        <f t="shared" si="22"/>
        <v>640.41</v>
      </c>
    </row>
    <row r="195" spans="1:20" ht="31.2" x14ac:dyDescent="0.3">
      <c r="A195" s="3" t="s">
        <v>441</v>
      </c>
      <c r="B195" s="4">
        <v>1</v>
      </c>
      <c r="C195" s="7">
        <v>1399</v>
      </c>
      <c r="D195" s="6">
        <f t="shared" si="29"/>
        <v>0.21443888491779842</v>
      </c>
      <c r="E195" s="7">
        <v>0</v>
      </c>
      <c r="F195" s="7">
        <v>1099</v>
      </c>
      <c r="G195" s="8">
        <f t="shared" si="28"/>
        <v>1099</v>
      </c>
      <c r="H195" s="7">
        <v>0</v>
      </c>
      <c r="I195" s="7">
        <v>0</v>
      </c>
      <c r="J195" s="32">
        <v>45274</v>
      </c>
      <c r="K195" s="32">
        <v>45279</v>
      </c>
      <c r="L195" s="8"/>
      <c r="M195" s="7">
        <v>17.59</v>
      </c>
      <c r="N195" s="7"/>
      <c r="O195" s="9"/>
      <c r="P195" s="4">
        <v>1</v>
      </c>
      <c r="Q195" s="8">
        <f t="shared" si="26"/>
        <v>1099</v>
      </c>
      <c r="R195" s="10" t="s">
        <v>442</v>
      </c>
      <c r="T195" s="8">
        <f t="shared" ref="T195:T223" si="30">B195*Q195</f>
        <v>1099</v>
      </c>
    </row>
    <row r="196" spans="1:20" ht="31.2" x14ac:dyDescent="0.3">
      <c r="A196" s="3" t="s">
        <v>443</v>
      </c>
      <c r="B196" s="4">
        <v>1</v>
      </c>
      <c r="C196" s="7">
        <v>219</v>
      </c>
      <c r="D196" s="6">
        <f t="shared" si="29"/>
        <v>0.54794520547945202</v>
      </c>
      <c r="E196" s="7">
        <v>0</v>
      </c>
      <c r="F196" s="7">
        <v>99</v>
      </c>
      <c r="G196" s="8">
        <f t="shared" si="28"/>
        <v>99</v>
      </c>
      <c r="H196" s="7">
        <v>0</v>
      </c>
      <c r="I196" s="7">
        <v>0</v>
      </c>
      <c r="J196" s="32">
        <v>45275</v>
      </c>
      <c r="K196" s="32">
        <v>45279</v>
      </c>
      <c r="L196" s="8"/>
      <c r="M196" s="7"/>
      <c r="N196" s="7"/>
      <c r="O196" s="9"/>
      <c r="P196" s="4">
        <v>1</v>
      </c>
      <c r="Q196" s="8">
        <f t="shared" si="26"/>
        <v>99</v>
      </c>
      <c r="R196" s="10" t="s">
        <v>444</v>
      </c>
      <c r="T196" s="8">
        <f t="shared" si="30"/>
        <v>99</v>
      </c>
    </row>
    <row r="197" spans="1:20" ht="31.2" x14ac:dyDescent="0.3">
      <c r="A197" s="3" t="s">
        <v>445</v>
      </c>
      <c r="B197" s="4">
        <v>2</v>
      </c>
      <c r="C197" s="7">
        <v>199</v>
      </c>
      <c r="D197" s="6">
        <f t="shared" si="29"/>
        <v>0.35175879396984927</v>
      </c>
      <c r="E197" s="7">
        <v>0</v>
      </c>
      <c r="F197" s="7">
        <v>129</v>
      </c>
      <c r="G197" s="8">
        <f t="shared" si="28"/>
        <v>258</v>
      </c>
      <c r="H197" s="7">
        <v>0</v>
      </c>
      <c r="I197" s="7">
        <v>0</v>
      </c>
      <c r="J197" s="32">
        <v>45275</v>
      </c>
      <c r="K197" s="32">
        <v>45279</v>
      </c>
      <c r="L197" s="8"/>
      <c r="M197" s="7">
        <v>17.59</v>
      </c>
      <c r="N197" s="7"/>
      <c r="O197" s="9"/>
      <c r="P197" s="4">
        <v>1</v>
      </c>
      <c r="Q197" s="8">
        <f t="shared" si="26"/>
        <v>129</v>
      </c>
      <c r="R197" s="10" t="s">
        <v>446</v>
      </c>
      <c r="T197" s="8">
        <f t="shared" si="30"/>
        <v>258</v>
      </c>
    </row>
    <row r="198" spans="1:20" ht="31.2" x14ac:dyDescent="0.3">
      <c r="A198" s="3" t="s">
        <v>447</v>
      </c>
      <c r="B198" s="4">
        <v>1</v>
      </c>
      <c r="C198" s="7">
        <v>589</v>
      </c>
      <c r="D198" s="6">
        <f t="shared" si="29"/>
        <v>0.32258064516129031</v>
      </c>
      <c r="E198" s="7">
        <v>0</v>
      </c>
      <c r="F198" s="7">
        <v>399</v>
      </c>
      <c r="G198" s="8">
        <f t="shared" si="28"/>
        <v>399</v>
      </c>
      <c r="H198" s="7">
        <v>0</v>
      </c>
      <c r="I198" s="7">
        <v>0</v>
      </c>
      <c r="J198" s="32">
        <v>45275</v>
      </c>
      <c r="K198" s="32">
        <v>45279</v>
      </c>
      <c r="L198" s="8"/>
      <c r="M198" s="7">
        <v>17.59</v>
      </c>
      <c r="N198" s="7"/>
      <c r="O198" s="9"/>
      <c r="P198" s="4">
        <v>1</v>
      </c>
      <c r="Q198" s="8">
        <f t="shared" si="26"/>
        <v>399</v>
      </c>
      <c r="R198" s="10" t="s">
        <v>448</v>
      </c>
      <c r="T198" s="8">
        <f t="shared" si="30"/>
        <v>399</v>
      </c>
    </row>
    <row r="199" spans="1:20" ht="31.2" x14ac:dyDescent="0.3">
      <c r="A199" s="3" t="s">
        <v>449</v>
      </c>
      <c r="B199" s="4">
        <v>1</v>
      </c>
      <c r="C199" s="7">
        <v>449</v>
      </c>
      <c r="D199" s="6">
        <f t="shared" si="29"/>
        <v>0.33407572383073503</v>
      </c>
      <c r="E199" s="7">
        <v>0</v>
      </c>
      <c r="F199" s="7">
        <v>299</v>
      </c>
      <c r="G199" s="8">
        <f t="shared" si="28"/>
        <v>299</v>
      </c>
      <c r="H199" s="7">
        <v>0</v>
      </c>
      <c r="I199" s="7">
        <v>0</v>
      </c>
      <c r="J199" s="32">
        <v>45275</v>
      </c>
      <c r="K199" s="32">
        <v>45279</v>
      </c>
      <c r="L199" s="8"/>
      <c r="M199" s="7">
        <v>17.59</v>
      </c>
      <c r="N199" s="7"/>
      <c r="O199" s="9"/>
      <c r="P199" s="4">
        <v>1</v>
      </c>
      <c r="Q199" s="8">
        <f t="shared" si="26"/>
        <v>299</v>
      </c>
      <c r="R199" s="10" t="s">
        <v>450</v>
      </c>
      <c r="T199" s="8">
        <f t="shared" si="30"/>
        <v>299</v>
      </c>
    </row>
    <row r="200" spans="1:20" x14ac:dyDescent="0.3">
      <c r="A200" s="3" t="s">
        <v>451</v>
      </c>
      <c r="B200" s="4">
        <v>1</v>
      </c>
      <c r="C200" s="7">
        <v>399</v>
      </c>
      <c r="D200" s="6">
        <f t="shared" si="29"/>
        <v>0.35087719298245618</v>
      </c>
      <c r="E200" s="7">
        <v>0</v>
      </c>
      <c r="F200" s="7">
        <v>259</v>
      </c>
      <c r="G200" s="8">
        <f t="shared" si="28"/>
        <v>259</v>
      </c>
      <c r="H200" s="7">
        <v>0</v>
      </c>
      <c r="I200" s="7">
        <v>0</v>
      </c>
      <c r="J200" s="32">
        <v>45275</v>
      </c>
      <c r="K200" s="32">
        <v>45279</v>
      </c>
      <c r="L200" s="8"/>
      <c r="M200" s="7">
        <v>17.59</v>
      </c>
      <c r="N200" s="7"/>
      <c r="O200" s="9"/>
      <c r="P200" s="4">
        <v>1</v>
      </c>
      <c r="Q200" s="8">
        <f t="shared" si="26"/>
        <v>259</v>
      </c>
      <c r="R200" s="10" t="s">
        <v>452</v>
      </c>
      <c r="T200" s="8">
        <f t="shared" si="30"/>
        <v>259</v>
      </c>
    </row>
    <row r="201" spans="1:20" ht="31.2" x14ac:dyDescent="0.3">
      <c r="A201" s="3" t="s">
        <v>453</v>
      </c>
      <c r="B201" s="4">
        <v>1</v>
      </c>
      <c r="C201" s="7">
        <v>399</v>
      </c>
      <c r="D201" s="6">
        <f t="shared" si="29"/>
        <v>0.12531328320802004</v>
      </c>
      <c r="E201" s="7">
        <v>0</v>
      </c>
      <c r="F201" s="7">
        <v>349</v>
      </c>
      <c r="G201" s="8">
        <f t="shared" ref="G201:G223" si="31">B201*F201</f>
        <v>349</v>
      </c>
      <c r="H201" s="7">
        <v>0</v>
      </c>
      <c r="I201" s="7">
        <v>0</v>
      </c>
      <c r="J201" s="32">
        <v>45275</v>
      </c>
      <c r="K201" s="32">
        <v>45279</v>
      </c>
      <c r="L201" s="8"/>
      <c r="M201" s="7">
        <v>17.59</v>
      </c>
      <c r="N201" s="7"/>
      <c r="O201" s="9"/>
      <c r="P201" s="4">
        <v>1</v>
      </c>
      <c r="Q201" s="8">
        <f t="shared" si="26"/>
        <v>349</v>
      </c>
      <c r="R201" s="10" t="s">
        <v>454</v>
      </c>
      <c r="T201" s="8">
        <f t="shared" si="30"/>
        <v>349</v>
      </c>
    </row>
    <row r="202" spans="1:20" ht="31.2" x14ac:dyDescent="0.3">
      <c r="A202" s="3" t="s">
        <v>455</v>
      </c>
      <c r="B202" s="4">
        <v>1</v>
      </c>
      <c r="C202" s="7">
        <v>389</v>
      </c>
      <c r="D202" s="6">
        <f t="shared" si="29"/>
        <v>2.5706940874012609E-5</v>
      </c>
      <c r="E202" s="7">
        <v>0</v>
      </c>
      <c r="F202" s="7">
        <v>388.99</v>
      </c>
      <c r="G202" s="8">
        <f t="shared" si="31"/>
        <v>388.99</v>
      </c>
      <c r="H202" s="7">
        <v>0</v>
      </c>
      <c r="I202" s="7">
        <v>0</v>
      </c>
      <c r="J202" s="32">
        <v>45275</v>
      </c>
      <c r="K202" s="32">
        <v>45279</v>
      </c>
      <c r="L202" s="8"/>
      <c r="M202" s="7">
        <v>17.59</v>
      </c>
      <c r="N202" s="7"/>
      <c r="O202" s="9"/>
      <c r="P202" s="4">
        <v>1</v>
      </c>
      <c r="Q202" s="8">
        <f t="shared" si="26"/>
        <v>388.99</v>
      </c>
      <c r="R202" s="10" t="s">
        <v>456</v>
      </c>
      <c r="T202" s="8">
        <f t="shared" si="30"/>
        <v>388.99</v>
      </c>
    </row>
    <row r="203" spans="1:20" ht="31.2" x14ac:dyDescent="0.3">
      <c r="A203" s="3" t="s">
        <v>457</v>
      </c>
      <c r="B203" s="4">
        <v>1</v>
      </c>
      <c r="C203" s="5">
        <v>399</v>
      </c>
      <c r="D203" s="6">
        <f t="shared" si="29"/>
        <v>0.25062656641604009</v>
      </c>
      <c r="E203" s="7">
        <v>0</v>
      </c>
      <c r="F203" s="7">
        <v>299</v>
      </c>
      <c r="G203" s="8">
        <f t="shared" si="31"/>
        <v>299</v>
      </c>
      <c r="H203" s="7">
        <v>0</v>
      </c>
      <c r="I203" s="7">
        <v>0</v>
      </c>
      <c r="J203" s="32">
        <v>45275</v>
      </c>
      <c r="K203" s="32">
        <v>45282</v>
      </c>
      <c r="L203" s="5"/>
      <c r="M203" s="7">
        <v>17.59</v>
      </c>
      <c r="N203" s="5"/>
      <c r="O203" s="9"/>
      <c r="P203" s="4">
        <v>1</v>
      </c>
      <c r="Q203" s="8">
        <f t="shared" si="26"/>
        <v>299</v>
      </c>
      <c r="R203" s="10" t="s">
        <v>458</v>
      </c>
      <c r="T203" s="8">
        <f t="shared" si="30"/>
        <v>299</v>
      </c>
    </row>
    <row r="204" spans="1:20" ht="31.2" x14ac:dyDescent="0.3">
      <c r="A204" s="3" t="s">
        <v>459</v>
      </c>
      <c r="B204" s="4">
        <v>1</v>
      </c>
      <c r="C204" s="5">
        <v>449</v>
      </c>
      <c r="D204" s="6">
        <f t="shared" si="29"/>
        <v>0.61394209354120255</v>
      </c>
      <c r="E204" s="7">
        <v>0</v>
      </c>
      <c r="F204" s="7">
        <v>173.34</v>
      </c>
      <c r="G204" s="8">
        <f t="shared" si="31"/>
        <v>173.34</v>
      </c>
      <c r="H204" s="7">
        <v>0</v>
      </c>
      <c r="I204" s="7">
        <v>0</v>
      </c>
      <c r="J204" s="32">
        <v>45275</v>
      </c>
      <c r="K204" s="32">
        <v>45281</v>
      </c>
      <c r="L204" s="5"/>
      <c r="M204" s="7">
        <v>17.59</v>
      </c>
      <c r="N204" s="5"/>
      <c r="O204" s="9"/>
      <c r="P204" s="4">
        <v>1</v>
      </c>
      <c r="Q204" s="8">
        <f t="shared" si="26"/>
        <v>173.34</v>
      </c>
      <c r="R204" s="10" t="s">
        <v>460</v>
      </c>
      <c r="T204" s="8">
        <f t="shared" si="30"/>
        <v>173.34</v>
      </c>
    </row>
    <row r="205" spans="1:20" ht="31.2" x14ac:dyDescent="0.3">
      <c r="A205" s="3" t="s">
        <v>461</v>
      </c>
      <c r="B205" s="4">
        <v>1</v>
      </c>
      <c r="C205" s="5">
        <v>415</v>
      </c>
      <c r="D205" s="6">
        <f t="shared" si="29"/>
        <v>0.36855421686746986</v>
      </c>
      <c r="E205" s="7">
        <v>0</v>
      </c>
      <c r="F205" s="7">
        <v>262.05</v>
      </c>
      <c r="G205" s="8">
        <f t="shared" si="31"/>
        <v>262.05</v>
      </c>
      <c r="H205" s="7">
        <v>0</v>
      </c>
      <c r="I205" s="7">
        <v>0</v>
      </c>
      <c r="J205" s="32">
        <v>45275</v>
      </c>
      <c r="K205" s="32">
        <v>45281</v>
      </c>
      <c r="L205" s="5"/>
      <c r="M205" s="7">
        <v>17.59</v>
      </c>
      <c r="N205" s="5"/>
      <c r="O205" s="9"/>
      <c r="P205" s="4">
        <v>1</v>
      </c>
      <c r="Q205" s="8">
        <f t="shared" si="26"/>
        <v>262.05</v>
      </c>
      <c r="R205" s="10" t="s">
        <v>462</v>
      </c>
      <c r="T205" s="8">
        <f t="shared" si="30"/>
        <v>262.05</v>
      </c>
    </row>
    <row r="206" spans="1:20" x14ac:dyDescent="0.3">
      <c r="A206" s="3" t="s">
        <v>463</v>
      </c>
      <c r="B206" s="4">
        <v>1</v>
      </c>
      <c r="C206" s="5">
        <v>449</v>
      </c>
      <c r="D206" s="6">
        <f t="shared" si="29"/>
        <v>0.44710467706013363</v>
      </c>
      <c r="E206" s="7">
        <v>0</v>
      </c>
      <c r="F206" s="7">
        <v>248.25</v>
      </c>
      <c r="G206" s="8">
        <f t="shared" si="31"/>
        <v>248.25</v>
      </c>
      <c r="H206" s="7">
        <v>0</v>
      </c>
      <c r="I206" s="7">
        <v>0</v>
      </c>
      <c r="J206" s="32">
        <v>45275</v>
      </c>
      <c r="K206" s="32">
        <v>45281</v>
      </c>
      <c r="L206" s="5"/>
      <c r="M206" s="7">
        <v>17.59</v>
      </c>
      <c r="N206" s="5"/>
      <c r="O206" s="9"/>
      <c r="P206" s="4">
        <v>1</v>
      </c>
      <c r="Q206" s="8">
        <f t="shared" si="26"/>
        <v>248.25</v>
      </c>
      <c r="R206" s="10" t="s">
        <v>464</v>
      </c>
      <c r="T206" s="8">
        <f t="shared" si="30"/>
        <v>248.25</v>
      </c>
    </row>
    <row r="207" spans="1:20" ht="31.2" x14ac:dyDescent="0.3">
      <c r="A207" s="3" t="s">
        <v>465</v>
      </c>
      <c r="B207" s="4">
        <v>1</v>
      </c>
      <c r="C207" s="5">
        <v>399</v>
      </c>
      <c r="D207" s="6">
        <f t="shared" si="29"/>
        <v>0.36606516290726815</v>
      </c>
      <c r="E207" s="7">
        <v>0</v>
      </c>
      <c r="F207" s="7">
        <v>252.94</v>
      </c>
      <c r="G207" s="8">
        <f t="shared" si="31"/>
        <v>252.94</v>
      </c>
      <c r="H207" s="7">
        <v>0</v>
      </c>
      <c r="I207" s="7">
        <v>0</v>
      </c>
      <c r="J207" s="32">
        <v>45275</v>
      </c>
      <c r="K207" s="32">
        <v>45281</v>
      </c>
      <c r="L207" s="5"/>
      <c r="M207" s="7">
        <v>17.59</v>
      </c>
      <c r="N207" s="5"/>
      <c r="O207" s="9"/>
      <c r="P207" s="4">
        <v>1</v>
      </c>
      <c r="Q207" s="8">
        <f t="shared" si="26"/>
        <v>252.94</v>
      </c>
      <c r="R207" s="10" t="s">
        <v>466</v>
      </c>
      <c r="T207" s="8">
        <f t="shared" si="30"/>
        <v>252.94</v>
      </c>
    </row>
    <row r="208" spans="1:20" ht="31.2" x14ac:dyDescent="0.3">
      <c r="A208" s="3" t="s">
        <v>467</v>
      </c>
      <c r="B208" s="4">
        <v>1</v>
      </c>
      <c r="C208" s="5">
        <v>429</v>
      </c>
      <c r="D208" s="6">
        <f t="shared" si="29"/>
        <v>0.34965034965034969</v>
      </c>
      <c r="E208" s="7">
        <v>0</v>
      </c>
      <c r="F208" s="7">
        <v>279</v>
      </c>
      <c r="G208" s="8">
        <f t="shared" si="31"/>
        <v>279</v>
      </c>
      <c r="H208" s="7">
        <v>0</v>
      </c>
      <c r="I208" s="7">
        <v>0</v>
      </c>
      <c r="J208" s="32">
        <v>45278</v>
      </c>
      <c r="K208" s="32">
        <v>45279</v>
      </c>
      <c r="L208" s="5"/>
      <c r="M208" s="7">
        <v>17.59</v>
      </c>
      <c r="N208" s="5"/>
      <c r="O208" s="9">
        <f t="shared" ref="O208:O218" si="32">205.45/11</f>
        <v>18.677272727272726</v>
      </c>
      <c r="P208" s="4">
        <v>1</v>
      </c>
      <c r="Q208" s="8">
        <f t="shared" si="26"/>
        <v>260.32272727272726</v>
      </c>
      <c r="R208" s="10" t="s">
        <v>468</v>
      </c>
      <c r="T208" s="8">
        <f t="shared" si="30"/>
        <v>260.32272727272726</v>
      </c>
    </row>
    <row r="209" spans="1:20" ht="31.2" x14ac:dyDescent="0.3">
      <c r="A209" s="3" t="s">
        <v>469</v>
      </c>
      <c r="B209" s="4">
        <v>1</v>
      </c>
      <c r="C209" s="5">
        <v>349</v>
      </c>
      <c r="D209" s="6">
        <f t="shared" si="29"/>
        <v>0.39810888252149002</v>
      </c>
      <c r="E209" s="7">
        <v>0</v>
      </c>
      <c r="F209" s="7">
        <v>210.06</v>
      </c>
      <c r="G209" s="8">
        <f t="shared" si="31"/>
        <v>210.06</v>
      </c>
      <c r="H209" s="7">
        <v>0</v>
      </c>
      <c r="I209" s="7">
        <v>0</v>
      </c>
      <c r="J209" s="32">
        <v>45278</v>
      </c>
      <c r="K209" s="32">
        <v>45279</v>
      </c>
      <c r="L209" s="5"/>
      <c r="M209" s="7">
        <v>17.59</v>
      </c>
      <c r="N209" s="5"/>
      <c r="O209" s="9">
        <f t="shared" si="32"/>
        <v>18.677272727272726</v>
      </c>
      <c r="P209" s="4">
        <v>1</v>
      </c>
      <c r="Q209" s="8">
        <f t="shared" si="26"/>
        <v>191.38272727272727</v>
      </c>
      <c r="R209" s="10" t="s">
        <v>470</v>
      </c>
      <c r="T209" s="8">
        <f t="shared" si="30"/>
        <v>191.38272727272727</v>
      </c>
    </row>
    <row r="210" spans="1:20" ht="31.2" x14ac:dyDescent="0.3">
      <c r="A210" s="3" t="s">
        <v>471</v>
      </c>
      <c r="B210" s="4">
        <v>1</v>
      </c>
      <c r="C210" s="5">
        <v>349</v>
      </c>
      <c r="D210" s="6">
        <f t="shared" si="29"/>
        <v>0.36722063037249286</v>
      </c>
      <c r="E210" s="7">
        <v>0</v>
      </c>
      <c r="F210" s="7">
        <v>220.84</v>
      </c>
      <c r="G210" s="8">
        <f t="shared" si="31"/>
        <v>220.84</v>
      </c>
      <c r="H210" s="7">
        <v>0</v>
      </c>
      <c r="I210" s="7">
        <v>0</v>
      </c>
      <c r="J210" s="32">
        <v>45278</v>
      </c>
      <c r="K210" s="32">
        <v>45279</v>
      </c>
      <c r="L210" s="5"/>
      <c r="M210" s="7">
        <v>17.59</v>
      </c>
      <c r="N210" s="5"/>
      <c r="O210" s="9">
        <f t="shared" si="32"/>
        <v>18.677272727272726</v>
      </c>
      <c r="P210" s="4">
        <v>1</v>
      </c>
      <c r="Q210" s="8">
        <f t="shared" si="26"/>
        <v>202.16272727272727</v>
      </c>
      <c r="R210" s="10" t="s">
        <v>472</v>
      </c>
      <c r="T210" s="8">
        <f t="shared" si="30"/>
        <v>202.16272727272727</v>
      </c>
    </row>
    <row r="211" spans="1:20" ht="31.2" x14ac:dyDescent="0.3">
      <c r="A211" s="3" t="s">
        <v>473</v>
      </c>
      <c r="B211" s="4">
        <v>1</v>
      </c>
      <c r="C211" s="5">
        <v>415</v>
      </c>
      <c r="D211" s="6">
        <f t="shared" si="29"/>
        <v>0.38640963855421689</v>
      </c>
      <c r="E211" s="7">
        <v>0</v>
      </c>
      <c r="F211" s="7">
        <v>254.64</v>
      </c>
      <c r="G211" s="8">
        <f t="shared" si="31"/>
        <v>254.64</v>
      </c>
      <c r="H211" s="7">
        <v>0</v>
      </c>
      <c r="I211" s="7">
        <v>0</v>
      </c>
      <c r="J211" s="32">
        <v>45278</v>
      </c>
      <c r="K211" s="32">
        <v>45279</v>
      </c>
      <c r="L211" s="5"/>
      <c r="M211" s="7">
        <v>17.59</v>
      </c>
      <c r="N211" s="5"/>
      <c r="O211" s="9">
        <f t="shared" si="32"/>
        <v>18.677272727272726</v>
      </c>
      <c r="P211" s="4">
        <v>1</v>
      </c>
      <c r="Q211" s="8">
        <f t="shared" si="26"/>
        <v>235.96272727272725</v>
      </c>
      <c r="R211" s="10" t="s">
        <v>474</v>
      </c>
      <c r="T211" s="8">
        <f t="shared" si="30"/>
        <v>235.96272727272725</v>
      </c>
    </row>
    <row r="212" spans="1:20" ht="31.2" x14ac:dyDescent="0.3">
      <c r="A212" s="3" t="s">
        <v>475</v>
      </c>
      <c r="B212" s="4">
        <v>1</v>
      </c>
      <c r="C212" s="5">
        <v>749</v>
      </c>
      <c r="D212" s="6">
        <f t="shared" si="29"/>
        <v>0.33778371161548731</v>
      </c>
      <c r="E212" s="7">
        <v>0</v>
      </c>
      <c r="F212" s="7">
        <v>496</v>
      </c>
      <c r="G212" s="8">
        <f t="shared" si="31"/>
        <v>496</v>
      </c>
      <c r="H212" s="7">
        <v>0</v>
      </c>
      <c r="I212" s="7">
        <v>0</v>
      </c>
      <c r="J212" s="32">
        <v>45278</v>
      </c>
      <c r="K212" s="32">
        <v>45279</v>
      </c>
      <c r="L212" s="5"/>
      <c r="M212" s="7">
        <v>17.59</v>
      </c>
      <c r="N212" s="5"/>
      <c r="O212" s="9">
        <f t="shared" si="32"/>
        <v>18.677272727272726</v>
      </c>
      <c r="P212" s="4">
        <v>1</v>
      </c>
      <c r="Q212" s="8">
        <f t="shared" si="26"/>
        <v>477.32272727272726</v>
      </c>
      <c r="R212" s="10" t="s">
        <v>476</v>
      </c>
      <c r="T212" s="8">
        <f t="shared" si="30"/>
        <v>477.32272727272726</v>
      </c>
    </row>
    <row r="213" spans="1:20" ht="31.2" x14ac:dyDescent="0.3">
      <c r="A213" s="3" t="s">
        <v>477</v>
      </c>
      <c r="B213" s="4">
        <v>1</v>
      </c>
      <c r="C213" s="5">
        <v>489.3</v>
      </c>
      <c r="D213" s="6">
        <f t="shared" si="29"/>
        <v>0.30106274269364397</v>
      </c>
      <c r="E213" s="7">
        <v>0</v>
      </c>
      <c r="F213" s="7">
        <v>341.99</v>
      </c>
      <c r="G213" s="8">
        <f t="shared" si="31"/>
        <v>341.99</v>
      </c>
      <c r="H213" s="7">
        <v>0</v>
      </c>
      <c r="I213" s="7">
        <v>0</v>
      </c>
      <c r="J213" s="32">
        <v>45278</v>
      </c>
      <c r="K213" s="32">
        <v>45279</v>
      </c>
      <c r="L213" s="5"/>
      <c r="M213" s="7">
        <v>17.59</v>
      </c>
      <c r="N213" s="5"/>
      <c r="O213" s="9">
        <f t="shared" si="32"/>
        <v>18.677272727272726</v>
      </c>
      <c r="P213" s="4">
        <v>1</v>
      </c>
      <c r="Q213" s="8">
        <f t="shared" si="26"/>
        <v>323.31272727272727</v>
      </c>
      <c r="R213" s="10" t="s">
        <v>478</v>
      </c>
      <c r="T213" s="8">
        <f t="shared" si="30"/>
        <v>323.31272727272727</v>
      </c>
    </row>
    <row r="214" spans="1:20" x14ac:dyDescent="0.3">
      <c r="A214" s="3" t="s">
        <v>479</v>
      </c>
      <c r="B214" s="4">
        <v>1</v>
      </c>
      <c r="C214" s="5">
        <v>379</v>
      </c>
      <c r="D214" s="6">
        <f t="shared" si="29"/>
        <v>0.33509234828496043</v>
      </c>
      <c r="E214" s="7">
        <v>0</v>
      </c>
      <c r="F214" s="7">
        <v>252</v>
      </c>
      <c r="G214" s="8">
        <f t="shared" si="31"/>
        <v>252</v>
      </c>
      <c r="H214" s="7">
        <v>0</v>
      </c>
      <c r="I214" s="7">
        <v>0</v>
      </c>
      <c r="J214" s="32">
        <v>45278</v>
      </c>
      <c r="K214" s="32">
        <v>45279</v>
      </c>
      <c r="L214" s="5"/>
      <c r="M214" s="7">
        <v>17.59</v>
      </c>
      <c r="N214" s="5"/>
      <c r="O214" s="9">
        <f t="shared" si="32"/>
        <v>18.677272727272726</v>
      </c>
      <c r="P214" s="4">
        <v>1</v>
      </c>
      <c r="Q214" s="8">
        <f t="shared" si="26"/>
        <v>233.32272727272726</v>
      </c>
      <c r="R214" s="10" t="s">
        <v>480</v>
      </c>
      <c r="T214" s="8">
        <f t="shared" si="30"/>
        <v>233.32272727272726</v>
      </c>
    </row>
    <row r="215" spans="1:20" ht="31.2" x14ac:dyDescent="0.3">
      <c r="A215" s="3" t="s">
        <v>481</v>
      </c>
      <c r="B215" s="4">
        <v>1</v>
      </c>
      <c r="C215" s="5">
        <v>538.19000000000005</v>
      </c>
      <c r="D215" s="6">
        <f t="shared" si="29"/>
        <v>0.20557795574053778</v>
      </c>
      <c r="E215" s="7">
        <v>0</v>
      </c>
      <c r="F215" s="7">
        <v>427.55</v>
      </c>
      <c r="G215" s="8">
        <f t="shared" si="31"/>
        <v>427.55</v>
      </c>
      <c r="H215" s="7">
        <v>0</v>
      </c>
      <c r="I215" s="7">
        <v>0</v>
      </c>
      <c r="J215" s="32">
        <v>45278</v>
      </c>
      <c r="K215" s="32">
        <v>45279</v>
      </c>
      <c r="L215" s="5"/>
      <c r="M215" s="7">
        <v>17.59</v>
      </c>
      <c r="N215" s="5"/>
      <c r="O215" s="9">
        <f t="shared" si="32"/>
        <v>18.677272727272726</v>
      </c>
      <c r="P215" s="4">
        <v>1</v>
      </c>
      <c r="Q215" s="8">
        <f t="shared" si="26"/>
        <v>408.87272727272727</v>
      </c>
      <c r="R215" s="10" t="s">
        <v>482</v>
      </c>
      <c r="T215" s="8">
        <f t="shared" si="30"/>
        <v>408.87272727272727</v>
      </c>
    </row>
    <row r="216" spans="1:20" ht="31.2" x14ac:dyDescent="0.3">
      <c r="A216" s="3" t="s">
        <v>483</v>
      </c>
      <c r="B216" s="4">
        <v>1</v>
      </c>
      <c r="C216" s="5">
        <v>499</v>
      </c>
      <c r="D216" s="6">
        <f t="shared" si="29"/>
        <v>0.30062124248496991</v>
      </c>
      <c r="E216" s="7">
        <v>0</v>
      </c>
      <c r="F216" s="7">
        <v>348.99</v>
      </c>
      <c r="G216" s="8">
        <f t="shared" si="31"/>
        <v>348.99</v>
      </c>
      <c r="H216" s="7">
        <v>0</v>
      </c>
      <c r="I216" s="7">
        <v>0</v>
      </c>
      <c r="J216" s="32">
        <v>45278</v>
      </c>
      <c r="K216" s="32">
        <v>45279</v>
      </c>
      <c r="L216" s="5"/>
      <c r="M216" s="7">
        <v>17.59</v>
      </c>
      <c r="N216" s="5"/>
      <c r="O216" s="9">
        <f t="shared" si="32"/>
        <v>18.677272727272726</v>
      </c>
      <c r="P216" s="4">
        <v>1</v>
      </c>
      <c r="Q216" s="8">
        <f t="shared" si="26"/>
        <v>330.31272727272727</v>
      </c>
      <c r="R216" s="10" t="s">
        <v>484</v>
      </c>
      <c r="T216" s="8">
        <f t="shared" si="30"/>
        <v>330.31272727272727</v>
      </c>
    </row>
    <row r="217" spans="1:20" x14ac:dyDescent="0.3">
      <c r="A217" s="3" t="s">
        <v>485</v>
      </c>
      <c r="B217" s="4">
        <v>1</v>
      </c>
      <c r="C217" s="5">
        <v>399</v>
      </c>
      <c r="D217" s="6">
        <f t="shared" si="29"/>
        <v>0.15884711779448624</v>
      </c>
      <c r="E217" s="7">
        <v>0</v>
      </c>
      <c r="F217" s="7">
        <v>335.62</v>
      </c>
      <c r="G217" s="8">
        <f t="shared" si="31"/>
        <v>335.62</v>
      </c>
      <c r="H217" s="7">
        <v>0</v>
      </c>
      <c r="I217" s="7">
        <v>0</v>
      </c>
      <c r="J217" s="32">
        <v>45278</v>
      </c>
      <c r="K217" s="32">
        <v>45279</v>
      </c>
      <c r="L217" s="5"/>
      <c r="M217" s="7">
        <v>17.59</v>
      </c>
      <c r="N217" s="5"/>
      <c r="O217" s="9">
        <f t="shared" si="32"/>
        <v>18.677272727272726</v>
      </c>
      <c r="P217" s="4">
        <v>1</v>
      </c>
      <c r="Q217" s="8">
        <f t="shared" si="26"/>
        <v>316.94272727272727</v>
      </c>
      <c r="R217" s="10" t="s">
        <v>486</v>
      </c>
      <c r="T217" s="8">
        <f t="shared" si="30"/>
        <v>316.94272727272727</v>
      </c>
    </row>
    <row r="218" spans="1:20" ht="31.2" x14ac:dyDescent="0.3">
      <c r="A218" s="3" t="s">
        <v>487</v>
      </c>
      <c r="B218" s="4">
        <v>1</v>
      </c>
      <c r="C218" s="5">
        <v>449</v>
      </c>
      <c r="D218" s="6">
        <f t="shared" si="29"/>
        <v>0.3785746102449889</v>
      </c>
      <c r="E218" s="7">
        <v>0</v>
      </c>
      <c r="F218" s="7">
        <v>279.02</v>
      </c>
      <c r="G218" s="8">
        <f t="shared" si="31"/>
        <v>279.02</v>
      </c>
      <c r="H218" s="7">
        <v>0</v>
      </c>
      <c r="I218" s="7">
        <v>0</v>
      </c>
      <c r="J218" s="32">
        <v>45278</v>
      </c>
      <c r="K218" s="32">
        <v>45279</v>
      </c>
      <c r="L218" s="5"/>
      <c r="M218" s="7">
        <v>17.59</v>
      </c>
      <c r="N218" s="5"/>
      <c r="O218" s="9">
        <f t="shared" si="32"/>
        <v>18.677272727272726</v>
      </c>
      <c r="P218" s="4">
        <v>1</v>
      </c>
      <c r="Q218" s="8">
        <f t="shared" si="26"/>
        <v>260.34272727272725</v>
      </c>
      <c r="R218" s="10" t="s">
        <v>488</v>
      </c>
      <c r="T218" s="8">
        <f t="shared" si="30"/>
        <v>260.34272727272725</v>
      </c>
    </row>
    <row r="219" spans="1:20" x14ac:dyDescent="0.3">
      <c r="A219" s="3" t="s">
        <v>489</v>
      </c>
      <c r="B219" s="4">
        <v>1</v>
      </c>
      <c r="C219" s="5">
        <v>339</v>
      </c>
      <c r="D219" s="6">
        <f t="shared" si="29"/>
        <v>0.11799410029498525</v>
      </c>
      <c r="E219" s="7">
        <v>0</v>
      </c>
      <c r="F219" s="7">
        <v>299</v>
      </c>
      <c r="G219" s="8">
        <f t="shared" si="31"/>
        <v>299</v>
      </c>
      <c r="H219" s="7">
        <v>0</v>
      </c>
      <c r="I219" s="7">
        <v>0</v>
      </c>
      <c r="J219" s="32">
        <v>45280</v>
      </c>
      <c r="K219" s="32">
        <v>45282</v>
      </c>
      <c r="L219" s="5"/>
      <c r="M219" s="7">
        <v>17.59</v>
      </c>
      <c r="N219" s="5"/>
      <c r="O219" s="9">
        <f>324.96/7</f>
        <v>46.42285714285714</v>
      </c>
      <c r="P219" s="4">
        <v>1</v>
      </c>
      <c r="Q219" s="8">
        <f t="shared" si="26"/>
        <v>252.57714285714286</v>
      </c>
      <c r="R219" s="10" t="s">
        <v>490</v>
      </c>
      <c r="T219" s="8">
        <f t="shared" si="30"/>
        <v>252.57714285714286</v>
      </c>
    </row>
    <row r="220" spans="1:20" ht="31.2" x14ac:dyDescent="0.3">
      <c r="A220" s="3" t="s">
        <v>491</v>
      </c>
      <c r="B220" s="4">
        <v>1</v>
      </c>
      <c r="C220" s="5">
        <v>699</v>
      </c>
      <c r="D220" s="6">
        <f t="shared" si="29"/>
        <v>0.40842632331902723</v>
      </c>
      <c r="E220" s="7">
        <v>0</v>
      </c>
      <c r="F220" s="7">
        <v>413.51</v>
      </c>
      <c r="G220" s="8">
        <f t="shared" si="31"/>
        <v>413.51</v>
      </c>
      <c r="H220" s="7">
        <v>0</v>
      </c>
      <c r="I220" s="7">
        <v>0</v>
      </c>
      <c r="J220" s="32">
        <v>45280</v>
      </c>
      <c r="K220" s="32">
        <v>45262</v>
      </c>
      <c r="L220" s="5"/>
      <c r="M220" s="7">
        <v>17.59</v>
      </c>
      <c r="N220" s="5"/>
      <c r="O220" s="9">
        <f>324.96/7</f>
        <v>46.42285714285714</v>
      </c>
      <c r="P220" s="4">
        <v>1</v>
      </c>
      <c r="Q220" s="8">
        <f t="shared" si="26"/>
        <v>367.08714285714285</v>
      </c>
      <c r="R220" s="10" t="s">
        <v>492</v>
      </c>
      <c r="T220" s="8">
        <f t="shared" si="30"/>
        <v>367.08714285714285</v>
      </c>
    </row>
    <row r="221" spans="1:20" ht="31.2" x14ac:dyDescent="0.3">
      <c r="A221" s="3" t="s">
        <v>493</v>
      </c>
      <c r="B221" s="4">
        <v>1</v>
      </c>
      <c r="C221" s="5">
        <v>199</v>
      </c>
      <c r="D221" s="6">
        <f t="shared" si="29"/>
        <v>0.35175879396984927</v>
      </c>
      <c r="E221" s="7">
        <v>0</v>
      </c>
      <c r="F221" s="7">
        <v>129</v>
      </c>
      <c r="G221" s="8">
        <f t="shared" si="31"/>
        <v>129</v>
      </c>
      <c r="H221" s="7">
        <v>0</v>
      </c>
      <c r="I221" s="7">
        <v>0</v>
      </c>
      <c r="J221" s="32">
        <v>45280</v>
      </c>
      <c r="K221" s="32">
        <v>45282</v>
      </c>
      <c r="L221" s="5"/>
      <c r="M221" s="7">
        <v>17.59</v>
      </c>
      <c r="N221" s="5"/>
      <c r="O221" s="9">
        <f>324.96/7</f>
        <v>46.42285714285714</v>
      </c>
      <c r="P221" s="4">
        <v>1</v>
      </c>
      <c r="Q221" s="8">
        <f t="shared" si="26"/>
        <v>82.57714285714286</v>
      </c>
      <c r="R221" s="10" t="s">
        <v>494</v>
      </c>
      <c r="T221" s="8">
        <f t="shared" si="30"/>
        <v>82.57714285714286</v>
      </c>
    </row>
    <row r="222" spans="1:20" x14ac:dyDescent="0.3">
      <c r="A222" s="3" t="s">
        <v>495</v>
      </c>
      <c r="B222" s="4">
        <v>1</v>
      </c>
      <c r="C222" s="5">
        <v>748.99</v>
      </c>
      <c r="D222" s="6">
        <f t="shared" si="29"/>
        <v>0.31398283021135126</v>
      </c>
      <c r="E222" s="7">
        <v>0</v>
      </c>
      <c r="F222" s="7">
        <v>513.82000000000005</v>
      </c>
      <c r="G222" s="8">
        <f t="shared" si="31"/>
        <v>513.82000000000005</v>
      </c>
      <c r="H222" s="7">
        <v>0</v>
      </c>
      <c r="I222" s="7">
        <v>0</v>
      </c>
      <c r="J222" s="32">
        <v>45280</v>
      </c>
      <c r="K222" s="32">
        <v>45262</v>
      </c>
      <c r="L222" s="5"/>
      <c r="M222" s="7">
        <v>17.59</v>
      </c>
      <c r="N222" s="5"/>
      <c r="O222" s="9">
        <f>324.96/7</f>
        <v>46.42285714285714</v>
      </c>
      <c r="P222" s="4">
        <v>1</v>
      </c>
      <c r="Q222" s="8">
        <f t="shared" si="26"/>
        <v>467.39714285714291</v>
      </c>
      <c r="R222" s="10" t="s">
        <v>523</v>
      </c>
      <c r="T222" s="8">
        <f t="shared" si="30"/>
        <v>467.39714285714291</v>
      </c>
    </row>
    <row r="223" spans="1:20" ht="31.2" x14ac:dyDescent="0.3">
      <c r="A223" s="3" t="s">
        <v>496</v>
      </c>
      <c r="B223" s="4">
        <v>1</v>
      </c>
      <c r="C223" s="5">
        <v>402.23</v>
      </c>
      <c r="D223" s="6">
        <f t="shared" si="29"/>
        <v>0.22136588519006539</v>
      </c>
      <c r="E223" s="7">
        <v>0</v>
      </c>
      <c r="F223" s="7">
        <v>313.19</v>
      </c>
      <c r="G223" s="8">
        <f t="shared" si="31"/>
        <v>313.19</v>
      </c>
      <c r="H223" s="7">
        <v>0</v>
      </c>
      <c r="I223" s="7">
        <v>0</v>
      </c>
      <c r="J223" s="32">
        <v>45280</v>
      </c>
      <c r="K223" s="32">
        <v>45282</v>
      </c>
      <c r="L223" s="5"/>
      <c r="M223" s="7">
        <v>17.59</v>
      </c>
      <c r="N223" s="5"/>
      <c r="O223" s="9">
        <f>324.96/7</f>
        <v>46.42285714285714</v>
      </c>
      <c r="P223" s="4">
        <v>1</v>
      </c>
      <c r="Q223" s="8">
        <f t="shared" si="26"/>
        <v>266.76714285714286</v>
      </c>
      <c r="R223" s="10" t="s">
        <v>497</v>
      </c>
      <c r="T223" s="8">
        <f t="shared" si="30"/>
        <v>266.76714285714286</v>
      </c>
    </row>
  </sheetData>
  <hyperlinks>
    <hyperlink ref="R3" r:id="rId1" xr:uid="{C12B503A-F3E2-4BEA-824C-0A9441CB74FC}"/>
    <hyperlink ref="R4" r:id="rId2" xr:uid="{7385D6F7-CED9-422F-91AE-D56CDD68091B}"/>
    <hyperlink ref="R6" r:id="rId3" xr:uid="{0BF08EC7-A115-4927-BDAF-E482BB134C58}"/>
    <hyperlink ref="R8" r:id="rId4" xr:uid="{80E2CABE-6675-4349-9B30-F897623B60E2}"/>
    <hyperlink ref="R7" r:id="rId5" xr:uid="{1678781E-8E55-4921-9EDD-C5DFDD5CD71A}"/>
    <hyperlink ref="R9" r:id="rId6" xr:uid="{A08B958B-4885-4C7B-962C-23D2C671921D}"/>
    <hyperlink ref="R10" r:id="rId7" xr:uid="{3F1A155D-39A1-4424-8535-59319B4AF439}"/>
    <hyperlink ref="R11" r:id="rId8" xr:uid="{C057D54D-11C1-4C88-9993-628CAFC348F2}"/>
    <hyperlink ref="R12" r:id="rId9" xr:uid="{D5CB9E39-DE33-4524-AFB1-E43DDE3C0E56}"/>
    <hyperlink ref="R13" r:id="rId10" xr:uid="{D24AD251-22BE-43AC-AAA3-5FEF9D6B908F}"/>
    <hyperlink ref="R14" r:id="rId11" xr:uid="{FFA6BBF5-0918-4D45-86D2-E4DCB06E02BB}"/>
    <hyperlink ref="R16" r:id="rId12" xr:uid="{46BA5D0D-B998-4F22-B3F0-1F1C5DD1FF73}"/>
    <hyperlink ref="R17" r:id="rId13" xr:uid="{1A569021-5945-45F5-8EA1-AD5969AE7C4C}"/>
    <hyperlink ref="R18" r:id="rId14" xr:uid="{6294FCA7-733B-48F0-AB30-40876A43896B}"/>
    <hyperlink ref="R19" r:id="rId15" xr:uid="{BF62E80D-860D-4E8E-8046-42A4F62071D2}"/>
    <hyperlink ref="R20" r:id="rId16" xr:uid="{58C06CDB-D477-4818-8BF0-E6415195B35B}"/>
    <hyperlink ref="R36" r:id="rId17" xr:uid="{E57A125E-1D20-4DC8-A003-F402A1ADE276}"/>
    <hyperlink ref="R37" r:id="rId18" display="https://es.aliexpress.com/item/1005004963727968.html?spm=a2g0o.order_detail.order_detail_item.3.4f5e39d3oF7tX6&amp;gatewayAdapt=glo2esp" xr:uid="{DE79FFAE-938E-4FC6-B829-90DF2C16CA5F}"/>
    <hyperlink ref="R38" r:id="rId19" xr:uid="{6AB05CC0-9A86-407D-A080-A9997574D68E}"/>
    <hyperlink ref="R41" r:id="rId20" xr:uid="{10CFB781-BD68-4984-B625-8EACA6400847}"/>
    <hyperlink ref="R58" r:id="rId21" xr:uid="{18DB6431-6CFD-4950-BB37-8939AB1CA1BA}"/>
    <hyperlink ref="R69" r:id="rId22" xr:uid="{F139EEE2-5A62-4717-9BEB-63F0A33CD662}"/>
    <hyperlink ref="R70" r:id="rId23" xr:uid="{775936A8-44FD-4FC2-9A42-CCE7CE4E0418}"/>
    <hyperlink ref="R71" r:id="rId24" xr:uid="{6D98052C-BB6B-4F21-9D44-28B4D0A9BA8A}"/>
    <hyperlink ref="R72" r:id="rId25" xr:uid="{80A8FBFE-22EF-421C-A6F9-6FFFE4A0BB29}"/>
    <hyperlink ref="R73" r:id="rId26" xr:uid="{DC30C413-4A7E-441F-868C-3FE159C1256C}"/>
    <hyperlink ref="R74" r:id="rId27" xr:uid="{23138D79-6E8F-4E4C-B8F7-F55D1A5AB0D2}"/>
    <hyperlink ref="R78" r:id="rId28" xr:uid="{ABE2B011-422F-49F1-8B61-2533BA677684}"/>
    <hyperlink ref="R79" r:id="rId29" xr:uid="{228F7C9F-2404-4978-B545-FB911F7EFA49}"/>
    <hyperlink ref="R80" r:id="rId30" xr:uid="{5D7D4EAD-5F0E-43FF-8898-3FB897916918}"/>
    <hyperlink ref="R81" r:id="rId31" xr:uid="{1C4B4BEC-2EEC-4804-897F-0AC6C513A472}"/>
    <hyperlink ref="R82" r:id="rId32" xr:uid="{40775551-A9F1-475A-B4F2-E912D81EB1A2}"/>
    <hyperlink ref="R83" r:id="rId33" xr:uid="{8B90F7C6-2586-4812-94C1-269278CA2725}"/>
    <hyperlink ref="R84" r:id="rId34" xr:uid="{9C8E3BB4-6586-4DB3-90A1-307C36C18CD6}"/>
    <hyperlink ref="R85" r:id="rId35" xr:uid="{72FA1334-F6B5-4480-AE63-511A6B1A157F}"/>
    <hyperlink ref="R86" r:id="rId36" xr:uid="{835ABC55-2B40-4434-90E9-6665CCB03C43}"/>
    <hyperlink ref="R97" r:id="rId37" xr:uid="{7E8DAF4D-3336-4053-9085-0A0A60CAC4A5}"/>
    <hyperlink ref="R113" r:id="rId38" xr:uid="{27AD7DD6-1DF3-4293-B1BE-C1679DFF4216}"/>
    <hyperlink ref="R44" r:id="rId39" xr:uid="{8668EABC-38AF-4D70-8342-8AAA6A84C28C}"/>
    <hyperlink ref="R45" r:id="rId40" xr:uid="{7826A4AE-5CC6-4ACB-9DC2-469FE2C29AD4}"/>
    <hyperlink ref="R46" r:id="rId41" xr:uid="{B96269F2-B451-448F-90F5-68EEEBAB1B2D}"/>
    <hyperlink ref="R47" r:id="rId42" xr:uid="{6226138B-19E7-4891-B838-386FC68CD9F8}"/>
    <hyperlink ref="R48" r:id="rId43" xr:uid="{CA0D0AC0-FF97-40AA-82A3-345338620F50}"/>
    <hyperlink ref="R49" r:id="rId44" xr:uid="{EF29935F-0C35-4295-B33E-86A5EDEBE16F}"/>
    <hyperlink ref="R50" r:id="rId45" xr:uid="{03953FA1-C0A0-4536-BDD6-EC23AE676870}"/>
    <hyperlink ref="R87" r:id="rId46" xr:uid="{E631F7FA-B4E5-46DF-94ED-AFDBE804C0EA}"/>
    <hyperlink ref="R2" r:id="rId47" xr:uid="{ABE38D38-8DF1-4B45-BD97-73E78CE663FE}"/>
    <hyperlink ref="R39" r:id="rId48" xr:uid="{89568C1D-E4BC-42A8-9CC9-3B3CA4BB9B85}"/>
    <hyperlink ref="R40" r:id="rId49" xr:uid="{B26BA5E3-3AD5-493F-98CE-EAB1C73F57A7}"/>
    <hyperlink ref="R21" r:id="rId50" xr:uid="{D32057C4-5E2F-4017-AA89-64B92D3D06E7}"/>
    <hyperlink ref="R23" r:id="rId51" xr:uid="{4FC8C552-A081-4D32-9576-170C55D58883}"/>
    <hyperlink ref="R25" r:id="rId52" xr:uid="{61133795-DA85-4737-9F18-A81F90D095B3}"/>
    <hyperlink ref="R27" r:id="rId53" xr:uid="{37A0D64B-009A-4F62-BA9B-53F664B8E3E8}"/>
    <hyperlink ref="R28" r:id="rId54" xr:uid="{1063FEDC-10E5-46AF-B702-B4F23F17B486}"/>
    <hyperlink ref="R29" r:id="rId55" display="https://super.walmart.com.mx/ip/juguete-de-construccion-mega-bloks-castillo-magico-de-disney/00019473515458" xr:uid="{351DD83F-57CA-4914-9284-9885FC1B60AE}"/>
    <hyperlink ref="R30" r:id="rId56" display="https://super.walmart.com.mx/ip/set-de-juego-mario-bros-agua-con-figuras-de-2-5-pulgadas/00019299541366" xr:uid="{E43BBDB5-E15F-487F-82CB-CA896DFAAA6E}"/>
    <hyperlink ref="R31" r:id="rId57" display="https://super.walmart.com.mx/ip/muneca-spin-master-masha-y-el-oso-interactiva/00077898832249" xr:uid="{6F4101BB-7C25-4922-8C26-2D1FB9DE3230}"/>
    <hyperlink ref="R32" r:id="rId58" display="https://super.walmart.com.mx/ip/figura-de-accion-marvel-mech-strike-hasbro-hulk-11-cm-con-armas/00501099617461" xr:uid="{93AF2B98-7D0A-4AC0-9D5A-44FACB9C16AD}"/>
    <hyperlink ref="R33" r:id="rId59" display="https://super.walmart.com.mx/ip/set-de-juego-mario-bros-castillo-de-lava-2-5-pulgadas/00019299540015" xr:uid="{D1718903-C07B-41B8-9FD9-75E5791F3219}"/>
    <hyperlink ref="R22" r:id="rId60" xr:uid="{98756B09-DC23-4220-A766-1E539A73C794}"/>
    <hyperlink ref="R24" r:id="rId61" xr:uid="{D3C759E5-70F4-4649-BB99-24E255ABCF97}"/>
    <hyperlink ref="R35" r:id="rId62" xr:uid="{7B393FDA-71C5-4BAD-9C80-4EC5ED9116D2}"/>
    <hyperlink ref="R54" r:id="rId63" xr:uid="{C11B16EF-D4C7-471F-9C17-24C23C53B507}"/>
    <hyperlink ref="R59" r:id="rId64" xr:uid="{14FC9E62-4B98-45B9-AE47-033BC1F36723}"/>
    <hyperlink ref="R61" r:id="rId65" xr:uid="{11B40527-7C12-4166-A928-A72F30BA90C3}"/>
    <hyperlink ref="R57" r:id="rId66" xr:uid="{33BF38DE-28E1-4D6D-B71E-927221F78D70}"/>
    <hyperlink ref="R56" r:id="rId67" xr:uid="{17A6B070-22EB-47DA-8BA1-6671EA9DB5C1}"/>
    <hyperlink ref="R51" r:id="rId68" xr:uid="{3F9A99D6-E476-44A8-AD06-15ADA1C987FF}"/>
    <hyperlink ref="R52" r:id="rId69" xr:uid="{A63B6D68-01EC-4C72-97B9-4E4A49926E02}"/>
    <hyperlink ref="R116" r:id="rId70" xr:uid="{5466611E-AE7C-4886-A15D-C6BDCDD7D52B}"/>
    <hyperlink ref="R170" r:id="rId71" xr:uid="{D2526963-B56A-41AA-9C30-2C6AD365C70F}"/>
    <hyperlink ref="R177" r:id="rId72" xr:uid="{B38EE087-4F64-47F1-8699-28E811D04940}"/>
    <hyperlink ref="R178" r:id="rId73" xr:uid="{3754E7BE-BF16-404C-AC76-4ADD2A99B7BD}"/>
    <hyperlink ref="R179" r:id="rId74" xr:uid="{2EB0F498-4CA4-4968-B9F9-3F8CA1DA76CE}"/>
    <hyperlink ref="R180" r:id="rId75" xr:uid="{4D16CAD0-2B97-4F06-BB22-C1B884DEB455}"/>
    <hyperlink ref="R182" r:id="rId76" xr:uid="{11E48E1F-952E-4091-B260-E22665F834A0}"/>
    <hyperlink ref="R183" r:id="rId77" xr:uid="{29F7A6CF-8BDB-4FAD-9D45-30388DD1CA5E}"/>
    <hyperlink ref="R184" r:id="rId78" xr:uid="{749A3F17-4EFB-42F2-9A0C-A85DBB46569A}"/>
    <hyperlink ref="R185" r:id="rId79" xr:uid="{C6267835-5D01-4516-8E85-6B3E15C4D7CF}"/>
    <hyperlink ref="R115" r:id="rId80" xr:uid="{A8300B32-6068-43C8-A32E-92C04BCF4353}"/>
    <hyperlink ref="R121" r:id="rId81" xr:uid="{73BF94A4-E0F2-4061-AE4E-226A2D360932}"/>
    <hyperlink ref="R133" r:id="rId82" xr:uid="{1AB3B1AA-831F-44FF-B014-677827B4DC90}"/>
    <hyperlink ref="R196" r:id="rId83" xr:uid="{79167CBE-E20F-44EA-B3C9-A73D1D1E9221}"/>
    <hyperlink ref="R203" r:id="rId84" xr:uid="{FA405CB7-FC0C-4818-962E-584482D26094}"/>
    <hyperlink ref="R202" r:id="rId85" xr:uid="{24646413-C4E7-4E81-B219-9CBF1783ABAF}"/>
    <hyperlink ref="R206" r:id="rId86" xr:uid="{75522121-D6F2-4032-B2D3-960FB09DC5E2}"/>
    <hyperlink ref="R222" r:id="rId87" xr:uid="{C3ABED6B-ADF7-402C-8875-D6D80497A9E9}"/>
    <hyperlink ref="R223" r:id="rId88" xr:uid="{E1EB6AAE-71A0-4452-BB57-9FBEC2F2E92D}"/>
    <hyperlink ref="R5" r:id="rId89" xr:uid="{95B2B309-84C7-4FAA-A2F0-F68CB4B9F6C9}"/>
    <hyperlink ref="R108" r:id="rId90" xr:uid="{9BABA2E1-298B-42FE-A8E2-2A83FD8103ED}"/>
    <hyperlink ref="R109" r:id="rId91" xr:uid="{F2B34725-D69A-455C-959B-33E842EDB65D}"/>
    <hyperlink ref="R110" r:id="rId92" xr:uid="{2F6D971B-9737-4E25-9663-1AB4021851D5}"/>
    <hyperlink ref="R112" r:id="rId93" xr:uid="{7A69B0C7-0D14-498E-8F20-C1AAF5E66CF8}"/>
    <hyperlink ref="R114" r:id="rId94" xr:uid="{ECE16894-05F3-459D-AD5C-8077E8500D7E}"/>
    <hyperlink ref="R171" r:id="rId95" xr:uid="{6FDAE4DD-C5BB-453D-AB84-8C8DA0F3B6F6}"/>
    <hyperlink ref="R172" r:id="rId96" xr:uid="{E16B2E6E-3406-43D2-AA05-26CC6813708F}"/>
    <hyperlink ref="R173" r:id="rId97" xr:uid="{04E4BD65-3631-4B2A-B922-75BE6B778BF9}"/>
    <hyperlink ref="R174" r:id="rId98" xr:uid="{6EB439D7-0FD2-4341-9976-00640B5D4531}"/>
    <hyperlink ref="R175" r:id="rId99" xr:uid="{34966772-6005-43D6-A862-270AD1D83293}"/>
    <hyperlink ref="R176" r:id="rId100" xr:uid="{B8EE70CD-E756-41E4-94B5-5D1AEE7C315E}"/>
    <hyperlink ref="R186" r:id="rId101" xr:uid="{1E45E663-EF3C-45C6-B3AC-3308F7388AC3}"/>
    <hyperlink ref="R187" r:id="rId102" xr:uid="{41179847-A011-4A37-A79B-C9922C3D6A57}"/>
    <hyperlink ref="R188" r:id="rId103" xr:uid="{85225C09-F9B7-4997-89E6-47AEC8F5FB77}"/>
    <hyperlink ref="R189" r:id="rId104" xr:uid="{EA21EC1F-7E9F-44EA-BAED-496DB71263EE}"/>
    <hyperlink ref="R190" r:id="rId105" xr:uid="{B899942B-FC76-4EDC-93F1-EA05A56CAC91}"/>
    <hyperlink ref="R191" r:id="rId106" xr:uid="{698576C7-8729-4C72-B7E2-3536EE370CF7}"/>
    <hyperlink ref="R192" r:id="rId107" xr:uid="{82502802-6F59-41AB-AAC4-18C67E7DB4C8}"/>
    <hyperlink ref="R193" r:id="rId108" xr:uid="{072BC0F7-0385-4574-B7A2-5B85017DD798}"/>
    <hyperlink ref="R194" r:id="rId109" xr:uid="{DED2B274-240E-4A4C-A4C2-9DC5C60E98B7}"/>
    <hyperlink ref="R195" r:id="rId110" xr:uid="{973017EC-1144-4DC1-BE91-8CADB21EF1EC}"/>
    <hyperlink ref="R106" r:id="rId111" xr:uid="{2B8390EA-DE52-4166-BDFE-896963BC0108}"/>
    <hyperlink ref="R120" r:id="rId112" xr:uid="{E53F9BBE-3CA1-4978-BEC4-E905B9F0E561}"/>
    <hyperlink ref="R149" r:id="rId113" xr:uid="{1FF363D8-C9B7-4A66-801D-9BEB9D8E5C70}"/>
    <hyperlink ref="R161" r:id="rId114" xr:uid="{425300C7-A046-486E-B609-EC3DADA33842}"/>
    <hyperlink ref="R157" r:id="rId115" xr:uid="{58747F55-BBD7-4AC5-9AEB-4D9B35636747}"/>
    <hyperlink ref="R158" r:id="rId116" xr:uid="{CD978D08-EB3C-46E9-AA51-A3723D612167}"/>
    <hyperlink ref="R60" r:id="rId117" xr:uid="{CBF29821-DA84-4E66-9A86-4A3D9C495319}"/>
    <hyperlink ref="R75" r:id="rId118" xr:uid="{E5C34A26-28BC-4F43-9FAB-78ACBCF0A28F}"/>
    <hyperlink ref="R127" r:id="rId119" xr:uid="{AF425373-8EB5-496A-A3CD-931F44819780}"/>
    <hyperlink ref="R169" r:id="rId120" xr:uid="{7FF7C7A9-0726-431C-B4A4-875C11B56929}"/>
    <hyperlink ref="R130" r:id="rId121" xr:uid="{6818DBE8-F468-4CAC-8EEC-0857EEB2BAC9}"/>
    <hyperlink ref="R42" r:id="rId122" display="https://es.aliexpress.com/item/1005006009449316.html?spm=a2g0o.order_detail.order_detail_item.3.32e539d3KLiW2v&amp;gatewayAdapt=glo2esp" xr:uid="{184D5638-8C9F-4004-B0DC-13B50D62FA97}"/>
    <hyperlink ref="R43" r:id="rId123" display="https://es.aliexpress.com/item/1005006009449316.html?spm=a2g0o.order_detail.order_detail_item.3.32e539d3KLiW2v&amp;gatewayAdapt=glo2esp" xr:uid="{76BEC754-F404-4B79-A2EC-50CA75D8FB7A}"/>
    <hyperlink ref="R92" r:id="rId124" xr:uid="{BC4C42BE-E6B7-43F4-AD67-73FA1FAB02DB}"/>
    <hyperlink ref="R88" r:id="rId125" xr:uid="{BF72B7DA-4572-4A76-94C4-D7949E47BF02}"/>
  </hyperlinks>
  <pageMargins left="0.7" right="0.7" top="0.75" bottom="0.75" header="0.3" footer="0.3"/>
  <legacyDrawing r:id="rId126"/>
  <picture r:id="rId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3"/>
  <sheetViews>
    <sheetView topLeftCell="B1"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7.09765625" style="31" bestFit="1" customWidth="1"/>
    <col min="2" max="2" width="44.796875" style="31" customWidth="1"/>
    <col min="3" max="3" width="12.19921875" style="31" bestFit="1" customWidth="1"/>
    <col min="4" max="4" width="14.8984375" style="31" bestFit="1" customWidth="1"/>
    <col min="5" max="5" width="12" style="31" bestFit="1" customWidth="1"/>
    <col min="6" max="6" width="14.796875" style="31" bestFit="1" customWidth="1"/>
    <col min="7" max="7" width="8.5" style="31" bestFit="1" customWidth="1"/>
    <col min="8" max="8" width="10.09765625" style="31" bestFit="1" customWidth="1"/>
    <col min="9" max="9" width="7.3984375" style="31" bestFit="1" customWidth="1"/>
    <col min="10" max="10" width="7.3984375" style="31" customWidth="1"/>
    <col min="11" max="11" width="11.3984375" style="31" bestFit="1" customWidth="1"/>
    <col min="12" max="12" width="11.796875" style="31" bestFit="1" customWidth="1"/>
    <col min="13" max="13" width="8" style="31" bestFit="1" customWidth="1"/>
    <col min="14" max="16384" width="10.69921875" style="31"/>
  </cols>
  <sheetData>
    <row r="1" spans="1:13" x14ac:dyDescent="0.3">
      <c r="A1" s="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225</v>
      </c>
      <c r="K1" s="1" t="s">
        <v>25</v>
      </c>
      <c r="L1" s="1" t="s">
        <v>26</v>
      </c>
      <c r="M1" s="1" t="s">
        <v>27</v>
      </c>
    </row>
    <row r="2" spans="1:13" ht="31.2" x14ac:dyDescent="0.3">
      <c r="A2" s="33">
        <v>2</v>
      </c>
      <c r="B2" s="3" t="str">
        <f>Compras!A2</f>
        <v>AXIDUN Huevos a Juego de Forma y Color-Juguete Educativo Montessori</v>
      </c>
      <c r="C2" s="3" t="s">
        <v>249</v>
      </c>
      <c r="D2" s="3" t="s">
        <v>250</v>
      </c>
      <c r="E2" s="21">
        <f>Compras!C2</f>
        <v>259</v>
      </c>
      <c r="F2" s="6">
        <f>Compras!D2</f>
        <v>0.21563706563706561</v>
      </c>
      <c r="G2" s="4">
        <f>Compras!B2</f>
        <v>1</v>
      </c>
      <c r="H2" s="21">
        <f>Compras!Q2</f>
        <v>182.83500000000001</v>
      </c>
      <c r="I2" s="4">
        <f>Compras!P2</f>
        <v>1</v>
      </c>
      <c r="J2" s="35" t="s">
        <v>225</v>
      </c>
      <c r="K2" s="13">
        <f t="shared" ref="K2:K65" si="0">M2* (IF(M2-H2&lt;100, IF(M2-H2&gt;80, 1.25, IF(M2-H2&gt;50, 1.5, 1.75)), IF(M2-H2&gt;150, 0.95, IF(M2-H2&gt;170, 0.9, 1))))</f>
        <v>299.2525</v>
      </c>
      <c r="L2" s="14">
        <f t="shared" ref="L2:L65" si="1">(K2+M2)/2</f>
        <v>299.2525</v>
      </c>
      <c r="M2" s="15">
        <f t="shared" ref="M2:M65" si="2">(H2/I2) * ( IF(E2&gt;H2, IF(E2-H2&gt;100, 1.25, IF(E2-H2&gt;50, 1.5, 1.75)), IF(H2-E2&gt;100, 1.25, IF(H2-E2&gt;50, 1.5, 1.75))) ) + 25</f>
        <v>299.2525</v>
      </c>
    </row>
    <row r="3" spans="1:13" x14ac:dyDescent="0.3">
      <c r="A3" s="33">
        <v>3</v>
      </c>
      <c r="B3" s="3" t="str">
        <f>Compras!A3</f>
        <v>Star Wars Hasbro Mixin Moods Grogu</v>
      </c>
      <c r="C3" s="3" t="s">
        <v>174</v>
      </c>
      <c r="D3" s="3" t="s">
        <v>148</v>
      </c>
      <c r="E3" s="21">
        <f>Compras!C3</f>
        <v>589</v>
      </c>
      <c r="F3" s="6">
        <f>Compras!D3</f>
        <v>0.30560271646859083</v>
      </c>
      <c r="G3" s="4">
        <f>Compras!B3</f>
        <v>1</v>
      </c>
      <c r="H3" s="21">
        <f>Compras!Q3</f>
        <v>368.1</v>
      </c>
      <c r="I3" s="4">
        <f>Compras!P3</f>
        <v>1</v>
      </c>
      <c r="J3" s="35" t="s">
        <v>225</v>
      </c>
      <c r="K3" s="13">
        <f t="shared" si="0"/>
        <v>485.125</v>
      </c>
      <c r="L3" s="14">
        <f t="shared" si="1"/>
        <v>485.125</v>
      </c>
      <c r="M3" s="15">
        <f t="shared" si="2"/>
        <v>485.125</v>
      </c>
    </row>
    <row r="4" spans="1:13" x14ac:dyDescent="0.3">
      <c r="A4" s="33">
        <v>4</v>
      </c>
      <c r="B4" s="3" t="str">
        <f>Compras!A4</f>
        <v>Set de juego Star Wars Hasbro Pack</v>
      </c>
      <c r="C4" s="3" t="s">
        <v>174</v>
      </c>
      <c r="D4" s="3" t="s">
        <v>172</v>
      </c>
      <c r="E4" s="21">
        <f>Compras!C4</f>
        <v>799</v>
      </c>
      <c r="F4" s="6">
        <f>Compras!D4</f>
        <v>0.3379224030037547</v>
      </c>
      <c r="G4" s="4">
        <f>Compras!B4</f>
        <v>1</v>
      </c>
      <c r="H4" s="21">
        <f>Compras!Q4</f>
        <v>476.1</v>
      </c>
      <c r="I4" s="4">
        <f>Compras!P4</f>
        <v>1</v>
      </c>
      <c r="J4" s="35" t="s">
        <v>225</v>
      </c>
      <c r="K4" s="13">
        <f t="shared" si="0"/>
        <v>620.125</v>
      </c>
      <c r="L4" s="14">
        <f t="shared" si="1"/>
        <v>620.125</v>
      </c>
      <c r="M4" s="15">
        <f t="shared" si="2"/>
        <v>620.125</v>
      </c>
    </row>
    <row r="5" spans="1:13" x14ac:dyDescent="0.3">
      <c r="A5" s="33">
        <v>5</v>
      </c>
      <c r="B5" s="3" t="str">
        <f>Compras!A5</f>
        <v>Set de Batalla Sonic Robot Eggman Gigante</v>
      </c>
      <c r="C5" s="3" t="s">
        <v>156</v>
      </c>
      <c r="D5" s="3" t="s">
        <v>169</v>
      </c>
      <c r="E5" s="21">
        <f>Compras!C5</f>
        <v>1597</v>
      </c>
      <c r="F5" s="6">
        <f>Compras!D5</f>
        <v>0.59987476518472138</v>
      </c>
      <c r="G5" s="4">
        <f>Compras!B5</f>
        <v>1</v>
      </c>
      <c r="H5" s="21">
        <f>Compras!Q5</f>
        <v>575.1</v>
      </c>
      <c r="I5" s="4">
        <f>Compras!P5</f>
        <v>1</v>
      </c>
      <c r="J5" s="35" t="s">
        <v>225</v>
      </c>
      <c r="K5" s="13">
        <f t="shared" si="0"/>
        <v>706.68124999999998</v>
      </c>
      <c r="L5" s="14">
        <f t="shared" si="1"/>
        <v>725.27812500000005</v>
      </c>
      <c r="M5" s="15">
        <f t="shared" si="2"/>
        <v>743.875</v>
      </c>
    </row>
    <row r="6" spans="1:13" ht="31.2" x14ac:dyDescent="0.3">
      <c r="A6" s="33">
        <v>6</v>
      </c>
      <c r="B6" s="3" t="str">
        <f>Compras!A6</f>
        <v>Set LEGO Super Heroes Motos de Viuda Negra y el Capitan America</v>
      </c>
      <c r="C6" s="3" t="s">
        <v>173</v>
      </c>
      <c r="D6" s="3" t="s">
        <v>172</v>
      </c>
      <c r="E6" s="21">
        <f>Compras!C6</f>
        <v>399</v>
      </c>
      <c r="F6" s="6">
        <f>Compras!D6</f>
        <v>0.25062656641604009</v>
      </c>
      <c r="G6" s="4">
        <f>Compras!B6</f>
        <v>1</v>
      </c>
      <c r="H6" s="21">
        <f>Compras!Q6</f>
        <v>269.10000000000002</v>
      </c>
      <c r="I6" s="4">
        <f>Compras!P6</f>
        <v>1</v>
      </c>
      <c r="J6" s="35" t="s">
        <v>225</v>
      </c>
      <c r="K6" s="13">
        <f t="shared" si="0"/>
        <v>451.71875</v>
      </c>
      <c r="L6" s="14">
        <f t="shared" si="1"/>
        <v>406.546875</v>
      </c>
      <c r="M6" s="15">
        <f t="shared" si="2"/>
        <v>361.375</v>
      </c>
    </row>
    <row r="7" spans="1:13" x14ac:dyDescent="0.3">
      <c r="A7" s="33">
        <v>7</v>
      </c>
      <c r="B7" s="3" t="str">
        <f>Compras!A7</f>
        <v>Mega Bloks Castillo Mágico de Disney</v>
      </c>
      <c r="C7" s="3" t="s">
        <v>149</v>
      </c>
      <c r="D7" s="3" t="s">
        <v>165</v>
      </c>
      <c r="E7" s="21">
        <f>Compras!C7</f>
        <v>759</v>
      </c>
      <c r="F7" s="6">
        <f>Compras!D7</f>
        <v>0.34255599472990772</v>
      </c>
      <c r="G7" s="4">
        <f>Compras!B7</f>
        <v>1</v>
      </c>
      <c r="H7" s="21">
        <f>Compras!Q7</f>
        <v>449.1</v>
      </c>
      <c r="I7" s="4">
        <f>Compras!P7</f>
        <v>1</v>
      </c>
      <c r="J7" s="35" t="s">
        <v>225</v>
      </c>
      <c r="K7" s="13">
        <f t="shared" si="0"/>
        <v>586.375</v>
      </c>
      <c r="L7" s="14">
        <f t="shared" si="1"/>
        <v>586.375</v>
      </c>
      <c r="M7" s="15">
        <f t="shared" si="2"/>
        <v>586.375</v>
      </c>
    </row>
    <row r="8" spans="1:13" x14ac:dyDescent="0.3">
      <c r="A8" s="33">
        <v>8</v>
      </c>
      <c r="B8" s="3" t="str">
        <f>Compras!A8</f>
        <v>Mario Bros Pack de 3 Figuras de 4"</v>
      </c>
      <c r="C8" s="3" t="s">
        <v>170</v>
      </c>
      <c r="D8" s="3" t="s">
        <v>171</v>
      </c>
      <c r="E8" s="21">
        <f>Compras!C8</f>
        <v>879</v>
      </c>
      <c r="F8" s="6">
        <f>Compras!D8</f>
        <v>0.45506257110352671</v>
      </c>
      <c r="G8" s="4">
        <f>Compras!B8</f>
        <v>1</v>
      </c>
      <c r="H8" s="21">
        <f>Compras!Q8</f>
        <v>431.1</v>
      </c>
      <c r="I8" s="4">
        <f>Compras!P8</f>
        <v>1</v>
      </c>
      <c r="J8" s="35" t="s">
        <v>225</v>
      </c>
      <c r="K8" s="13">
        <f t="shared" si="0"/>
        <v>563.875</v>
      </c>
      <c r="L8" s="14">
        <f t="shared" si="1"/>
        <v>563.875</v>
      </c>
      <c r="M8" s="15">
        <f t="shared" si="2"/>
        <v>563.875</v>
      </c>
    </row>
    <row r="9" spans="1:13" x14ac:dyDescent="0.3">
      <c r="A9" s="33">
        <v>9</v>
      </c>
      <c r="B9" s="3" t="str">
        <f>Compras!A9</f>
        <v>Mario Bros Yoshi electrónico</v>
      </c>
      <c r="C9" s="3" t="s">
        <v>170</v>
      </c>
      <c r="D9" s="3" t="s">
        <v>148</v>
      </c>
      <c r="E9" s="21">
        <f>Compras!C9</f>
        <v>1699</v>
      </c>
      <c r="F9" s="6">
        <f>Compras!D9</f>
        <v>0.48263684520306066</v>
      </c>
      <c r="G9" s="4">
        <f>Compras!B9</f>
        <v>1</v>
      </c>
      <c r="H9" s="21">
        <f>Compras!Q9</f>
        <v>791.1</v>
      </c>
      <c r="I9" s="4">
        <f>Compras!P9</f>
        <v>1</v>
      </c>
      <c r="J9" s="35" t="s">
        <v>225</v>
      </c>
      <c r="K9" s="13">
        <f t="shared" si="0"/>
        <v>963.18124999999998</v>
      </c>
      <c r="L9" s="14">
        <f t="shared" si="1"/>
        <v>988.52812500000005</v>
      </c>
      <c r="M9" s="15">
        <f t="shared" si="2"/>
        <v>1013.875</v>
      </c>
    </row>
    <row r="10" spans="1:13" x14ac:dyDescent="0.3">
      <c r="A10" s="33">
        <v>10</v>
      </c>
      <c r="B10" s="3" t="str">
        <f>Compras!A10</f>
        <v>Super Mario Guigante Articulada</v>
      </c>
      <c r="C10" s="3" t="s">
        <v>170</v>
      </c>
      <c r="D10" s="3" t="s">
        <v>148</v>
      </c>
      <c r="E10" s="21">
        <f>Compras!C10</f>
        <v>1299</v>
      </c>
      <c r="F10" s="6">
        <f>Compras!D10</f>
        <v>0.46189376443418012</v>
      </c>
      <c r="G10" s="4">
        <f>Compras!B10</f>
        <v>1</v>
      </c>
      <c r="H10" s="21">
        <f>Compras!Q10</f>
        <v>629.1</v>
      </c>
      <c r="I10" s="4">
        <f>Compras!P10</f>
        <v>1</v>
      </c>
      <c r="J10" s="35" t="s">
        <v>225</v>
      </c>
      <c r="K10" s="13">
        <f t="shared" si="0"/>
        <v>770.80624999999998</v>
      </c>
      <c r="L10" s="14">
        <f t="shared" si="1"/>
        <v>791.09062500000005</v>
      </c>
      <c r="M10" s="15">
        <f t="shared" si="2"/>
        <v>811.375</v>
      </c>
    </row>
    <row r="11" spans="1:13" x14ac:dyDescent="0.3">
      <c r="A11" s="33">
        <v>11</v>
      </c>
      <c r="B11" s="3" t="str">
        <f>Compras!A11</f>
        <v>Super Mario Castillo Set The Movie</v>
      </c>
      <c r="C11" s="3" t="s">
        <v>170</v>
      </c>
      <c r="D11" s="3" t="s">
        <v>169</v>
      </c>
      <c r="E11" s="21">
        <f>Compras!C11</f>
        <v>999</v>
      </c>
      <c r="F11" s="6">
        <f>Compras!D11</f>
        <v>0.45045045045045046</v>
      </c>
      <c r="G11" s="4">
        <f>Compras!B11</f>
        <v>1</v>
      </c>
      <c r="H11" s="21">
        <f>Compras!Q11</f>
        <v>494.1</v>
      </c>
      <c r="I11" s="4">
        <f>Compras!P11</f>
        <v>1</v>
      </c>
      <c r="J11" s="35" t="s">
        <v>225</v>
      </c>
      <c r="K11" s="13">
        <f t="shared" si="0"/>
        <v>642.625</v>
      </c>
      <c r="L11" s="14">
        <f t="shared" si="1"/>
        <v>642.625</v>
      </c>
      <c r="M11" s="15">
        <f t="shared" si="2"/>
        <v>642.625</v>
      </c>
    </row>
    <row r="12" spans="1:13" ht="31.2" x14ac:dyDescent="0.3">
      <c r="A12" s="33">
        <v>12</v>
      </c>
      <c r="B12" s="3" t="str">
        <f>Compras!A12</f>
        <v>Mario Bros Castillo Deluxe Mushroom + 5 Personajes</v>
      </c>
      <c r="C12" s="3" t="s">
        <v>170</v>
      </c>
      <c r="D12" s="3" t="s">
        <v>169</v>
      </c>
      <c r="E12" s="21">
        <f>Compras!C12</f>
        <v>1283</v>
      </c>
      <c r="F12" s="6">
        <f>Compras!D12</f>
        <v>0.44738893219017922</v>
      </c>
      <c r="G12" s="4">
        <f>Compras!B12</f>
        <v>1</v>
      </c>
      <c r="H12" s="21">
        <f>Compras!Q12</f>
        <v>638.1</v>
      </c>
      <c r="I12" s="4">
        <f>Compras!P12</f>
        <v>1</v>
      </c>
      <c r="J12" s="35" t="s">
        <v>225</v>
      </c>
      <c r="K12" s="13">
        <f t="shared" si="0"/>
        <v>781.49374999999998</v>
      </c>
      <c r="L12" s="14">
        <f t="shared" si="1"/>
        <v>802.05937500000005</v>
      </c>
      <c r="M12" s="15">
        <f t="shared" si="2"/>
        <v>822.625</v>
      </c>
    </row>
    <row r="13" spans="1:13" x14ac:dyDescent="0.3">
      <c r="A13" s="33">
        <v>13</v>
      </c>
      <c r="B13" s="3" t="str">
        <f>Compras!A13</f>
        <v>Mario Kart Hot Wheels</v>
      </c>
      <c r="C13" s="3" t="s">
        <v>168</v>
      </c>
      <c r="D13" s="3" t="s">
        <v>155</v>
      </c>
      <c r="E13" s="21">
        <f>Compras!C13</f>
        <v>145</v>
      </c>
      <c r="F13" s="6">
        <f>Compras!D13</f>
        <v>0.20862068965517241</v>
      </c>
      <c r="G13" s="4">
        <f>Compras!B13</f>
        <v>2</v>
      </c>
      <c r="H13" s="21">
        <f>Compras!Q13</f>
        <v>114.75</v>
      </c>
      <c r="I13" s="4">
        <f>Compras!P13</f>
        <v>3</v>
      </c>
      <c r="J13" s="35" t="s">
        <v>225</v>
      </c>
      <c r="K13" s="13">
        <f t="shared" si="0"/>
        <v>160.890625</v>
      </c>
      <c r="L13" s="14">
        <f t="shared" si="1"/>
        <v>126.4140625</v>
      </c>
      <c r="M13" s="15">
        <f t="shared" si="2"/>
        <v>91.9375</v>
      </c>
    </row>
    <row r="14" spans="1:13" x14ac:dyDescent="0.3">
      <c r="A14" s="33">
        <v>14</v>
      </c>
      <c r="B14" s="3" t="str">
        <f>Compras!A14</f>
        <v>Pista Mario Kart Ruinas Roca Picudas</v>
      </c>
      <c r="C14" s="3" t="s">
        <v>168</v>
      </c>
      <c r="D14" s="3" t="s">
        <v>167</v>
      </c>
      <c r="E14" s="21">
        <f>Compras!C14</f>
        <v>609</v>
      </c>
      <c r="F14" s="6">
        <f>Compras!D14</f>
        <v>0.20073891625615764</v>
      </c>
      <c r="G14" s="4">
        <f>Compras!B14</f>
        <v>1</v>
      </c>
      <c r="H14" s="21">
        <f>Compras!Q14</f>
        <v>486.75</v>
      </c>
      <c r="I14" s="4">
        <f>Compras!P14</f>
        <v>1</v>
      </c>
      <c r="J14" s="35" t="s">
        <v>225</v>
      </c>
      <c r="K14" s="13">
        <f t="shared" si="0"/>
        <v>633.4375</v>
      </c>
      <c r="L14" s="14">
        <f t="shared" si="1"/>
        <v>633.4375</v>
      </c>
      <c r="M14" s="15">
        <f t="shared" si="2"/>
        <v>633.4375</v>
      </c>
    </row>
    <row r="15" spans="1:13" x14ac:dyDescent="0.3">
      <c r="A15" s="33">
        <v>15</v>
      </c>
      <c r="B15" s="3" t="str">
        <f>Compras!A15</f>
        <v>Pista Mario Kart Chain Chomp Set</v>
      </c>
      <c r="C15" s="3" t="s">
        <v>168</v>
      </c>
      <c r="D15" s="3" t="s">
        <v>167</v>
      </c>
      <c r="E15" s="21">
        <f>Compras!C15</f>
        <v>609</v>
      </c>
      <c r="F15" s="6">
        <f>Compras!D15</f>
        <v>0.20073891625615764</v>
      </c>
      <c r="G15" s="4">
        <f>Compras!B15</f>
        <v>1</v>
      </c>
      <c r="H15" s="21">
        <f>Compras!Q15</f>
        <v>486.75</v>
      </c>
      <c r="I15" s="4">
        <f>Compras!P15</f>
        <v>1</v>
      </c>
      <c r="J15" s="35" t="s">
        <v>225</v>
      </c>
      <c r="K15" s="13">
        <f t="shared" si="0"/>
        <v>633.4375</v>
      </c>
      <c r="L15" s="14">
        <f t="shared" si="1"/>
        <v>633.4375</v>
      </c>
      <c r="M15" s="15">
        <f t="shared" si="2"/>
        <v>633.4375</v>
      </c>
    </row>
    <row r="16" spans="1:13" x14ac:dyDescent="0.3">
      <c r="A16" s="33">
        <v>16</v>
      </c>
      <c r="B16" s="3" t="str">
        <f>Compras!A16</f>
        <v>Cars 3 Disney Pixar</v>
      </c>
      <c r="C16" s="3" t="s">
        <v>149</v>
      </c>
      <c r="D16" s="3" t="s">
        <v>155</v>
      </c>
      <c r="E16" s="21">
        <f>Compras!C16</f>
        <v>101</v>
      </c>
      <c r="F16" s="6">
        <f>Compras!D16</f>
        <v>0.25</v>
      </c>
      <c r="G16" s="4">
        <f>Compras!B16</f>
        <v>2</v>
      </c>
      <c r="H16" s="21">
        <f>Compras!Q16</f>
        <v>75.75</v>
      </c>
      <c r="I16" s="4">
        <f>Compras!P16</f>
        <v>1</v>
      </c>
      <c r="J16" s="35" t="s">
        <v>225</v>
      </c>
      <c r="K16" s="13">
        <f t="shared" si="0"/>
        <v>196.953125</v>
      </c>
      <c r="L16" s="14">
        <f t="shared" si="1"/>
        <v>177.2578125</v>
      </c>
      <c r="M16" s="15">
        <f t="shared" si="2"/>
        <v>157.5625</v>
      </c>
    </row>
    <row r="17" spans="1:13" x14ac:dyDescent="0.3">
      <c r="A17" s="33">
        <v>17</v>
      </c>
      <c r="B17" s="3" t="str">
        <f>Compras!A17</f>
        <v>Bloques Bebé Fisher Price</v>
      </c>
      <c r="C17" s="3" t="s">
        <v>166</v>
      </c>
      <c r="D17" s="3" t="s">
        <v>165</v>
      </c>
      <c r="E17" s="21">
        <f>Compras!C17</f>
        <v>135</v>
      </c>
      <c r="F17" s="6">
        <f>Compras!D17</f>
        <v>0.25</v>
      </c>
      <c r="G17" s="4">
        <f>Compras!B17</f>
        <v>1</v>
      </c>
      <c r="H17" s="21">
        <f>Compras!Q17</f>
        <v>101.25</v>
      </c>
      <c r="I17" s="4">
        <f>Compras!P17</f>
        <v>1</v>
      </c>
      <c r="J17" s="35" t="s">
        <v>225</v>
      </c>
      <c r="K17" s="13">
        <f t="shared" si="0"/>
        <v>202.1875</v>
      </c>
      <c r="L17" s="14">
        <f t="shared" si="1"/>
        <v>202.1875</v>
      </c>
      <c r="M17" s="15">
        <f t="shared" si="2"/>
        <v>202.1875</v>
      </c>
    </row>
    <row r="18" spans="1:13" ht="31.2" x14ac:dyDescent="0.3">
      <c r="A18" s="33">
        <v>18</v>
      </c>
      <c r="B18" s="3" t="str">
        <f>Compras!A18</f>
        <v>HW Racerverse Vehículo Black Panther En Wakanda Jet</v>
      </c>
      <c r="C18" s="3" t="s">
        <v>164</v>
      </c>
      <c r="D18" s="3" t="s">
        <v>155</v>
      </c>
      <c r="E18" s="21">
        <f>Compras!C18</f>
        <v>149</v>
      </c>
      <c r="F18" s="6">
        <f>Compras!D18</f>
        <v>0</v>
      </c>
      <c r="G18" s="4">
        <f>Compras!B18</f>
        <v>1</v>
      </c>
      <c r="H18" s="21">
        <f>Compras!Q18</f>
        <v>99</v>
      </c>
      <c r="I18" s="4">
        <f>Compras!P18</f>
        <v>1</v>
      </c>
      <c r="J18" s="35" t="s">
        <v>225</v>
      </c>
      <c r="K18" s="13">
        <f t="shared" si="0"/>
        <v>247.8125</v>
      </c>
      <c r="L18" s="14">
        <f t="shared" si="1"/>
        <v>223.03125</v>
      </c>
      <c r="M18" s="15">
        <f t="shared" si="2"/>
        <v>198.25</v>
      </c>
    </row>
    <row r="19" spans="1:13" x14ac:dyDescent="0.3">
      <c r="A19" s="33">
        <v>19</v>
      </c>
      <c r="B19" s="3" t="str">
        <f>Compras!A19</f>
        <v>HW Racerverse Vehículo De Juguete Capitán Garfio</v>
      </c>
      <c r="C19" s="3" t="s">
        <v>164</v>
      </c>
      <c r="D19" s="3" t="s">
        <v>155</v>
      </c>
      <c r="E19" s="21">
        <f>Compras!C19</f>
        <v>149</v>
      </c>
      <c r="F19" s="6">
        <f>Compras!D19</f>
        <v>0</v>
      </c>
      <c r="G19" s="4">
        <f>Compras!B19</f>
        <v>1</v>
      </c>
      <c r="H19" s="21">
        <f>Compras!Q19</f>
        <v>99</v>
      </c>
      <c r="I19" s="4">
        <f>Compras!P19</f>
        <v>1</v>
      </c>
      <c r="J19" s="35" t="s">
        <v>225</v>
      </c>
      <c r="K19" s="13">
        <f t="shared" si="0"/>
        <v>247.8125</v>
      </c>
      <c r="L19" s="14">
        <f t="shared" si="1"/>
        <v>223.03125</v>
      </c>
      <c r="M19" s="15">
        <f t="shared" si="2"/>
        <v>198.25</v>
      </c>
    </row>
    <row r="20" spans="1:13" x14ac:dyDescent="0.3">
      <c r="A20" s="33">
        <v>20</v>
      </c>
      <c r="B20" s="3" t="str">
        <f>Compras!A20</f>
        <v>HW Racerverse Vehículo Chewbacca En Falcon</v>
      </c>
      <c r="C20" s="3" t="s">
        <v>164</v>
      </c>
      <c r="D20" s="3" t="s">
        <v>155</v>
      </c>
      <c r="E20" s="21">
        <f>Compras!C20</f>
        <v>149</v>
      </c>
      <c r="F20" s="6">
        <f>Compras!D20</f>
        <v>0</v>
      </c>
      <c r="G20" s="4">
        <f>Compras!B20</f>
        <v>1</v>
      </c>
      <c r="H20" s="21">
        <f>Compras!Q20</f>
        <v>99</v>
      </c>
      <c r="I20" s="4">
        <f>Compras!P20</f>
        <v>1</v>
      </c>
      <c r="J20" s="35" t="s">
        <v>225</v>
      </c>
      <c r="K20" s="13">
        <f t="shared" si="0"/>
        <v>247.8125</v>
      </c>
      <c r="L20" s="14">
        <f t="shared" si="1"/>
        <v>223.03125</v>
      </c>
      <c r="M20" s="15">
        <f t="shared" si="2"/>
        <v>198.25</v>
      </c>
    </row>
    <row r="21" spans="1:13" ht="31.2" x14ac:dyDescent="0.3">
      <c r="A21" s="33">
        <v>21</v>
      </c>
      <c r="B21" s="3" t="str">
        <f>Compras!A21</f>
        <v>Demon Slayer, gorros de Nezuko Tanjirou Inosuke</v>
      </c>
      <c r="C21" s="3" t="s">
        <v>498</v>
      </c>
      <c r="D21" s="3" t="s">
        <v>159</v>
      </c>
      <c r="E21" s="21">
        <f>Compras!C21</f>
        <v>103.97</v>
      </c>
      <c r="F21" s="6">
        <f>Compras!D21</f>
        <v>0.49716264307011643</v>
      </c>
      <c r="G21" s="4">
        <f>Compras!B21</f>
        <v>4</v>
      </c>
      <c r="H21" s="21">
        <f>Compras!Q21</f>
        <v>63.2</v>
      </c>
      <c r="I21" s="4">
        <f>Compras!P21</f>
        <v>1</v>
      </c>
      <c r="J21" s="35" t="s">
        <v>225</v>
      </c>
      <c r="K21" s="13">
        <f t="shared" si="0"/>
        <v>203.40000000000003</v>
      </c>
      <c r="L21" s="14">
        <f t="shared" si="1"/>
        <v>169.50000000000003</v>
      </c>
      <c r="M21" s="15">
        <f t="shared" si="2"/>
        <v>135.60000000000002</v>
      </c>
    </row>
    <row r="22" spans="1:13" ht="31.2" x14ac:dyDescent="0.3">
      <c r="A22" s="33">
        <v>22</v>
      </c>
      <c r="B22" s="3" t="str">
        <f>Compras!A22</f>
        <v>Totoro y Diana - gorros de Totoro, Sailor Moon, Cat, Bus</v>
      </c>
      <c r="C22" s="3" t="s">
        <v>499</v>
      </c>
      <c r="D22" s="3" t="s">
        <v>159</v>
      </c>
      <c r="E22" s="21">
        <f>Compras!C22</f>
        <v>93.32</v>
      </c>
      <c r="F22" s="6">
        <f>Compras!D22</f>
        <v>0.40741534504929278</v>
      </c>
      <c r="G22" s="4">
        <f>Compras!B22</f>
        <v>1</v>
      </c>
      <c r="H22" s="21">
        <f>Compras!Q22</f>
        <v>78.89</v>
      </c>
      <c r="I22" s="4">
        <f>Compras!P22</f>
        <v>1</v>
      </c>
      <c r="J22" s="35" t="s">
        <v>225</v>
      </c>
      <c r="K22" s="13">
        <f t="shared" si="0"/>
        <v>203.82187500000001</v>
      </c>
      <c r="L22" s="14">
        <f t="shared" si="1"/>
        <v>183.43968749999999</v>
      </c>
      <c r="M22" s="15">
        <f t="shared" si="2"/>
        <v>163.0575</v>
      </c>
    </row>
    <row r="23" spans="1:13" x14ac:dyDescent="0.3">
      <c r="A23" s="33">
        <v>23</v>
      </c>
      <c r="B23" s="3" t="str">
        <f>Compras!A23</f>
        <v>Gorro de pirate King Anime Monkey D. Luffy</v>
      </c>
      <c r="C23" s="3" t="s">
        <v>160</v>
      </c>
      <c r="D23" s="3" t="s">
        <v>159</v>
      </c>
      <c r="E23" s="21">
        <f>Compras!C23</f>
        <v>93.32</v>
      </c>
      <c r="F23" s="6">
        <f>Compras!D23</f>
        <v>0.40687955422203165</v>
      </c>
      <c r="G23" s="4">
        <f>Compras!B23</f>
        <v>1</v>
      </c>
      <c r="H23" s="21">
        <f>Compras!Q23</f>
        <v>78.94</v>
      </c>
      <c r="I23" s="4">
        <f>Compras!P23</f>
        <v>1</v>
      </c>
      <c r="J23" s="35" t="s">
        <v>225</v>
      </c>
      <c r="K23" s="13">
        <f t="shared" si="0"/>
        <v>203.93124999999998</v>
      </c>
      <c r="L23" s="14">
        <f t="shared" si="1"/>
        <v>183.53812499999998</v>
      </c>
      <c r="M23" s="15">
        <f t="shared" si="2"/>
        <v>163.14499999999998</v>
      </c>
    </row>
    <row r="24" spans="1:13" ht="31.2" x14ac:dyDescent="0.3">
      <c r="A24" s="33">
        <v>24</v>
      </c>
      <c r="B24" s="3" t="str">
        <f>Compras!A24</f>
        <v>Gorro de Tony Chopper Sweet Dreams, gorro de Hip Hop</v>
      </c>
      <c r="C24" s="3" t="s">
        <v>160</v>
      </c>
      <c r="D24" s="3" t="s">
        <v>159</v>
      </c>
      <c r="E24" s="21">
        <f>Compras!C24</f>
        <v>93.32</v>
      </c>
      <c r="F24" s="6">
        <f>Compras!D24</f>
        <v>0.40741534504929278</v>
      </c>
      <c r="G24" s="4">
        <f>Compras!B24</f>
        <v>1</v>
      </c>
      <c r="H24" s="21">
        <f>Compras!Q24</f>
        <v>78.89</v>
      </c>
      <c r="I24" s="4">
        <f>Compras!P24</f>
        <v>1</v>
      </c>
      <c r="J24" s="35" t="s">
        <v>225</v>
      </c>
      <c r="K24" s="13">
        <f t="shared" si="0"/>
        <v>203.82187500000001</v>
      </c>
      <c r="L24" s="14">
        <f t="shared" si="1"/>
        <v>183.43968749999999</v>
      </c>
      <c r="M24" s="15">
        <f t="shared" si="2"/>
        <v>163.0575</v>
      </c>
    </row>
    <row r="25" spans="1:13" x14ac:dyDescent="0.3">
      <c r="A25" s="33">
        <v>25</v>
      </c>
      <c r="B25" s="3" t="str">
        <f>Compras!A25</f>
        <v>Gorros de supershojo Sailor Skullies Rosa</v>
      </c>
      <c r="C25" s="3" t="s">
        <v>158</v>
      </c>
      <c r="D25" s="3" t="s">
        <v>159</v>
      </c>
      <c r="E25" s="21">
        <f>Compras!C25</f>
        <v>104.32</v>
      </c>
      <c r="F25" s="6">
        <f>Compras!D25</f>
        <v>0.4971242331288343</v>
      </c>
      <c r="G25" s="4">
        <f>Compras!B25</f>
        <v>1</v>
      </c>
      <c r="H25" s="21">
        <f>Compras!Q25</f>
        <v>64.326666666666668</v>
      </c>
      <c r="I25" s="4">
        <f>Compras!P25</f>
        <v>1</v>
      </c>
      <c r="J25" s="35" t="s">
        <v>225</v>
      </c>
      <c r="K25" s="13">
        <f t="shared" si="0"/>
        <v>206.35749999999999</v>
      </c>
      <c r="L25" s="14">
        <f t="shared" si="1"/>
        <v>171.96458333333334</v>
      </c>
      <c r="M25" s="15">
        <f t="shared" si="2"/>
        <v>137.57166666666666</v>
      </c>
    </row>
    <row r="26" spans="1:13" ht="31.2" x14ac:dyDescent="0.3">
      <c r="A26" s="33">
        <v>26</v>
      </c>
      <c r="B26" s="3" t="str">
        <f>Compras!A26</f>
        <v>Gorro Mi vecino Totoro Gorro de punto, Studio Ghibli</v>
      </c>
      <c r="C26" s="3" t="s">
        <v>499</v>
      </c>
      <c r="D26" s="3" t="s">
        <v>159</v>
      </c>
      <c r="E26" s="21">
        <f>Compras!C26</f>
        <v>93.32</v>
      </c>
      <c r="F26" s="6">
        <f>Compras!D26</f>
        <v>0.45317188169738531</v>
      </c>
      <c r="G26" s="4">
        <f>Compras!B26</f>
        <v>2</v>
      </c>
      <c r="H26" s="21">
        <f>Compras!Q26</f>
        <v>62.896666666666668</v>
      </c>
      <c r="I26" s="4">
        <f>Compras!P26</f>
        <v>1</v>
      </c>
      <c r="J26" s="35" t="s">
        <v>225</v>
      </c>
      <c r="K26" s="13">
        <f t="shared" si="0"/>
        <v>202.60374999999999</v>
      </c>
      <c r="L26" s="14">
        <f t="shared" si="1"/>
        <v>168.83645833333333</v>
      </c>
      <c r="M26" s="15">
        <f t="shared" si="2"/>
        <v>135.06916666666666</v>
      </c>
    </row>
    <row r="27" spans="1:13" x14ac:dyDescent="0.3">
      <c r="A27" s="33">
        <v>27</v>
      </c>
      <c r="B27" s="3" t="str">
        <f>Compras!A27</f>
        <v>Gorro de Sakura Card Captor</v>
      </c>
      <c r="C27" s="3" t="s">
        <v>211</v>
      </c>
      <c r="D27" s="3" t="s">
        <v>159</v>
      </c>
      <c r="E27" s="21">
        <f>Compras!C27</f>
        <v>259.42</v>
      </c>
      <c r="F27" s="6">
        <f>Compras!D27</f>
        <v>0.83370595944799941</v>
      </c>
      <c r="G27" s="4">
        <f>Compras!B27</f>
        <v>1</v>
      </c>
      <c r="H27" s="21">
        <f>Compras!Q27</f>
        <v>63.695</v>
      </c>
      <c r="I27" s="4">
        <f>Compras!P27</f>
        <v>1</v>
      </c>
      <c r="J27" s="35" t="s">
        <v>225</v>
      </c>
      <c r="K27" s="13">
        <f t="shared" si="0"/>
        <v>183.08281250000002</v>
      </c>
      <c r="L27" s="14">
        <f t="shared" si="1"/>
        <v>143.85078125000001</v>
      </c>
      <c r="M27" s="15">
        <f t="shared" si="2"/>
        <v>104.61875000000001</v>
      </c>
    </row>
    <row r="28" spans="1:13" x14ac:dyDescent="0.3">
      <c r="A28" s="33">
        <v>28</v>
      </c>
      <c r="B28" s="3" t="str">
        <f>Compras!A28</f>
        <v>Gorro Tony Chopper, Candy Lover</v>
      </c>
      <c r="C28" s="3" t="s">
        <v>160</v>
      </c>
      <c r="D28" s="3" t="s">
        <v>159</v>
      </c>
      <c r="E28" s="21">
        <f>Compras!C28</f>
        <v>259.42</v>
      </c>
      <c r="F28" s="6">
        <f>Compras!D28</f>
        <v>0.83370595944799941</v>
      </c>
      <c r="G28" s="4">
        <f>Compras!B28</f>
        <v>1</v>
      </c>
      <c r="H28" s="21">
        <f>Compras!Q28</f>
        <v>63.695</v>
      </c>
      <c r="I28" s="4">
        <f>Compras!P28</f>
        <v>1</v>
      </c>
      <c r="J28" s="35" t="s">
        <v>225</v>
      </c>
      <c r="K28" s="13">
        <f t="shared" si="0"/>
        <v>183.08281250000002</v>
      </c>
      <c r="L28" s="14">
        <f t="shared" si="1"/>
        <v>143.85078125000001</v>
      </c>
      <c r="M28" s="15">
        <f t="shared" si="2"/>
        <v>104.61875000000001</v>
      </c>
    </row>
    <row r="29" spans="1:13" x14ac:dyDescent="0.3">
      <c r="A29" s="33">
        <v>29</v>
      </c>
      <c r="B29" s="3" t="str">
        <f>Compras!A29</f>
        <v>Gorro de punto Kero Sakura Card Captor</v>
      </c>
      <c r="C29" s="3" t="s">
        <v>211</v>
      </c>
      <c r="D29" s="3" t="s">
        <v>159</v>
      </c>
      <c r="E29" s="21">
        <f>Compras!C29</f>
        <v>146.87</v>
      </c>
      <c r="F29" s="6">
        <f>Compras!D29</f>
        <v>0.66746101994961538</v>
      </c>
      <c r="G29" s="4">
        <f>Compras!B29</f>
        <v>1</v>
      </c>
      <c r="H29" s="21">
        <f>Compras!Q29</f>
        <v>59.537500000000009</v>
      </c>
      <c r="I29" s="4">
        <f>Compras!P29</f>
        <v>1</v>
      </c>
      <c r="J29" s="35" t="s">
        <v>225</v>
      </c>
      <c r="K29" s="13">
        <f t="shared" si="0"/>
        <v>171.45937500000002</v>
      </c>
      <c r="L29" s="14">
        <f t="shared" si="1"/>
        <v>142.8828125</v>
      </c>
      <c r="M29" s="15">
        <f t="shared" si="2"/>
        <v>114.30625000000001</v>
      </c>
    </row>
    <row r="30" spans="1:13" ht="31.2" x14ac:dyDescent="0.3">
      <c r="A30" s="33">
        <v>30</v>
      </c>
      <c r="B30" s="3" t="str">
        <f>Compras!A30</f>
        <v>Gorro Nezuko-gorros de punto, Demon Slayer</v>
      </c>
      <c r="C30" s="3" t="s">
        <v>498</v>
      </c>
      <c r="D30" s="3" t="s">
        <v>159</v>
      </c>
      <c r="E30" s="21">
        <f>Compras!C30</f>
        <v>93.32</v>
      </c>
      <c r="F30" s="6">
        <f>Compras!D30</f>
        <v>0.46238748392627516</v>
      </c>
      <c r="G30" s="4">
        <f>Compras!B30</f>
        <v>1</v>
      </c>
      <c r="H30" s="21">
        <f>Compras!Q30</f>
        <v>60.867500000000007</v>
      </c>
      <c r="I30" s="4">
        <f>Compras!P30</f>
        <v>1</v>
      </c>
      <c r="J30" s="35" t="s">
        <v>225</v>
      </c>
      <c r="K30" s="13">
        <f t="shared" si="0"/>
        <v>197.2771875</v>
      </c>
      <c r="L30" s="14">
        <f t="shared" si="1"/>
        <v>164.39765625000001</v>
      </c>
      <c r="M30" s="15">
        <f t="shared" si="2"/>
        <v>131.518125</v>
      </c>
    </row>
    <row r="31" spans="1:13" ht="31.2" x14ac:dyDescent="0.3">
      <c r="A31" s="33">
        <v>31</v>
      </c>
      <c r="B31" s="3" t="str">
        <f>Compras!A31</f>
        <v>Tanjiro-gorros de Anime de Demon Slayer Unisex</v>
      </c>
      <c r="C31" s="3" t="s">
        <v>498</v>
      </c>
      <c r="D31" s="3" t="s">
        <v>159</v>
      </c>
      <c r="E31" s="21">
        <f>Compras!C31</f>
        <v>93.32</v>
      </c>
      <c r="F31" s="6">
        <f>Compras!D31</f>
        <v>0.47663951993141873</v>
      </c>
      <c r="G31" s="4">
        <f>Compras!B31</f>
        <v>1</v>
      </c>
      <c r="H31" s="21">
        <f>Compras!Q31</f>
        <v>59.537500000000009</v>
      </c>
      <c r="I31" s="4">
        <f>Compras!P31</f>
        <v>1</v>
      </c>
      <c r="J31" s="35" t="s">
        <v>225</v>
      </c>
      <c r="K31" s="13">
        <f t="shared" si="0"/>
        <v>193.78593750000002</v>
      </c>
      <c r="L31" s="14">
        <f t="shared" si="1"/>
        <v>161.48828125</v>
      </c>
      <c r="M31" s="15">
        <f t="shared" si="2"/>
        <v>129.19062500000001</v>
      </c>
    </row>
    <row r="32" spans="1:13" ht="31.2" x14ac:dyDescent="0.3">
      <c r="A32" s="33">
        <v>32</v>
      </c>
      <c r="B32" s="3" t="str">
        <f>Compras!A32</f>
        <v>Demon Slayer-gorro de punto de Kimetsu No Yaiba</v>
      </c>
      <c r="C32" s="3" t="s">
        <v>498</v>
      </c>
      <c r="D32" s="3" t="s">
        <v>159</v>
      </c>
      <c r="E32" s="21">
        <f>Compras!C32</f>
        <v>146.87</v>
      </c>
      <c r="F32" s="6">
        <f>Compras!D32</f>
        <v>0.65840539252400077</v>
      </c>
      <c r="G32" s="4">
        <f>Compras!B32</f>
        <v>1</v>
      </c>
      <c r="H32" s="21">
        <f>Compras!Q32</f>
        <v>60.867500000000007</v>
      </c>
      <c r="I32" s="4">
        <f>Compras!P32</f>
        <v>1</v>
      </c>
      <c r="J32" s="35" t="s">
        <v>225</v>
      </c>
      <c r="K32" s="13">
        <f t="shared" si="0"/>
        <v>174.45187500000003</v>
      </c>
      <c r="L32" s="14">
        <f t="shared" si="1"/>
        <v>145.37656250000003</v>
      </c>
      <c r="M32" s="15">
        <f t="shared" si="2"/>
        <v>116.30125000000001</v>
      </c>
    </row>
    <row r="33" spans="1:13" x14ac:dyDescent="0.3">
      <c r="A33" s="33">
        <v>33</v>
      </c>
      <c r="B33" s="3" t="str">
        <f>Compras!A33</f>
        <v>Gorro Sailor Moon Skullies azul-rosa</v>
      </c>
      <c r="C33" s="3" t="s">
        <v>158</v>
      </c>
      <c r="D33" s="3" t="s">
        <v>159</v>
      </c>
      <c r="E33" s="21">
        <f>Compras!C33</f>
        <v>72.27</v>
      </c>
      <c r="F33" s="6">
        <f>Compras!D33</f>
        <v>0.5209630552096306</v>
      </c>
      <c r="G33" s="4">
        <f>Compras!B33</f>
        <v>1</v>
      </c>
      <c r="H33" s="21">
        <f>Compras!Q33</f>
        <v>43.7575</v>
      </c>
      <c r="I33" s="4">
        <f>Compras!P33</f>
        <v>1</v>
      </c>
      <c r="J33" s="34" t="s">
        <v>225</v>
      </c>
      <c r="K33" s="13">
        <f t="shared" si="0"/>
        <v>152.3634375</v>
      </c>
      <c r="L33" s="14">
        <f t="shared" si="1"/>
        <v>126.96953125</v>
      </c>
      <c r="M33" s="15">
        <f t="shared" si="2"/>
        <v>101.575625</v>
      </c>
    </row>
    <row r="34" spans="1:13" x14ac:dyDescent="0.3">
      <c r="A34" s="33">
        <v>34</v>
      </c>
      <c r="B34" s="3" t="str">
        <f>Compras!A34</f>
        <v>Mugiwara-gorro de One Piece</v>
      </c>
      <c r="C34" s="3" t="s">
        <v>160</v>
      </c>
      <c r="D34" s="3" t="s">
        <v>159</v>
      </c>
      <c r="E34" s="21">
        <f>Compras!C34</f>
        <v>162.78</v>
      </c>
      <c r="F34" s="6">
        <f>Compras!D34</f>
        <v>0.49668263914485805</v>
      </c>
      <c r="G34" s="4">
        <f>Compras!B34</f>
        <v>2</v>
      </c>
      <c r="H34" s="21">
        <f>Compras!Q34</f>
        <v>67.650000000000006</v>
      </c>
      <c r="I34" s="4">
        <f>Compras!P34</f>
        <v>1</v>
      </c>
      <c r="J34" s="34" t="s">
        <v>225</v>
      </c>
      <c r="K34" s="13">
        <f t="shared" si="0"/>
        <v>189.71250000000001</v>
      </c>
      <c r="L34" s="14">
        <f t="shared" si="1"/>
        <v>158.09375</v>
      </c>
      <c r="M34" s="15">
        <f t="shared" si="2"/>
        <v>126.47500000000001</v>
      </c>
    </row>
    <row r="35" spans="1:13" ht="31.2" x14ac:dyDescent="0.3">
      <c r="A35" s="33">
        <v>35</v>
      </c>
      <c r="B35" s="3" t="str">
        <f>Compras!A35</f>
        <v>Gorros Skullies One Piece, gorro de punto cálido de Hip Hop para invierno, Unisex</v>
      </c>
      <c r="C35" s="3" t="s">
        <v>160</v>
      </c>
      <c r="D35" s="3" t="s">
        <v>159</v>
      </c>
      <c r="E35" s="21">
        <f>Compras!C35</f>
        <v>71.88</v>
      </c>
      <c r="F35" s="6">
        <f>Compras!D35</f>
        <v>0.50445186421814137</v>
      </c>
      <c r="G35" s="4">
        <f>Compras!B35</f>
        <v>3</v>
      </c>
      <c r="H35" s="21">
        <f>Compras!Q35</f>
        <v>44.7575</v>
      </c>
      <c r="I35" s="4">
        <f>Compras!P35</f>
        <v>1</v>
      </c>
      <c r="J35" s="34" t="s">
        <v>225</v>
      </c>
      <c r="K35" s="13">
        <f t="shared" si="0"/>
        <v>154.9884375</v>
      </c>
      <c r="L35" s="14">
        <f t="shared" si="1"/>
        <v>129.15703124999999</v>
      </c>
      <c r="M35" s="15">
        <f t="shared" si="2"/>
        <v>103.325625</v>
      </c>
    </row>
    <row r="36" spans="1:13" x14ac:dyDescent="0.3">
      <c r="A36" s="33">
        <v>36</v>
      </c>
      <c r="B36" s="3" t="str">
        <f>Compras!A36</f>
        <v>Sailor Moon Skullies gorros Unisex</v>
      </c>
      <c r="C36" s="3" t="s">
        <v>158</v>
      </c>
      <c r="D36" s="3" t="s">
        <v>159</v>
      </c>
      <c r="E36" s="21">
        <f>Compras!C36</f>
        <v>71.88</v>
      </c>
      <c r="F36" s="6">
        <f>Compras!D36</f>
        <v>0.5</v>
      </c>
      <c r="G36" s="4">
        <f>Compras!B36</f>
        <v>1</v>
      </c>
      <c r="H36" s="21">
        <f>Compras!Q36</f>
        <v>45.077500000000001</v>
      </c>
      <c r="I36" s="4">
        <f>Compras!P36</f>
        <v>1</v>
      </c>
      <c r="J36" s="34" t="s">
        <v>225</v>
      </c>
      <c r="K36" s="13">
        <f t="shared" si="0"/>
        <v>155.82843750000001</v>
      </c>
      <c r="L36" s="14">
        <f t="shared" si="1"/>
        <v>129.85703125000001</v>
      </c>
      <c r="M36" s="15">
        <f t="shared" si="2"/>
        <v>103.885625</v>
      </c>
    </row>
    <row r="37" spans="1:13" ht="31.2" x14ac:dyDescent="0.3">
      <c r="A37" s="33">
        <v>37</v>
      </c>
      <c r="B37" s="3" t="str">
        <f>Compras!A37</f>
        <v>Demon Slayer- gorros de punto Unisex</v>
      </c>
      <c r="C37" s="3" t="s">
        <v>209</v>
      </c>
      <c r="D37" s="3" t="s">
        <v>159</v>
      </c>
      <c r="E37" s="21">
        <f>Compras!C37</f>
        <v>104.3</v>
      </c>
      <c r="F37" s="6">
        <f>Compras!D37</f>
        <v>0.5</v>
      </c>
      <c r="G37" s="4">
        <f>Compras!B37</f>
        <v>4</v>
      </c>
      <c r="H37" s="21">
        <f>Compras!Q37</f>
        <v>63.070000000000007</v>
      </c>
      <c r="I37" s="4">
        <f>Compras!P37</f>
        <v>1</v>
      </c>
      <c r="J37" s="34" t="s">
        <v>225</v>
      </c>
      <c r="K37" s="13">
        <f t="shared" si="0"/>
        <v>203.05875</v>
      </c>
      <c r="L37" s="14">
        <f t="shared" si="1"/>
        <v>169.21562499999999</v>
      </c>
      <c r="M37" s="15">
        <f t="shared" si="2"/>
        <v>135.3725</v>
      </c>
    </row>
    <row r="38" spans="1:13" x14ac:dyDescent="0.3">
      <c r="A38" s="33">
        <v>38</v>
      </c>
      <c r="B38" s="3" t="str">
        <f>Compras!A38</f>
        <v>Pirate King Anime Monkey D. Luffy-gorro de punto</v>
      </c>
      <c r="C38" s="3" t="s">
        <v>160</v>
      </c>
      <c r="D38" s="3" t="s">
        <v>159</v>
      </c>
      <c r="E38" s="21">
        <f>Compras!C38</f>
        <v>92.81</v>
      </c>
      <c r="F38" s="6">
        <f>Compras!D38</f>
        <v>0.4007111302661352</v>
      </c>
      <c r="G38" s="4">
        <f>Compras!B38</f>
        <v>1</v>
      </c>
      <c r="H38" s="21">
        <f>Compras!Q38</f>
        <v>79.209999999999994</v>
      </c>
      <c r="I38" s="4">
        <f>Compras!P38</f>
        <v>1</v>
      </c>
      <c r="J38" s="34" t="s">
        <v>225</v>
      </c>
      <c r="K38" s="13">
        <f t="shared" si="0"/>
        <v>204.52187499999997</v>
      </c>
      <c r="L38" s="14">
        <f t="shared" si="1"/>
        <v>184.06968749999999</v>
      </c>
      <c r="M38" s="15">
        <f t="shared" si="2"/>
        <v>163.61749999999998</v>
      </c>
    </row>
    <row r="39" spans="1:13" ht="31.2" x14ac:dyDescent="0.3">
      <c r="A39" s="33">
        <v>39</v>
      </c>
      <c r="B39" s="3" t="str">
        <f>Compras!A39</f>
        <v>Gorro de Tony Chopper Sweet Dreams, gorro de Hip Hop</v>
      </c>
      <c r="C39" s="3" t="s">
        <v>160</v>
      </c>
      <c r="D39" s="3" t="s">
        <v>159</v>
      </c>
      <c r="E39" s="21">
        <f>Compras!C39</f>
        <v>92.81</v>
      </c>
      <c r="F39" s="6">
        <f>Compras!D39</f>
        <v>0.40006464820601229</v>
      </c>
      <c r="G39" s="4">
        <f>Compras!B39</f>
        <v>1</v>
      </c>
      <c r="H39" s="21">
        <f>Compras!Q39</f>
        <v>79.27</v>
      </c>
      <c r="I39" s="4">
        <f>Compras!P39</f>
        <v>1</v>
      </c>
      <c r="J39" s="34" t="s">
        <v>225</v>
      </c>
      <c r="K39" s="13">
        <f t="shared" si="0"/>
        <v>204.65312499999999</v>
      </c>
      <c r="L39" s="14">
        <f t="shared" si="1"/>
        <v>184.18781250000001</v>
      </c>
      <c r="M39" s="15">
        <f t="shared" si="2"/>
        <v>163.7225</v>
      </c>
    </row>
    <row r="40" spans="1:13" ht="31.2" x14ac:dyDescent="0.3">
      <c r="A40" s="33">
        <v>40</v>
      </c>
      <c r="B40" s="3" t="str">
        <f>Compras!A40</f>
        <v>Diana-gorros móviles para hombre, gorros de Totoro, Sailor Moon</v>
      </c>
      <c r="C40" s="3" t="s">
        <v>158</v>
      </c>
      <c r="D40" s="3" t="s">
        <v>159</v>
      </c>
      <c r="E40" s="21">
        <f>Compras!C40</f>
        <v>92.81</v>
      </c>
      <c r="F40" s="6">
        <f>Compras!D40</f>
        <v>0.40006464820601229</v>
      </c>
      <c r="G40" s="4">
        <f>Compras!B40</f>
        <v>1</v>
      </c>
      <c r="H40" s="21">
        <f>Compras!Q40</f>
        <v>79.27</v>
      </c>
      <c r="I40" s="4">
        <f>Compras!P40</f>
        <v>1</v>
      </c>
      <c r="J40" s="34" t="s">
        <v>225</v>
      </c>
      <c r="K40" s="13">
        <f t="shared" si="0"/>
        <v>204.65312499999999</v>
      </c>
      <c r="L40" s="14">
        <f t="shared" si="1"/>
        <v>184.18781250000001</v>
      </c>
      <c r="M40" s="15">
        <f t="shared" si="2"/>
        <v>163.7225</v>
      </c>
    </row>
    <row r="41" spans="1:13" x14ac:dyDescent="0.3">
      <c r="A41" s="33">
        <v>41</v>
      </c>
      <c r="B41" s="3" t="str">
        <f>Compras!A41</f>
        <v>Mugiwara-gorro de punto de estilo Hip Hop</v>
      </c>
      <c r="C41" s="3" t="s">
        <v>160</v>
      </c>
      <c r="D41" s="3" t="s">
        <v>159</v>
      </c>
      <c r="E41" s="21">
        <f>Compras!C41</f>
        <v>163.29</v>
      </c>
      <c r="F41" s="6">
        <f>Compras!D41</f>
        <v>0.49825463898585332</v>
      </c>
      <c r="G41" s="4">
        <f>Compras!B41</f>
        <v>2</v>
      </c>
      <c r="H41" s="21">
        <f>Compras!Q41</f>
        <v>67.650000000000006</v>
      </c>
      <c r="I41" s="4">
        <f>Compras!P41</f>
        <v>1</v>
      </c>
      <c r="J41" s="34" t="s">
        <v>225</v>
      </c>
      <c r="K41" s="13">
        <f t="shared" si="0"/>
        <v>189.71250000000001</v>
      </c>
      <c r="L41" s="14">
        <f t="shared" si="1"/>
        <v>158.09375</v>
      </c>
      <c r="M41" s="15">
        <f t="shared" si="2"/>
        <v>126.47500000000001</v>
      </c>
    </row>
    <row r="42" spans="1:13" ht="31.2" x14ac:dyDescent="0.3">
      <c r="A42" s="33">
        <v>42</v>
      </c>
      <c r="B42" s="3" t="str">
        <f>Compras!A42</f>
        <v>Lámpara de mesa proyector de estrellas, USB o batería, Azul y Rosa</v>
      </c>
      <c r="C42" s="3" t="s">
        <v>153</v>
      </c>
      <c r="D42" s="3" t="s">
        <v>223</v>
      </c>
      <c r="E42" s="21">
        <f>Compras!C42</f>
        <v>380.74</v>
      </c>
      <c r="F42" s="6">
        <f>Compras!D42</f>
        <v>0.75072227766980093</v>
      </c>
      <c r="G42" s="4">
        <f>Compras!B42</f>
        <v>3</v>
      </c>
      <c r="H42" s="21">
        <f>Compras!Q42</f>
        <v>94.910000000000011</v>
      </c>
      <c r="I42" s="4">
        <f>Compras!P42</f>
        <v>1</v>
      </c>
      <c r="J42" s="35" t="s">
        <v>225</v>
      </c>
      <c r="K42" s="13">
        <f t="shared" si="0"/>
        <v>251.36562500000002</v>
      </c>
      <c r="L42" s="14">
        <f t="shared" si="1"/>
        <v>197.50156250000003</v>
      </c>
      <c r="M42" s="15">
        <f t="shared" si="2"/>
        <v>143.63750000000002</v>
      </c>
    </row>
    <row r="43" spans="1:13" x14ac:dyDescent="0.3">
      <c r="A43" s="33">
        <v>43</v>
      </c>
      <c r="B43" s="3" t="str">
        <f>Compras!A43</f>
        <v>Soporte de exhibición giratorio automático de 360°</v>
      </c>
      <c r="C43" s="3" t="s">
        <v>153</v>
      </c>
      <c r="D43" s="3" t="s">
        <v>508</v>
      </c>
      <c r="E43" s="21">
        <f>Compras!C43</f>
        <v>250</v>
      </c>
      <c r="F43" s="6">
        <f>Compras!D43</f>
        <v>0.51344000000000012</v>
      </c>
      <c r="G43" s="4">
        <f>Compras!B43</f>
        <v>1</v>
      </c>
      <c r="H43" s="21">
        <f>Compras!Q43</f>
        <v>121.64</v>
      </c>
      <c r="I43" s="4">
        <f>Compras!P43</f>
        <v>1</v>
      </c>
      <c r="J43" s="35" t="s">
        <v>225</v>
      </c>
      <c r="K43" s="13">
        <f t="shared" si="0"/>
        <v>265.57500000000005</v>
      </c>
      <c r="L43" s="14">
        <f t="shared" si="1"/>
        <v>221.31250000000003</v>
      </c>
      <c r="M43" s="15">
        <f t="shared" si="2"/>
        <v>177.05</v>
      </c>
    </row>
    <row r="44" spans="1:13" x14ac:dyDescent="0.3">
      <c r="A44" s="33">
        <v>44</v>
      </c>
      <c r="B44" s="3" t="str">
        <f>Compras!A44</f>
        <v>Imaginext DC Super Friends, Figura XL Flash, 26 cm</v>
      </c>
      <c r="C44" s="3" t="s">
        <v>163</v>
      </c>
      <c r="D44" s="3" t="s">
        <v>148</v>
      </c>
      <c r="E44" s="21">
        <f>Compras!C44</f>
        <v>329</v>
      </c>
      <c r="F44" s="6">
        <f>Compras!D44</f>
        <v>0.24659574468085108</v>
      </c>
      <c r="G44" s="4">
        <f>Compras!B44</f>
        <v>1</v>
      </c>
      <c r="H44" s="21">
        <f>Compras!Q44</f>
        <v>247.87</v>
      </c>
      <c r="I44" s="4">
        <f>Compras!P44</f>
        <v>1</v>
      </c>
      <c r="J44" s="35" t="s">
        <v>225</v>
      </c>
      <c r="K44" s="13">
        <f t="shared" si="0"/>
        <v>396.80500000000001</v>
      </c>
      <c r="L44" s="14">
        <f t="shared" si="1"/>
        <v>396.80500000000001</v>
      </c>
      <c r="M44" s="15">
        <f t="shared" si="2"/>
        <v>396.80500000000001</v>
      </c>
    </row>
    <row r="45" spans="1:13" ht="31.2" x14ac:dyDescent="0.3">
      <c r="A45" s="33">
        <v>45</v>
      </c>
      <c r="B45" s="3" t="str">
        <f>Compras!A45</f>
        <v>Imaginext DC Super Friends, Figura XL Superman, 26 cm</v>
      </c>
      <c r="C45" s="3" t="s">
        <v>163</v>
      </c>
      <c r="D45" s="3" t="s">
        <v>148</v>
      </c>
      <c r="E45" s="21">
        <f>Compras!C45</f>
        <v>329</v>
      </c>
      <c r="F45" s="6">
        <f>Compras!D45</f>
        <v>0.33434650455927051</v>
      </c>
      <c r="G45" s="4">
        <f>Compras!B45</f>
        <v>1</v>
      </c>
      <c r="H45" s="21">
        <f>Compras!Q45</f>
        <v>219</v>
      </c>
      <c r="I45" s="4">
        <f>Compras!P45</f>
        <v>1</v>
      </c>
      <c r="J45" s="35" t="s">
        <v>225</v>
      </c>
      <c r="K45" s="13">
        <f t="shared" si="0"/>
        <v>448.125</v>
      </c>
      <c r="L45" s="14">
        <f t="shared" si="1"/>
        <v>373.4375</v>
      </c>
      <c r="M45" s="15">
        <f t="shared" si="2"/>
        <v>298.75</v>
      </c>
    </row>
    <row r="46" spans="1:13" ht="31.2" x14ac:dyDescent="0.3">
      <c r="A46" s="33">
        <v>46</v>
      </c>
      <c r="B46" s="3" t="str">
        <f>Compras!A46</f>
        <v>Funko Pop: Dragon Ball - Goku Ultra Instinct Kamehameha</v>
      </c>
      <c r="C46" s="3" t="s">
        <v>233</v>
      </c>
      <c r="D46" s="3" t="s">
        <v>234</v>
      </c>
      <c r="E46" s="21">
        <f>Compras!C46</f>
        <v>399</v>
      </c>
      <c r="F46" s="6">
        <f>Compras!D46</f>
        <v>0.37593984962406013</v>
      </c>
      <c r="G46" s="4">
        <f>Compras!B46</f>
        <v>1</v>
      </c>
      <c r="H46" s="21">
        <f>Compras!Q46</f>
        <v>249</v>
      </c>
      <c r="I46" s="4">
        <f>Compras!P46</f>
        <v>1</v>
      </c>
      <c r="J46" s="34" t="s">
        <v>225</v>
      </c>
      <c r="K46" s="13">
        <f t="shared" si="0"/>
        <v>420.3125</v>
      </c>
      <c r="L46" s="14">
        <f t="shared" si="1"/>
        <v>378.28125</v>
      </c>
      <c r="M46" s="15">
        <f t="shared" si="2"/>
        <v>336.25</v>
      </c>
    </row>
    <row r="47" spans="1:13" ht="31.2" x14ac:dyDescent="0.3">
      <c r="A47" s="33">
        <v>47</v>
      </c>
      <c r="B47" s="3" t="str">
        <f>Compras!A47</f>
        <v>Disney Vehículos de Juguete Pixar Cars Paquete de 3</v>
      </c>
      <c r="C47" s="3" t="s">
        <v>149</v>
      </c>
      <c r="D47" s="3" t="s">
        <v>155</v>
      </c>
      <c r="E47" s="21">
        <f>Compras!C47</f>
        <v>399.01</v>
      </c>
      <c r="F47" s="6">
        <f>Compras!D47</f>
        <v>0.39793488884990352</v>
      </c>
      <c r="G47" s="4">
        <f>Compras!B47</f>
        <v>2</v>
      </c>
      <c r="H47" s="21">
        <f>Compras!Q47</f>
        <v>240.23</v>
      </c>
      <c r="I47" s="4">
        <f>Compras!P47</f>
        <v>1</v>
      </c>
      <c r="J47" s="35" t="s">
        <v>225</v>
      </c>
      <c r="K47" s="13">
        <f t="shared" si="0"/>
        <v>406.60937499999994</v>
      </c>
      <c r="L47" s="14">
        <f t="shared" si="1"/>
        <v>365.94843749999995</v>
      </c>
      <c r="M47" s="15">
        <f t="shared" si="2"/>
        <v>325.28749999999997</v>
      </c>
    </row>
    <row r="48" spans="1:13" ht="31.2" x14ac:dyDescent="0.3">
      <c r="A48" s="33">
        <v>48</v>
      </c>
      <c r="B48" s="3" t="str">
        <f>Compras!A48</f>
        <v>Thomas &amp; Friends Trackmaster, Playset Carly y Sandy</v>
      </c>
      <c r="C48" s="3" t="s">
        <v>239</v>
      </c>
      <c r="D48" s="3" t="s">
        <v>167</v>
      </c>
      <c r="E48" s="21">
        <f>Compras!C48</f>
        <v>579</v>
      </c>
      <c r="F48" s="6">
        <f>Compras!D48</f>
        <v>0.31088082901554404</v>
      </c>
      <c r="G48" s="4">
        <f>Compras!B48</f>
        <v>1</v>
      </c>
      <c r="H48" s="21">
        <f>Compras!Q48</f>
        <v>399</v>
      </c>
      <c r="I48" s="4">
        <f>Compras!P48</f>
        <v>1</v>
      </c>
      <c r="J48" s="35" t="s">
        <v>225</v>
      </c>
      <c r="K48" s="13">
        <f t="shared" si="0"/>
        <v>523.75</v>
      </c>
      <c r="L48" s="14">
        <f t="shared" si="1"/>
        <v>523.75</v>
      </c>
      <c r="M48" s="15">
        <f t="shared" si="2"/>
        <v>523.75</v>
      </c>
    </row>
    <row r="49" spans="1:13" x14ac:dyDescent="0.3">
      <c r="A49" s="33">
        <v>49</v>
      </c>
      <c r="B49" s="3" t="str">
        <f>Compras!A49</f>
        <v>Funko Pop! Marvel: Spiderman No Way Home 2021</v>
      </c>
      <c r="C49" s="3" t="s">
        <v>173</v>
      </c>
      <c r="D49" s="3" t="s">
        <v>234</v>
      </c>
      <c r="E49" s="21">
        <f>Compras!C49</f>
        <v>350</v>
      </c>
      <c r="F49" s="6">
        <f>Compras!D49</f>
        <v>0.31714285714285717</v>
      </c>
      <c r="G49" s="4">
        <f>Compras!B49</f>
        <v>1</v>
      </c>
      <c r="H49" s="21">
        <f>Compras!Q49</f>
        <v>239</v>
      </c>
      <c r="I49" s="4">
        <f>Compras!P49</f>
        <v>1</v>
      </c>
      <c r="J49" s="35" t="s">
        <v>225</v>
      </c>
      <c r="K49" s="13">
        <f t="shared" si="0"/>
        <v>404.6875</v>
      </c>
      <c r="L49" s="14">
        <f t="shared" si="1"/>
        <v>364.21875</v>
      </c>
      <c r="M49" s="15">
        <f t="shared" si="2"/>
        <v>323.75</v>
      </c>
    </row>
    <row r="50" spans="1:13" ht="31.2" x14ac:dyDescent="0.3">
      <c r="A50" s="33">
        <v>50</v>
      </c>
      <c r="B50" s="3" t="str">
        <f>Compras!A50</f>
        <v>Funko Pop 419 - Figure Coco Bandicoot</v>
      </c>
      <c r="C50" s="3" t="s">
        <v>244</v>
      </c>
      <c r="D50" s="3" t="s">
        <v>234</v>
      </c>
      <c r="E50" s="21">
        <f>Compras!C50</f>
        <v>551</v>
      </c>
      <c r="F50" s="6">
        <f>Compras!D50</f>
        <v>0.56624319419237745</v>
      </c>
      <c r="G50" s="4">
        <f>Compras!B50</f>
        <v>1</v>
      </c>
      <c r="H50" s="21">
        <f>Compras!Q50</f>
        <v>239</v>
      </c>
      <c r="I50" s="4">
        <f>Compras!P50</f>
        <v>1</v>
      </c>
      <c r="J50" s="35" t="s">
        <v>225</v>
      </c>
      <c r="K50" s="13">
        <f t="shared" si="0"/>
        <v>404.6875</v>
      </c>
      <c r="L50" s="14">
        <f t="shared" si="1"/>
        <v>364.21875</v>
      </c>
      <c r="M50" s="15">
        <f t="shared" si="2"/>
        <v>323.75</v>
      </c>
    </row>
    <row r="51" spans="1:13" ht="31.2" x14ac:dyDescent="0.3">
      <c r="A51" s="33">
        <v>51</v>
      </c>
      <c r="B51" s="3" t="str">
        <f>Compras!A51</f>
        <v>Hot Wheels Mario Kart, Paquete de 3 Glider (Mario, Bowser, Peach)</v>
      </c>
      <c r="C51" s="3" t="s">
        <v>168</v>
      </c>
      <c r="D51" s="3" t="s">
        <v>500</v>
      </c>
      <c r="E51" s="21">
        <f>Compras!C51</f>
        <v>599</v>
      </c>
      <c r="F51" s="6">
        <f>Compras!D51</f>
        <v>0.25141903171953262</v>
      </c>
      <c r="G51" s="4">
        <f>Compras!B51</f>
        <v>1</v>
      </c>
      <c r="H51" s="21">
        <f>Compras!Q51</f>
        <v>425.97999999999996</v>
      </c>
      <c r="I51" s="4">
        <f>Compras!P51</f>
        <v>1</v>
      </c>
      <c r="J51" s="35" t="s">
        <v>225</v>
      </c>
      <c r="K51" s="13">
        <f t="shared" si="0"/>
        <v>557.47499999999991</v>
      </c>
      <c r="L51" s="14">
        <f t="shared" si="1"/>
        <v>557.47499999999991</v>
      </c>
      <c r="M51" s="15">
        <f t="shared" si="2"/>
        <v>557.47499999999991</v>
      </c>
    </row>
    <row r="52" spans="1:13" ht="31.2" x14ac:dyDescent="0.3">
      <c r="A52" s="33">
        <v>52</v>
      </c>
      <c r="B52" s="3" t="str">
        <f>Compras!A52</f>
        <v>Hot Wheels Mario Kart Paquete de 4 autos - Yoshi Negro</v>
      </c>
      <c r="C52" s="3" t="s">
        <v>168</v>
      </c>
      <c r="D52" s="3" t="s">
        <v>500</v>
      </c>
      <c r="E52" s="21">
        <f>Compras!C52</f>
        <v>549</v>
      </c>
      <c r="F52" s="6">
        <f>Compras!D52</f>
        <v>0</v>
      </c>
      <c r="G52" s="4">
        <f>Compras!B52</f>
        <v>1</v>
      </c>
      <c r="H52" s="21">
        <f>Compras!Q52</f>
        <v>549</v>
      </c>
      <c r="I52" s="4">
        <f>Compras!P52</f>
        <v>1</v>
      </c>
      <c r="J52" s="35" t="s">
        <v>225</v>
      </c>
      <c r="K52" s="13">
        <f t="shared" si="0"/>
        <v>936.46249999999998</v>
      </c>
      <c r="L52" s="14">
        <f t="shared" si="1"/>
        <v>961.10625000000005</v>
      </c>
      <c r="M52" s="15">
        <f t="shared" si="2"/>
        <v>985.75</v>
      </c>
    </row>
    <row r="53" spans="1:13" ht="31.2" x14ac:dyDescent="0.3">
      <c r="A53" s="33">
        <v>53</v>
      </c>
      <c r="B53" s="3" t="str">
        <f>Compras!A53</f>
        <v>Hasbro Marvel Studios X-Men Epic Hero Series - Figura de Wolverine, Ciclope, Rogue, 10 cm</v>
      </c>
      <c r="C53" s="3" t="s">
        <v>173</v>
      </c>
      <c r="D53" s="3" t="s">
        <v>148</v>
      </c>
      <c r="E53" s="21">
        <f>Compras!C53</f>
        <v>269</v>
      </c>
      <c r="F53" s="6">
        <f>Compras!D53</f>
        <v>0.55762081784386619</v>
      </c>
      <c r="G53" s="4">
        <f>Compras!B53</f>
        <v>3</v>
      </c>
      <c r="H53" s="21">
        <f>Compras!Q53</f>
        <v>109.52799999999999</v>
      </c>
      <c r="I53" s="4">
        <f>Compras!P53</f>
        <v>1</v>
      </c>
      <c r="J53" s="35" t="s">
        <v>225</v>
      </c>
      <c r="K53" s="13">
        <f t="shared" si="0"/>
        <v>242.86500000000001</v>
      </c>
      <c r="L53" s="14">
        <f t="shared" si="1"/>
        <v>202.38749999999999</v>
      </c>
      <c r="M53" s="15">
        <f t="shared" si="2"/>
        <v>161.91</v>
      </c>
    </row>
    <row r="54" spans="1:13" x14ac:dyDescent="0.3">
      <c r="A54" s="33">
        <v>54</v>
      </c>
      <c r="B54" s="3" t="str">
        <f>Compras!A54</f>
        <v>Disney 3 Vehículos de Juguete Pixar Cars</v>
      </c>
      <c r="C54" s="3" t="s">
        <v>149</v>
      </c>
      <c r="D54" s="3" t="s">
        <v>155</v>
      </c>
      <c r="E54" s="21">
        <f>Compras!C54</f>
        <v>399</v>
      </c>
      <c r="F54" s="6">
        <f>Compras!D54</f>
        <v>0.41533834586466162</v>
      </c>
      <c r="G54" s="4">
        <f>Compras!B54</f>
        <v>1</v>
      </c>
      <c r="H54" s="21">
        <f>Compras!Q54</f>
        <v>204.864</v>
      </c>
      <c r="I54" s="4">
        <f>Compras!P54</f>
        <v>3</v>
      </c>
      <c r="J54" s="35" t="s">
        <v>225</v>
      </c>
      <c r="K54" s="13">
        <f t="shared" si="0"/>
        <v>193.13</v>
      </c>
      <c r="L54" s="14">
        <f t="shared" si="1"/>
        <v>151.745</v>
      </c>
      <c r="M54" s="15">
        <f t="shared" si="2"/>
        <v>110.36</v>
      </c>
    </row>
    <row r="55" spans="1:13" x14ac:dyDescent="0.3">
      <c r="A55" s="33">
        <v>55</v>
      </c>
      <c r="B55" s="3" t="str">
        <f>Compras!A55</f>
        <v>Lego Super Mario 71406 Set de Expansión - Yoshi</v>
      </c>
      <c r="C55" s="3" t="s">
        <v>170</v>
      </c>
      <c r="D55" s="3" t="s">
        <v>216</v>
      </c>
      <c r="E55" s="21">
        <f>Compras!C55</f>
        <v>799</v>
      </c>
      <c r="F55" s="6">
        <f>Compras!D55</f>
        <v>0.48215269086357948</v>
      </c>
      <c r="G55" s="4">
        <f>Compras!B55</f>
        <v>1</v>
      </c>
      <c r="H55" s="21">
        <f>Compras!Q55</f>
        <v>385.34399999999999</v>
      </c>
      <c r="I55" s="4">
        <f>Compras!P55</f>
        <v>1</v>
      </c>
      <c r="J55" s="35" t="s">
        <v>225</v>
      </c>
      <c r="K55" s="13">
        <f t="shared" si="0"/>
        <v>506.68</v>
      </c>
      <c r="L55" s="14">
        <f t="shared" si="1"/>
        <v>506.68</v>
      </c>
      <c r="M55" s="15">
        <f t="shared" si="2"/>
        <v>506.68</v>
      </c>
    </row>
    <row r="56" spans="1:13" ht="31.2" x14ac:dyDescent="0.3">
      <c r="A56" s="33">
        <v>56</v>
      </c>
      <c r="B56" s="3" t="str">
        <f>Compras!A56</f>
        <v>Paw Patrol: La Superpelícula, Set de 7 Figuras, Mighty Pups</v>
      </c>
      <c r="C56" s="3" t="s">
        <v>501</v>
      </c>
      <c r="D56" s="3" t="s">
        <v>172</v>
      </c>
      <c r="E56" s="21">
        <f>Compras!C56</f>
        <v>849.9</v>
      </c>
      <c r="F56" s="6">
        <f>Compras!D56</f>
        <v>0.34192257912695617</v>
      </c>
      <c r="G56" s="4">
        <f>Compras!B56</f>
        <v>1</v>
      </c>
      <c r="H56" s="21">
        <f>Compras!Q56</f>
        <v>530.8839999999999</v>
      </c>
      <c r="I56" s="4">
        <f>Compras!P56</f>
        <v>1</v>
      </c>
      <c r="J56" s="35" t="s">
        <v>225</v>
      </c>
      <c r="K56" s="13">
        <f t="shared" si="0"/>
        <v>654.1747499999999</v>
      </c>
      <c r="L56" s="14">
        <f t="shared" si="1"/>
        <v>671.38987499999985</v>
      </c>
      <c r="M56" s="15">
        <f t="shared" si="2"/>
        <v>688.6049999999999</v>
      </c>
    </row>
    <row r="57" spans="1:13" x14ac:dyDescent="0.3">
      <c r="A57" s="33">
        <v>57</v>
      </c>
      <c r="B57" s="3" t="str">
        <f>Compras!A57</f>
        <v>Disney100 Years of Epic Transformations, 8 Piezas</v>
      </c>
      <c r="C57" s="3" t="s">
        <v>149</v>
      </c>
      <c r="D57" s="3" t="s">
        <v>500</v>
      </c>
      <c r="E57" s="21">
        <f>Compras!C57</f>
        <v>460.77</v>
      </c>
      <c r="F57" s="6">
        <f>Compras!D57</f>
        <v>2.8343859192221724E-2</v>
      </c>
      <c r="G57" s="4">
        <f>Compras!B57</f>
        <v>1</v>
      </c>
      <c r="H57" s="21">
        <f>Compras!Q57</f>
        <v>419.29399999999998</v>
      </c>
      <c r="I57" s="4">
        <f>Compras!P57</f>
        <v>1</v>
      </c>
      <c r="J57" s="35" t="s">
        <v>225</v>
      </c>
      <c r="K57" s="13">
        <f t="shared" si="0"/>
        <v>720.82627500000001</v>
      </c>
      <c r="L57" s="14">
        <f t="shared" si="1"/>
        <v>739.79538750000006</v>
      </c>
      <c r="M57" s="15">
        <f t="shared" si="2"/>
        <v>758.7645</v>
      </c>
    </row>
    <row r="58" spans="1:13" ht="31.2" x14ac:dyDescent="0.3">
      <c r="A58" s="33">
        <v>58</v>
      </c>
      <c r="B58" s="3" t="str">
        <f>Compras!A58</f>
        <v>Demon Slayer-muñeco de peluche 20 cm</v>
      </c>
      <c r="C58" s="3" t="s">
        <v>498</v>
      </c>
      <c r="D58" s="3" t="s">
        <v>28</v>
      </c>
      <c r="E58" s="21">
        <f>Compras!C58</f>
        <v>195.92</v>
      </c>
      <c r="F58" s="6">
        <f>Compras!D58</f>
        <v>0.68589220089832592</v>
      </c>
      <c r="G58" s="4">
        <f>Compras!B58</f>
        <v>1</v>
      </c>
      <c r="H58" s="21">
        <f>Compras!Q58</f>
        <v>48.379999999999995</v>
      </c>
      <c r="I58" s="4">
        <f>Compras!P58</f>
        <v>1</v>
      </c>
      <c r="J58" s="35" t="s">
        <v>225</v>
      </c>
      <c r="K58" s="13">
        <f t="shared" si="0"/>
        <v>149.58124999999998</v>
      </c>
      <c r="L58" s="14">
        <f t="shared" si="1"/>
        <v>117.52812499999999</v>
      </c>
      <c r="M58" s="15">
        <f t="shared" si="2"/>
        <v>85.474999999999994</v>
      </c>
    </row>
    <row r="59" spans="1:13" ht="31.2" x14ac:dyDescent="0.3">
      <c r="A59" s="33">
        <v>59</v>
      </c>
      <c r="B59" s="3" t="str">
        <f>Compras!A59</f>
        <v>Devil's Blade Anime Plush Toy, lindo Dolsl Demon Slayer Manga Doll Kimetsu No Yaiba - Cochino</v>
      </c>
      <c r="C59" s="3" t="s">
        <v>498</v>
      </c>
      <c r="D59" s="3" t="s">
        <v>28</v>
      </c>
      <c r="E59" s="21">
        <f>Compras!C59</f>
        <v>98.8</v>
      </c>
      <c r="F59" s="6">
        <f>Compras!D59</f>
        <v>0.38431174089068826</v>
      </c>
      <c r="G59" s="4">
        <f>Compras!B59</f>
        <v>1</v>
      </c>
      <c r="H59" s="21">
        <f>Compras!Q59</f>
        <v>47.78</v>
      </c>
      <c r="I59" s="4">
        <f>Compras!P59</f>
        <v>1</v>
      </c>
      <c r="J59" s="35" t="s">
        <v>225</v>
      </c>
      <c r="K59" s="13">
        <f t="shared" si="0"/>
        <v>169.17250000000001</v>
      </c>
      <c r="L59" s="14">
        <f t="shared" si="1"/>
        <v>132.92125000000001</v>
      </c>
      <c r="M59" s="15">
        <f t="shared" si="2"/>
        <v>96.67</v>
      </c>
    </row>
    <row r="60" spans="1:13" ht="31.2" x14ac:dyDescent="0.3">
      <c r="A60" s="33">
        <v>60</v>
      </c>
      <c r="B60" s="3" t="str">
        <f>Compras!A60</f>
        <v>Devil's Blade Anime Plush Toy, lindo Dolsl Demon Slayer Manga Doll Kimetsu No Yaiba - Amarillo</v>
      </c>
      <c r="C60" s="3" t="s">
        <v>498</v>
      </c>
      <c r="D60" s="3" t="s">
        <v>28</v>
      </c>
      <c r="E60" s="21">
        <f>Compras!C60</f>
        <v>98.8</v>
      </c>
      <c r="F60" s="6">
        <f>Compras!D60</f>
        <v>0.37935222672064772</v>
      </c>
      <c r="G60" s="4">
        <f>Compras!B60</f>
        <v>1</v>
      </c>
      <c r="H60" s="21">
        <f>Compras!Q60</f>
        <v>48.27</v>
      </c>
      <c r="I60" s="4">
        <f>Compras!P60</f>
        <v>1</v>
      </c>
      <c r="J60" s="35" t="s">
        <v>225</v>
      </c>
      <c r="K60" s="13">
        <f t="shared" si="0"/>
        <v>170.45875000000001</v>
      </c>
      <c r="L60" s="14">
        <f t="shared" si="1"/>
        <v>133.93187499999999</v>
      </c>
      <c r="M60" s="15">
        <f t="shared" si="2"/>
        <v>97.405000000000001</v>
      </c>
    </row>
    <row r="61" spans="1:13" ht="31.2" x14ac:dyDescent="0.3">
      <c r="A61" s="33">
        <v>61</v>
      </c>
      <c r="B61" s="3" t="str">
        <f>Compras!A61</f>
        <v>Sanrio-monedero de Hello Kitty, cartera Kawaii Kuromi, Melody</v>
      </c>
      <c r="C61" s="3" t="s">
        <v>219</v>
      </c>
      <c r="D61" s="3" t="s">
        <v>162</v>
      </c>
      <c r="E61" s="21">
        <f>Compras!C61</f>
        <v>55.59</v>
      </c>
      <c r="F61" s="6">
        <f>Compras!D61</f>
        <v>0.23043712898003238</v>
      </c>
      <c r="G61" s="4">
        <f>Compras!B61</f>
        <v>2</v>
      </c>
      <c r="H61" s="21">
        <f>Compras!Q61</f>
        <v>33.64</v>
      </c>
      <c r="I61" s="4">
        <f>Compras!P61</f>
        <v>1</v>
      </c>
      <c r="J61" s="35" t="s">
        <v>225</v>
      </c>
      <c r="K61" s="13">
        <f t="shared" si="0"/>
        <v>125.80500000000001</v>
      </c>
      <c r="L61" s="14">
        <f t="shared" si="1"/>
        <v>104.83750000000001</v>
      </c>
      <c r="M61" s="15">
        <f t="shared" si="2"/>
        <v>83.87</v>
      </c>
    </row>
    <row r="62" spans="1:13" x14ac:dyDescent="0.3">
      <c r="A62" s="33">
        <v>62</v>
      </c>
      <c r="B62" s="3" t="str">
        <f>Compras!A62</f>
        <v>Kirby Donut, Cupido</v>
      </c>
      <c r="C62" s="3" t="s">
        <v>151</v>
      </c>
      <c r="D62" s="3" t="s">
        <v>148</v>
      </c>
      <c r="E62" s="21">
        <f>Compras!C62</f>
        <v>172.62</v>
      </c>
      <c r="F62" s="6">
        <f>Compras!D62</f>
        <v>0.5249681381068243</v>
      </c>
      <c r="G62" s="4">
        <f>Compras!B62</f>
        <v>1</v>
      </c>
      <c r="H62" s="21">
        <f>Compras!Q62</f>
        <v>64.490000000000009</v>
      </c>
      <c r="I62" s="4">
        <f>Compras!P62</f>
        <v>1</v>
      </c>
      <c r="J62" s="35" t="s">
        <v>225</v>
      </c>
      <c r="K62" s="13">
        <f t="shared" si="0"/>
        <v>184.82187500000003</v>
      </c>
      <c r="L62" s="14">
        <f t="shared" si="1"/>
        <v>145.21718750000002</v>
      </c>
      <c r="M62" s="15">
        <f t="shared" si="2"/>
        <v>105.61250000000001</v>
      </c>
    </row>
    <row r="63" spans="1:13" x14ac:dyDescent="0.3">
      <c r="A63" s="33">
        <v>63</v>
      </c>
      <c r="B63" s="3" t="str">
        <f>Compras!A63</f>
        <v>Tarjetero - Cartera, Batman, Spiderman</v>
      </c>
      <c r="C63" s="3" t="s">
        <v>163</v>
      </c>
      <c r="D63" s="3" t="s">
        <v>154</v>
      </c>
      <c r="E63" s="21">
        <f>Compras!C63</f>
        <v>105.55</v>
      </c>
      <c r="F63" s="6">
        <f>Compras!D63</f>
        <v>0.45722406442444341</v>
      </c>
      <c r="G63" s="4">
        <f>Compras!B63</f>
        <v>3</v>
      </c>
      <c r="H63" s="21">
        <f>Compras!Q63</f>
        <v>45.033333333333331</v>
      </c>
      <c r="I63" s="4">
        <f>Compras!P63</f>
        <v>1</v>
      </c>
      <c r="J63" s="35" t="s">
        <v>225</v>
      </c>
      <c r="K63" s="13">
        <f t="shared" si="0"/>
        <v>161.96250000000001</v>
      </c>
      <c r="L63" s="14">
        <f t="shared" si="1"/>
        <v>127.25624999999999</v>
      </c>
      <c r="M63" s="15">
        <f t="shared" si="2"/>
        <v>92.55</v>
      </c>
    </row>
    <row r="64" spans="1:13" ht="31.2" x14ac:dyDescent="0.3">
      <c r="A64" s="33">
        <v>64</v>
      </c>
      <c r="B64" s="3" t="str">
        <f>Compras!A64</f>
        <v>Bolso de mano de piel sintética para mujer, Sailor Moon</v>
      </c>
      <c r="C64" s="3" t="s">
        <v>158</v>
      </c>
      <c r="D64" s="3" t="s">
        <v>210</v>
      </c>
      <c r="E64" s="21">
        <f>Compras!C64</f>
        <v>177.14</v>
      </c>
      <c r="F64" s="6">
        <f>Compras!D64</f>
        <v>0.49706446878175448</v>
      </c>
      <c r="G64" s="4">
        <f>Compras!B64</f>
        <v>1</v>
      </c>
      <c r="H64" s="21">
        <f>Compras!Q64</f>
        <v>89.09</v>
      </c>
      <c r="I64" s="4">
        <f>Compras!P64</f>
        <v>1</v>
      </c>
      <c r="J64" s="35" t="s">
        <v>225</v>
      </c>
      <c r="K64" s="13">
        <f t="shared" si="0"/>
        <v>237.95249999999999</v>
      </c>
      <c r="L64" s="14">
        <f t="shared" si="1"/>
        <v>198.29374999999999</v>
      </c>
      <c r="M64" s="15">
        <f t="shared" si="2"/>
        <v>158.63499999999999</v>
      </c>
    </row>
    <row r="65" spans="1:13" x14ac:dyDescent="0.3">
      <c r="A65" s="33">
        <v>65</v>
      </c>
      <c r="B65" s="3" t="str">
        <f>Compras!A65</f>
        <v>Estuche de lentes de contacto de Sailor Moon</v>
      </c>
      <c r="C65" s="3" t="s">
        <v>158</v>
      </c>
      <c r="D65" s="3" t="s">
        <v>157</v>
      </c>
      <c r="E65" s="21">
        <f>Compras!C65</f>
        <v>102.92</v>
      </c>
      <c r="F65" s="6">
        <f>Compras!D65</f>
        <v>0.50825884181888847</v>
      </c>
      <c r="G65" s="4">
        <f>Compras!B65</f>
        <v>2</v>
      </c>
      <c r="H65" s="21">
        <f>Compras!Q65</f>
        <v>40.615000000000002</v>
      </c>
      <c r="I65" s="4">
        <f>Compras!P65</f>
        <v>1</v>
      </c>
      <c r="J65" s="35" t="s">
        <v>225</v>
      </c>
      <c r="K65" s="13">
        <f t="shared" si="0"/>
        <v>150.364375</v>
      </c>
      <c r="L65" s="14">
        <f t="shared" si="1"/>
        <v>118.1434375</v>
      </c>
      <c r="M65" s="15">
        <f t="shared" si="2"/>
        <v>85.922499999999999</v>
      </c>
    </row>
    <row r="66" spans="1:13" x14ac:dyDescent="0.3">
      <c r="A66" s="33">
        <v>66</v>
      </c>
      <c r="B66" s="3" t="str">
        <f>Compras!A66</f>
        <v xml:space="preserve">Monedero de Hello Kitty Melody </v>
      </c>
      <c r="C66" s="3" t="s">
        <v>219</v>
      </c>
      <c r="D66" s="3" t="s">
        <v>162</v>
      </c>
      <c r="E66" s="21">
        <f>Compras!C66</f>
        <v>65.38</v>
      </c>
      <c r="F66" s="6">
        <f>Compras!D66</f>
        <v>6.8063628020801403E-2</v>
      </c>
      <c r="G66" s="4">
        <f>Compras!B66</f>
        <v>2</v>
      </c>
      <c r="H66" s="21">
        <f>Compras!Q66</f>
        <v>48.89</v>
      </c>
      <c r="I66" s="4">
        <f>Compras!P66</f>
        <v>1</v>
      </c>
      <c r="J66" s="34" t="s">
        <v>225</v>
      </c>
      <c r="K66" s="13">
        <f t="shared" ref="K66:K129" si="3">M66* (IF(M66-H66&lt;100, IF(M66-H66&gt;80, 1.25, IF(M66-H66&gt;50, 1.5, 1.75)), IF(M66-H66&gt;150, 0.95, IF(M66-H66&gt;170, 0.9, 1))))</f>
        <v>165.83625000000001</v>
      </c>
      <c r="L66" s="14">
        <f t="shared" ref="L66:L129" si="4">(K66+M66)/2</f>
        <v>138.19687500000001</v>
      </c>
      <c r="M66" s="15">
        <f t="shared" ref="M66:M129" si="5">(H66/I66) * ( IF(E66&gt;H66, IF(E66-H66&gt;100, 1.25, IF(E66-H66&gt;50, 1.5, 1.75)), IF(H66-E66&gt;100, 1.25, IF(H66-E66&gt;50, 1.5, 1.75))) ) + 25</f>
        <v>110.5575</v>
      </c>
    </row>
    <row r="67" spans="1:13" x14ac:dyDescent="0.3">
      <c r="A67" s="33">
        <v>67</v>
      </c>
      <c r="B67" s="3" t="str">
        <f>Compras!A67</f>
        <v>Anime Cardcaptor Sakura SAKURA KINOMOTO</v>
      </c>
      <c r="C67" s="3" t="s">
        <v>211</v>
      </c>
      <c r="D67" s="3" t="s">
        <v>212</v>
      </c>
      <c r="E67" s="21">
        <f>Compras!C67</f>
        <v>189.39</v>
      </c>
      <c r="F67" s="6">
        <f>Compras!D67</f>
        <v>0.26236865726807124</v>
      </c>
      <c r="G67" s="4">
        <f>Compras!B67</f>
        <v>1</v>
      </c>
      <c r="H67" s="21">
        <f>Compras!Q67</f>
        <v>114.65499999999997</v>
      </c>
      <c r="I67" s="4">
        <f>Compras!P67</f>
        <v>1</v>
      </c>
      <c r="J67" s="35" t="s">
        <v>225</v>
      </c>
      <c r="K67" s="13">
        <f t="shared" si="3"/>
        <v>246.22812499999995</v>
      </c>
      <c r="L67" s="14">
        <f t="shared" si="4"/>
        <v>221.60531249999997</v>
      </c>
      <c r="M67" s="15">
        <f t="shared" si="5"/>
        <v>196.98249999999996</v>
      </c>
    </row>
    <row r="68" spans="1:13" ht="31.2" x14ac:dyDescent="0.3">
      <c r="A68" s="33">
        <v>68</v>
      </c>
      <c r="B68" s="3" t="str">
        <f>Compras!A68</f>
        <v>Anime Card Captor Sakura Cosplay PU bolsa de maquillaje</v>
      </c>
      <c r="C68" s="3" t="s">
        <v>211</v>
      </c>
      <c r="D68" s="3" t="s">
        <v>502</v>
      </c>
      <c r="E68" s="21">
        <f>Compras!C68</f>
        <v>296.86</v>
      </c>
      <c r="F68" s="6">
        <f>Compras!D68</f>
        <v>0.25715825641716633</v>
      </c>
      <c r="G68" s="4">
        <f>Compras!B68</f>
        <v>1</v>
      </c>
      <c r="H68" s="21">
        <f>Compras!Q68</f>
        <v>195.47499999999999</v>
      </c>
      <c r="I68" s="4">
        <f>Compras!P68</f>
        <v>1</v>
      </c>
      <c r="J68" s="35" t="s">
        <v>225</v>
      </c>
      <c r="K68" s="13">
        <f t="shared" si="3"/>
        <v>404.015625</v>
      </c>
      <c r="L68" s="14">
        <f t="shared" si="4"/>
        <v>336.6796875</v>
      </c>
      <c r="M68" s="15">
        <f t="shared" si="5"/>
        <v>269.34375</v>
      </c>
    </row>
    <row r="69" spans="1:13" x14ac:dyDescent="0.3">
      <c r="A69" s="33">
        <v>69</v>
      </c>
      <c r="B69" s="3" t="str">
        <f>Compras!A69</f>
        <v>Sanrio-monedero de Hello Kitty</v>
      </c>
      <c r="C69" s="3" t="s">
        <v>161</v>
      </c>
      <c r="D69" s="3" t="s">
        <v>162</v>
      </c>
      <c r="E69" s="21">
        <f>Compras!C69</f>
        <v>63.22</v>
      </c>
      <c r="F69" s="6">
        <f>Compras!D69</f>
        <v>0.32331540651692497</v>
      </c>
      <c r="G69" s="4">
        <f>Compras!B69</f>
        <v>2</v>
      </c>
      <c r="H69" s="21">
        <f>Compras!Q69</f>
        <v>33.64</v>
      </c>
      <c r="I69" s="4">
        <f>Compras!P69</f>
        <v>1</v>
      </c>
      <c r="J69" s="34" t="s">
        <v>225</v>
      </c>
      <c r="K69" s="13">
        <f t="shared" si="3"/>
        <v>125.80500000000001</v>
      </c>
      <c r="L69" s="14">
        <f t="shared" si="4"/>
        <v>104.83750000000001</v>
      </c>
      <c r="M69" s="15">
        <f t="shared" si="5"/>
        <v>83.87</v>
      </c>
    </row>
    <row r="70" spans="1:13" x14ac:dyDescent="0.3">
      <c r="A70" s="33">
        <v>70</v>
      </c>
      <c r="B70" s="3" t="str">
        <f>Compras!A70</f>
        <v>Tarjetero de Disney, portatarjetas Snopy</v>
      </c>
      <c r="C70" s="3" t="s">
        <v>149</v>
      </c>
      <c r="D70" s="3" t="s">
        <v>154</v>
      </c>
      <c r="E70" s="21">
        <f>Compras!C70</f>
        <v>105.88</v>
      </c>
      <c r="F70" s="6">
        <f>Compras!D70</f>
        <v>0.4589157536834152</v>
      </c>
      <c r="G70" s="4">
        <f>Compras!B70</f>
        <v>1</v>
      </c>
      <c r="H70" s="21">
        <f>Compras!Q70</f>
        <v>45.099999999999994</v>
      </c>
      <c r="I70" s="4">
        <f>Compras!P70</f>
        <v>1</v>
      </c>
      <c r="J70" s="35" t="s">
        <v>225</v>
      </c>
      <c r="K70" s="13">
        <f t="shared" si="3"/>
        <v>162.13749999999999</v>
      </c>
      <c r="L70" s="14">
        <f t="shared" si="4"/>
        <v>127.39374999999998</v>
      </c>
      <c r="M70" s="15">
        <f t="shared" si="5"/>
        <v>92.649999999999991</v>
      </c>
    </row>
    <row r="71" spans="1:13" x14ac:dyDescent="0.3">
      <c r="A71" s="33">
        <v>71</v>
      </c>
      <c r="B71" s="3" t="str">
        <f>Compras!A71</f>
        <v>Disney-cartera de Spiderman, portatarjetas</v>
      </c>
      <c r="C71" s="3" t="s">
        <v>173</v>
      </c>
      <c r="D71" s="3" t="s">
        <v>150</v>
      </c>
      <c r="E71" s="21">
        <f>Compras!C71</f>
        <v>105.88</v>
      </c>
      <c r="F71" s="6">
        <f>Compras!D71</f>
        <v>0.4589157536834152</v>
      </c>
      <c r="G71" s="4">
        <f>Compras!B71</f>
        <v>1</v>
      </c>
      <c r="H71" s="21">
        <f>Compras!Q71</f>
        <v>45.033333333333331</v>
      </c>
      <c r="I71" s="4">
        <f>Compras!P71</f>
        <v>1</v>
      </c>
      <c r="J71" s="34" t="s">
        <v>225</v>
      </c>
      <c r="K71" s="13">
        <f t="shared" si="3"/>
        <v>161.96250000000001</v>
      </c>
      <c r="L71" s="14">
        <f t="shared" si="4"/>
        <v>127.25624999999999</v>
      </c>
      <c r="M71" s="15">
        <f t="shared" si="5"/>
        <v>92.55</v>
      </c>
    </row>
    <row r="72" spans="1:13" x14ac:dyDescent="0.3">
      <c r="A72" s="33">
        <v>72</v>
      </c>
      <c r="B72" s="3" t="str">
        <f>Compras!A72</f>
        <v>Disney-cartera de Batman, portatarjetas</v>
      </c>
      <c r="C72" s="3" t="s">
        <v>163</v>
      </c>
      <c r="D72" s="3" t="s">
        <v>150</v>
      </c>
      <c r="E72" s="21">
        <f>Compras!C72</f>
        <v>105.88</v>
      </c>
      <c r="F72" s="6">
        <f>Compras!D72</f>
        <v>0.4589157536834152</v>
      </c>
      <c r="G72" s="4">
        <f>Compras!B72</f>
        <v>2</v>
      </c>
      <c r="H72" s="21">
        <f>Compras!Q72</f>
        <v>45.033333333333331</v>
      </c>
      <c r="I72" s="4">
        <f>Compras!P72</f>
        <v>1</v>
      </c>
      <c r="J72" s="34" t="s">
        <v>225</v>
      </c>
      <c r="K72" s="13">
        <f t="shared" si="3"/>
        <v>161.96250000000001</v>
      </c>
      <c r="L72" s="14">
        <f t="shared" si="4"/>
        <v>127.25624999999999</v>
      </c>
      <c r="M72" s="15">
        <f t="shared" si="5"/>
        <v>92.55</v>
      </c>
    </row>
    <row r="73" spans="1:13" ht="31.2" x14ac:dyDescent="0.3">
      <c r="A73" s="33">
        <v>73</v>
      </c>
      <c r="B73" s="3" t="str">
        <f>Compras!A73</f>
        <v>Cartera de dibujos animados de superhéroes de Disney - Spiderman</v>
      </c>
      <c r="C73" s="3" t="s">
        <v>173</v>
      </c>
      <c r="D73" s="3" t="s">
        <v>150</v>
      </c>
      <c r="E73" s="21">
        <f>Compras!C73</f>
        <v>73.59</v>
      </c>
      <c r="F73" s="6">
        <f>Compras!D73</f>
        <v>0.30520451148253835</v>
      </c>
      <c r="G73" s="4">
        <f>Compras!B73</f>
        <v>1</v>
      </c>
      <c r="H73" s="21">
        <f>Compras!Q73</f>
        <v>41.03</v>
      </c>
      <c r="I73" s="4">
        <f>Compras!P73</f>
        <v>1</v>
      </c>
      <c r="J73" s="35" t="s">
        <v>225</v>
      </c>
      <c r="K73" s="13">
        <f t="shared" si="3"/>
        <v>145.20375000000001</v>
      </c>
      <c r="L73" s="14">
        <f t="shared" si="4"/>
        <v>121.00312500000001</v>
      </c>
      <c r="M73" s="15">
        <f t="shared" si="5"/>
        <v>96.802500000000009</v>
      </c>
    </row>
    <row r="74" spans="1:13" x14ac:dyDescent="0.3">
      <c r="A74" s="33">
        <v>74</v>
      </c>
      <c r="B74" s="3" t="str">
        <f>Compras!A74</f>
        <v>Kirby Donut, Decoración de Pastel</v>
      </c>
      <c r="C74" s="3" t="s">
        <v>151</v>
      </c>
      <c r="D74" s="3" t="s">
        <v>148</v>
      </c>
      <c r="E74" s="21">
        <f>Compras!C74</f>
        <v>171.69</v>
      </c>
      <c r="F74" s="6">
        <f>Compras!D74</f>
        <v>0.52239501426990509</v>
      </c>
      <c r="G74" s="4">
        <f>Compras!B74</f>
        <v>1</v>
      </c>
      <c r="H74" s="21">
        <f>Compras!Q74</f>
        <v>64.490000000000009</v>
      </c>
      <c r="I74" s="4">
        <f>Compras!P74</f>
        <v>1</v>
      </c>
      <c r="J74" s="35" t="s">
        <v>225</v>
      </c>
      <c r="K74" s="13">
        <f t="shared" si="3"/>
        <v>184.82187500000003</v>
      </c>
      <c r="L74" s="14">
        <f t="shared" si="4"/>
        <v>145.21718750000002</v>
      </c>
      <c r="M74" s="15">
        <f t="shared" si="5"/>
        <v>105.61250000000001</v>
      </c>
    </row>
    <row r="75" spans="1:13" ht="31.2" x14ac:dyDescent="0.3">
      <c r="A75" s="33">
        <v>75</v>
      </c>
      <c r="B75" s="3" t="str">
        <f>Compras!A75</f>
        <v>Cure Star Kirby Cosplay Toy, llavero colgante, muñeca de dibujos animados suave, 10cm</v>
      </c>
      <c r="C75" s="3" t="s">
        <v>151</v>
      </c>
      <c r="D75" s="3" t="s">
        <v>152</v>
      </c>
      <c r="E75" s="21">
        <f>Compras!C75</f>
        <v>38.29</v>
      </c>
      <c r="F75" s="6">
        <f>Compras!D75</f>
        <v>0.35518412118046483</v>
      </c>
      <c r="G75" s="4">
        <f>Compras!B75</f>
        <v>1</v>
      </c>
      <c r="H75" s="21">
        <f>Compras!Q75</f>
        <v>40.960000000000008</v>
      </c>
      <c r="I75" s="4">
        <f>Compras!P75</f>
        <v>1</v>
      </c>
      <c r="J75" s="35" t="s">
        <v>225</v>
      </c>
      <c r="K75" s="13">
        <f t="shared" si="3"/>
        <v>145.02000000000001</v>
      </c>
      <c r="L75" s="14">
        <f t="shared" si="4"/>
        <v>120.85000000000001</v>
      </c>
      <c r="M75" s="15">
        <f t="shared" si="5"/>
        <v>96.68</v>
      </c>
    </row>
    <row r="76" spans="1:13" ht="31.2" x14ac:dyDescent="0.3">
      <c r="A76" s="33">
        <v>76</v>
      </c>
      <c r="B76" s="3" t="str">
        <f>Compras!A76</f>
        <v>Bolso de mano de piel sintética Sailor Moon, cartera corta</v>
      </c>
      <c r="C76" s="3" t="s">
        <v>158</v>
      </c>
      <c r="D76" s="3" t="s">
        <v>210</v>
      </c>
      <c r="E76" s="21">
        <f>Compras!C76</f>
        <v>178.04</v>
      </c>
      <c r="F76" s="6">
        <f>Compras!D76</f>
        <v>0.5</v>
      </c>
      <c r="G76" s="4">
        <f>Compras!B76</f>
        <v>1</v>
      </c>
      <c r="H76" s="21">
        <f>Compras!Q76</f>
        <v>89.02</v>
      </c>
      <c r="I76" s="4">
        <f>Compras!P76</f>
        <v>1</v>
      </c>
      <c r="J76" s="34" t="s">
        <v>225</v>
      </c>
      <c r="K76" s="13">
        <f t="shared" si="3"/>
        <v>237.79500000000002</v>
      </c>
      <c r="L76" s="14">
        <f t="shared" si="4"/>
        <v>198.16250000000002</v>
      </c>
      <c r="M76" s="15">
        <f t="shared" si="5"/>
        <v>158.53</v>
      </c>
    </row>
    <row r="77" spans="1:13" ht="31.2" x14ac:dyDescent="0.3">
      <c r="A77" s="33">
        <v>77</v>
      </c>
      <c r="B77" s="3" t="str">
        <f>Compras!A77</f>
        <v>Monedero de Hello Kitty, monedero de mano, tarjetero</v>
      </c>
      <c r="C77" s="3" t="s">
        <v>161</v>
      </c>
      <c r="D77" s="3" t="s">
        <v>162</v>
      </c>
      <c r="E77" s="21">
        <f>Compras!C77</f>
        <v>65.28</v>
      </c>
      <c r="F77" s="6">
        <f>Compras!D77</f>
        <v>6.6636029411764719E-2</v>
      </c>
      <c r="G77" s="4">
        <f>Compras!B77</f>
        <v>2</v>
      </c>
      <c r="H77" s="21">
        <f>Compras!Q77</f>
        <v>48.89</v>
      </c>
      <c r="I77" s="4">
        <f>Compras!P77</f>
        <v>1</v>
      </c>
      <c r="J77" s="34" t="s">
        <v>225</v>
      </c>
      <c r="K77" s="13">
        <f t="shared" si="3"/>
        <v>165.83625000000001</v>
      </c>
      <c r="L77" s="14">
        <f t="shared" si="4"/>
        <v>138.19687500000001</v>
      </c>
      <c r="M77" s="15">
        <f t="shared" si="5"/>
        <v>110.5575</v>
      </c>
    </row>
    <row r="78" spans="1:13" ht="31.2" x14ac:dyDescent="0.3">
      <c r="A78" s="33">
        <v>78</v>
      </c>
      <c r="B78" s="3" t="str">
        <f>Compras!A78</f>
        <v>Estuche de lentes de contacto Sailor Moon, caja con espejo</v>
      </c>
      <c r="C78" s="3" t="s">
        <v>158</v>
      </c>
      <c r="D78" s="3" t="s">
        <v>157</v>
      </c>
      <c r="E78" s="21">
        <f>Compras!C78</f>
        <v>102.54</v>
      </c>
      <c r="F78" s="6">
        <f>Compras!D78</f>
        <v>0.50643651258045641</v>
      </c>
      <c r="G78" s="4">
        <f>Compras!B78</f>
        <v>2</v>
      </c>
      <c r="H78" s="21">
        <f>Compras!Q78</f>
        <v>40.615000000000002</v>
      </c>
      <c r="I78" s="4">
        <f>Compras!P78</f>
        <v>1</v>
      </c>
      <c r="J78" s="34" t="s">
        <v>225</v>
      </c>
      <c r="K78" s="13">
        <f t="shared" si="3"/>
        <v>150.364375</v>
      </c>
      <c r="L78" s="14">
        <f t="shared" si="4"/>
        <v>118.1434375</v>
      </c>
      <c r="M78" s="15">
        <f t="shared" si="5"/>
        <v>85.922499999999999</v>
      </c>
    </row>
    <row r="79" spans="1:13" x14ac:dyDescent="0.3">
      <c r="A79" s="33">
        <v>79</v>
      </c>
      <c r="B79" s="3" t="str">
        <f>Compras!A79</f>
        <v>SAKURA KINOMOTO sakura clear cards, pen bag</v>
      </c>
      <c r="C79" s="3" t="s">
        <v>211</v>
      </c>
      <c r="D79" s="3" t="s">
        <v>212</v>
      </c>
      <c r="E79" s="21">
        <f>Compras!C79</f>
        <v>187.82</v>
      </c>
      <c r="F79" s="6">
        <f>Compras!D79</f>
        <v>0.25620274731125547</v>
      </c>
      <c r="G79" s="4">
        <f>Compras!B79</f>
        <v>1</v>
      </c>
      <c r="H79" s="21">
        <f>Compras!Q79</f>
        <v>114.65499999999997</v>
      </c>
      <c r="I79" s="4">
        <f>Compras!P79</f>
        <v>4</v>
      </c>
      <c r="J79" s="34" t="s">
        <v>225</v>
      </c>
      <c r="K79" s="13">
        <f t="shared" si="3"/>
        <v>118.99234374999997</v>
      </c>
      <c r="L79" s="14">
        <f t="shared" si="4"/>
        <v>93.493984374999982</v>
      </c>
      <c r="M79" s="15">
        <f t="shared" si="5"/>
        <v>67.99562499999999</v>
      </c>
    </row>
    <row r="80" spans="1:13" ht="31.2" x14ac:dyDescent="0.3">
      <c r="A80" s="33">
        <v>80</v>
      </c>
      <c r="B80" s="3" t="str">
        <f>Compras!A80</f>
        <v xml:space="preserve">Card Captor Sakura Cosplay PU bolsa de maquillaje </v>
      </c>
      <c r="C80" s="3" t="s">
        <v>211</v>
      </c>
      <c r="D80" s="3" t="s">
        <v>213</v>
      </c>
      <c r="E80" s="21">
        <f>Compras!C80</f>
        <v>295.24</v>
      </c>
      <c r="F80" s="6">
        <f>Compras!D80</f>
        <v>0.25308223817910852</v>
      </c>
      <c r="G80" s="4">
        <f>Compras!B80</f>
        <v>1</v>
      </c>
      <c r="H80" s="21">
        <f>Compras!Q80</f>
        <v>195.47499999999999</v>
      </c>
      <c r="I80" s="4">
        <f>Compras!P80</f>
        <v>1</v>
      </c>
      <c r="J80" s="34" t="s">
        <v>225</v>
      </c>
      <c r="K80" s="13">
        <f t="shared" si="3"/>
        <v>318.21249999999998</v>
      </c>
      <c r="L80" s="14">
        <f t="shared" si="4"/>
        <v>318.21249999999998</v>
      </c>
      <c r="M80" s="15">
        <f t="shared" si="5"/>
        <v>318.21249999999998</v>
      </c>
    </row>
    <row r="81" spans="1:13" ht="31.2" x14ac:dyDescent="0.3">
      <c r="A81" s="33">
        <v>81</v>
      </c>
      <c r="B81" s="3" t="str">
        <f>Compras!A81</f>
        <v>Tarjetero de Disney, portatarjetas de Mimi, Alice, tarjetero</v>
      </c>
      <c r="C81" s="3" t="s">
        <v>149</v>
      </c>
      <c r="D81" s="3" t="s">
        <v>154</v>
      </c>
      <c r="E81" s="21">
        <f>Compras!C81</f>
        <v>105.16</v>
      </c>
      <c r="F81" s="6">
        <f>Compras!D81</f>
        <v>0.45521110688474709</v>
      </c>
      <c r="G81" s="4">
        <f>Compras!B81</f>
        <v>2</v>
      </c>
      <c r="H81" s="21">
        <f>Compras!Q81</f>
        <v>46.01</v>
      </c>
      <c r="I81" s="4">
        <f>Compras!P81</f>
        <v>1</v>
      </c>
      <c r="J81" s="34" t="s">
        <v>225</v>
      </c>
      <c r="K81" s="13">
        <f t="shared" si="3"/>
        <v>164.52625</v>
      </c>
      <c r="L81" s="14">
        <f t="shared" si="4"/>
        <v>129.270625</v>
      </c>
      <c r="M81" s="15">
        <f t="shared" si="5"/>
        <v>94.015000000000001</v>
      </c>
    </row>
    <row r="82" spans="1:13" ht="31.2" x14ac:dyDescent="0.3">
      <c r="A82" s="33">
        <v>82</v>
      </c>
      <c r="B82" s="3" t="str">
        <f>Compras!A82</f>
        <v>Tarjetero de Disney, portatarjetas de Ariel, tarjetero</v>
      </c>
      <c r="C82" s="3" t="s">
        <v>149</v>
      </c>
      <c r="D82" s="3" t="s">
        <v>154</v>
      </c>
      <c r="E82" s="21">
        <f>Compras!C82</f>
        <v>105.16</v>
      </c>
      <c r="F82" s="6">
        <f>Compras!D82</f>
        <v>0.45521110688474709</v>
      </c>
      <c r="G82" s="4">
        <f>Compras!B82</f>
        <v>2</v>
      </c>
      <c r="H82" s="21">
        <f>Compras!Q82</f>
        <v>45.84</v>
      </c>
      <c r="I82" s="4">
        <f>Compras!P82</f>
        <v>1</v>
      </c>
      <c r="J82" s="34" t="s">
        <v>225</v>
      </c>
      <c r="K82" s="13">
        <f t="shared" si="3"/>
        <v>164.08</v>
      </c>
      <c r="L82" s="14">
        <f t="shared" si="4"/>
        <v>128.92000000000002</v>
      </c>
      <c r="M82" s="15">
        <f t="shared" si="5"/>
        <v>93.76</v>
      </c>
    </row>
    <row r="83" spans="1:13" x14ac:dyDescent="0.3">
      <c r="A83" s="33">
        <v>83</v>
      </c>
      <c r="B83" s="3" t="str">
        <f>Compras!A83</f>
        <v>Set Super Mario Castillo The Movie</v>
      </c>
      <c r="C83" s="3" t="s">
        <v>170</v>
      </c>
      <c r="D83" s="3" t="s">
        <v>169</v>
      </c>
      <c r="E83" s="21">
        <f>Compras!C83</f>
        <v>999</v>
      </c>
      <c r="F83" s="6">
        <f>Compras!D83</f>
        <v>0.55055055055055058</v>
      </c>
      <c r="G83" s="4">
        <f>Compras!B83</f>
        <v>1</v>
      </c>
      <c r="H83" s="21">
        <f>Compras!Q83</f>
        <v>449</v>
      </c>
      <c r="I83" s="4">
        <f>Compras!P83</f>
        <v>1</v>
      </c>
      <c r="J83" s="35" t="s">
        <v>225</v>
      </c>
      <c r="K83" s="13">
        <f t="shared" si="3"/>
        <v>586.25</v>
      </c>
      <c r="L83" s="14">
        <f t="shared" si="4"/>
        <v>586.25</v>
      </c>
      <c r="M83" s="15">
        <f t="shared" si="5"/>
        <v>586.25</v>
      </c>
    </row>
    <row r="84" spans="1:13" x14ac:dyDescent="0.3">
      <c r="A84" s="33">
        <v>84</v>
      </c>
      <c r="B84" s="3" t="str">
        <f>Compras!A84</f>
        <v>Disfraz Sonic 2 The Hedgehog</v>
      </c>
      <c r="C84" s="3" t="s">
        <v>156</v>
      </c>
      <c r="D84" s="3" t="s">
        <v>214</v>
      </c>
      <c r="E84" s="21">
        <f>Compras!C84</f>
        <v>399</v>
      </c>
      <c r="F84" s="6">
        <f>Compras!D84</f>
        <v>0.50125313283208017</v>
      </c>
      <c r="G84" s="4">
        <f>Compras!B84</f>
        <v>1</v>
      </c>
      <c r="H84" s="21">
        <f>Compras!Q84</f>
        <v>199</v>
      </c>
      <c r="I84" s="4">
        <f>Compras!P84</f>
        <v>1</v>
      </c>
      <c r="J84" s="35" t="s">
        <v>225</v>
      </c>
      <c r="K84" s="13">
        <f t="shared" si="3"/>
        <v>410.625</v>
      </c>
      <c r="L84" s="14">
        <f t="shared" si="4"/>
        <v>342.1875</v>
      </c>
      <c r="M84" s="15">
        <f t="shared" si="5"/>
        <v>273.75</v>
      </c>
    </row>
    <row r="85" spans="1:13" x14ac:dyDescent="0.3">
      <c r="A85" s="33">
        <v>85</v>
      </c>
      <c r="B85" s="3" t="str">
        <f>Compras!A85</f>
        <v>Mario Bros Pack de 3 Figuras de 4"</v>
      </c>
      <c r="C85" s="3" t="s">
        <v>170</v>
      </c>
      <c r="D85" s="3" t="s">
        <v>148</v>
      </c>
      <c r="E85" s="21">
        <f>Compras!C85</f>
        <v>879</v>
      </c>
      <c r="F85" s="6">
        <f>Compras!D85</f>
        <v>0.51194539249146753</v>
      </c>
      <c r="G85" s="4">
        <f>Compras!B85</f>
        <v>1</v>
      </c>
      <c r="H85" s="21">
        <f>Compras!Q85</f>
        <v>429</v>
      </c>
      <c r="I85" s="4">
        <f>Compras!P85</f>
        <v>1</v>
      </c>
      <c r="J85" s="35" t="s">
        <v>225</v>
      </c>
      <c r="K85" s="13">
        <f t="shared" si="3"/>
        <v>561.25</v>
      </c>
      <c r="L85" s="14">
        <f t="shared" si="4"/>
        <v>561.25</v>
      </c>
      <c r="M85" s="15">
        <f t="shared" si="5"/>
        <v>561.25</v>
      </c>
    </row>
    <row r="86" spans="1:13" x14ac:dyDescent="0.3">
      <c r="A86" s="33">
        <v>86</v>
      </c>
      <c r="B86" s="3" t="str">
        <f>Compras!A86</f>
        <v>Tails Jakks Pacific Edición especial</v>
      </c>
      <c r="C86" s="3" t="s">
        <v>156</v>
      </c>
      <c r="D86" s="3" t="s">
        <v>148</v>
      </c>
      <c r="E86" s="21">
        <f>Compras!C86</f>
        <v>1299</v>
      </c>
      <c r="F86" s="6">
        <f>Compras!D86</f>
        <v>0.57736720554272514</v>
      </c>
      <c r="G86" s="4">
        <f>Compras!B86</f>
        <v>1</v>
      </c>
      <c r="H86" s="21">
        <f>Compras!Q86</f>
        <v>549</v>
      </c>
      <c r="I86" s="4">
        <f>Compras!P86</f>
        <v>1</v>
      </c>
      <c r="J86" s="35" t="s">
        <v>225</v>
      </c>
      <c r="K86" s="13">
        <f t="shared" si="3"/>
        <v>675.6875</v>
      </c>
      <c r="L86" s="14">
        <f t="shared" si="4"/>
        <v>693.46875</v>
      </c>
      <c r="M86" s="15">
        <f t="shared" si="5"/>
        <v>711.25</v>
      </c>
    </row>
    <row r="87" spans="1:13" x14ac:dyDescent="0.3">
      <c r="A87" s="33">
        <v>87</v>
      </c>
      <c r="B87" s="3" t="str">
        <f>Compras!A87</f>
        <v>Sonic The Hedgehog - Die-Cast Vehicle 1:64</v>
      </c>
      <c r="C87" s="3" t="s">
        <v>156</v>
      </c>
      <c r="D87" s="3" t="s">
        <v>155</v>
      </c>
      <c r="E87" s="21">
        <f>Compras!C87</f>
        <v>260</v>
      </c>
      <c r="F87" s="6">
        <f>Compras!D87</f>
        <v>0.22692307692307692</v>
      </c>
      <c r="G87" s="4">
        <f>Compras!B87</f>
        <v>1</v>
      </c>
      <c r="H87" s="21">
        <f>Compras!Q87</f>
        <v>201</v>
      </c>
      <c r="I87" s="4">
        <f>Compras!P87</f>
        <v>1</v>
      </c>
      <c r="J87" s="35" t="s">
        <v>225</v>
      </c>
      <c r="K87" s="13">
        <f t="shared" si="3"/>
        <v>326.5</v>
      </c>
      <c r="L87" s="14">
        <f t="shared" si="4"/>
        <v>326.5</v>
      </c>
      <c r="M87" s="15">
        <f t="shared" si="5"/>
        <v>326.5</v>
      </c>
    </row>
    <row r="88" spans="1:13" ht="31.2" x14ac:dyDescent="0.3">
      <c r="A88" s="33">
        <v>88</v>
      </c>
      <c r="B88" s="3" t="str">
        <f>Compras!A88</f>
        <v>Peluche Kirby de 14cm con diseño de estrella, Navideño</v>
      </c>
      <c r="C88" s="3" t="s">
        <v>151</v>
      </c>
      <c r="D88" s="3" t="s">
        <v>152</v>
      </c>
      <c r="E88" s="21">
        <f>Compras!C88</f>
        <v>75.34</v>
      </c>
      <c r="F88" s="6">
        <f>Compras!D88</f>
        <v>0.20467215290682245</v>
      </c>
      <c r="G88" s="4">
        <f>Compras!B88</f>
        <v>1</v>
      </c>
      <c r="H88" s="21">
        <f>Compras!Q88</f>
        <v>74.610000000000014</v>
      </c>
      <c r="I88" s="4">
        <f>Compras!P88</f>
        <v>1</v>
      </c>
      <c r="J88" s="35" t="s">
        <v>225</v>
      </c>
      <c r="K88" s="13">
        <f t="shared" si="3"/>
        <v>194.45937500000002</v>
      </c>
      <c r="L88" s="14">
        <f t="shared" si="4"/>
        <v>175.01343750000001</v>
      </c>
      <c r="M88" s="15">
        <f t="shared" si="5"/>
        <v>155.56750000000002</v>
      </c>
    </row>
    <row r="89" spans="1:13" x14ac:dyDescent="0.3">
      <c r="A89" s="33">
        <v>89</v>
      </c>
      <c r="B89" s="3" t="str">
        <f>Compras!A89</f>
        <v>Bolsa de almuerzo con aislamiento térmico Espacio</v>
      </c>
      <c r="C89" s="3" t="s">
        <v>153</v>
      </c>
      <c r="D89" s="3" t="s">
        <v>157</v>
      </c>
      <c r="E89" s="21">
        <f>Compras!C89</f>
        <v>166.04</v>
      </c>
      <c r="F89" s="6">
        <f>Compras!D89</f>
        <v>0.52716212960732345</v>
      </c>
      <c r="G89" s="4">
        <f>Compras!B89</f>
        <v>1</v>
      </c>
      <c r="H89" s="21">
        <f>Compras!Q89</f>
        <v>134.16</v>
      </c>
      <c r="I89" s="4">
        <f>Compras!P89</f>
        <v>1</v>
      </c>
      <c r="J89" s="35" t="s">
        <v>225</v>
      </c>
      <c r="K89" s="13">
        <f t="shared" si="3"/>
        <v>259.77999999999997</v>
      </c>
      <c r="L89" s="14">
        <f t="shared" si="4"/>
        <v>259.77999999999997</v>
      </c>
      <c r="M89" s="15">
        <f t="shared" si="5"/>
        <v>259.77999999999997</v>
      </c>
    </row>
    <row r="90" spans="1:13" ht="31.2" x14ac:dyDescent="0.3">
      <c r="A90" s="33">
        <v>90</v>
      </c>
      <c r="B90" s="3" t="str">
        <f>Compras!A90</f>
        <v>Kirby-Mini billetera de Anime Sanrio Kuromi Cinnamoroll, caja de almacenamiento mini</v>
      </c>
      <c r="C90" s="3" t="s">
        <v>151</v>
      </c>
      <c r="D90" s="3" t="s">
        <v>157</v>
      </c>
      <c r="E90" s="21">
        <f>Compras!C90</f>
        <v>44.47</v>
      </c>
      <c r="F90" s="6">
        <f>Compras!D90</f>
        <v>0.42298178547335274</v>
      </c>
      <c r="G90" s="4">
        <f>Compras!B90</f>
        <v>1</v>
      </c>
      <c r="H90" s="21">
        <f>Compras!Q90</f>
        <v>43.89</v>
      </c>
      <c r="I90" s="4">
        <f>Compras!P90</f>
        <v>1</v>
      </c>
      <c r="J90" s="35" t="s">
        <v>225</v>
      </c>
      <c r="K90" s="13">
        <f t="shared" si="3"/>
        <v>152.71125000000001</v>
      </c>
      <c r="L90" s="14">
        <f t="shared" si="4"/>
        <v>127.25937500000001</v>
      </c>
      <c r="M90" s="15">
        <f t="shared" si="5"/>
        <v>101.8075</v>
      </c>
    </row>
    <row r="91" spans="1:13" x14ac:dyDescent="0.3">
      <c r="A91" s="33">
        <v>91</v>
      </c>
      <c r="B91" s="3" t="str">
        <f>Compras!A91</f>
        <v>Tarjetero de Mickey de Disney para mujer</v>
      </c>
      <c r="C91" s="3" t="s">
        <v>149</v>
      </c>
      <c r="D91" s="3" t="s">
        <v>154</v>
      </c>
      <c r="E91" s="21">
        <f>Compras!C91</f>
        <v>105.55</v>
      </c>
      <c r="F91" s="6">
        <f>Compras!D91</f>
        <v>0.45722406442444341</v>
      </c>
      <c r="G91" s="4">
        <f>Compras!B91</f>
        <v>2</v>
      </c>
      <c r="H91" s="21">
        <f>Compras!Q91</f>
        <v>46.01</v>
      </c>
      <c r="I91" s="4">
        <f>Compras!P91</f>
        <v>1</v>
      </c>
      <c r="J91" s="35" t="s">
        <v>225</v>
      </c>
      <c r="K91" s="13">
        <f t="shared" si="3"/>
        <v>164.52625</v>
      </c>
      <c r="L91" s="14">
        <f t="shared" si="4"/>
        <v>129.270625</v>
      </c>
      <c r="M91" s="15">
        <f t="shared" si="5"/>
        <v>94.015000000000001</v>
      </c>
    </row>
    <row r="92" spans="1:13" x14ac:dyDescent="0.3">
      <c r="A92" s="33">
        <v>92</v>
      </c>
      <c r="B92" s="3" t="str">
        <f>Compras!A92</f>
        <v>Cure Star Kirby Cosplay Toy, llavero colgante, 10CM</v>
      </c>
      <c r="C92" s="3" t="s">
        <v>151</v>
      </c>
      <c r="D92" s="3" t="s">
        <v>152</v>
      </c>
      <c r="E92" s="21">
        <f>Compras!C92</f>
        <v>33.619999999999997</v>
      </c>
      <c r="F92" s="6">
        <f>Compras!D92</f>
        <v>0.26561570493753711</v>
      </c>
      <c r="G92" s="4">
        <f>Compras!B92</f>
        <v>1</v>
      </c>
      <c r="H92" s="21">
        <f>Compras!Q92</f>
        <v>40.960000000000008</v>
      </c>
      <c r="I92" s="4">
        <f>Compras!P92</f>
        <v>1</v>
      </c>
      <c r="J92" s="34" t="s">
        <v>225</v>
      </c>
      <c r="K92" s="13">
        <f t="shared" si="3"/>
        <v>145.02000000000001</v>
      </c>
      <c r="L92" s="14">
        <f t="shared" si="4"/>
        <v>120.85000000000001</v>
      </c>
      <c r="M92" s="15">
        <f t="shared" si="5"/>
        <v>96.68</v>
      </c>
    </row>
    <row r="93" spans="1:13" ht="31.2" x14ac:dyDescent="0.3">
      <c r="A93" s="33">
        <v>93</v>
      </c>
      <c r="B93" s="3" t="str">
        <f>Compras!A93</f>
        <v>Batma - Hello Kitty Anime Kawaii Sanrio Charger, almacenamiento</v>
      </c>
      <c r="C93" s="3" t="s">
        <v>163</v>
      </c>
      <c r="D93" s="3" t="s">
        <v>157</v>
      </c>
      <c r="E93" s="21">
        <f>Compras!C93</f>
        <v>31.1</v>
      </c>
      <c r="F93" s="6">
        <f>Compras!D93</f>
        <v>0.3144694533762058</v>
      </c>
      <c r="G93" s="4">
        <f>Compras!B93</f>
        <v>1</v>
      </c>
      <c r="H93" s="21">
        <f>Compras!Q93</f>
        <v>46.905000000000001</v>
      </c>
      <c r="I93" s="4">
        <f>Compras!P93</f>
        <v>1</v>
      </c>
      <c r="J93" s="35" t="s">
        <v>225</v>
      </c>
      <c r="K93" s="13">
        <f t="shared" si="3"/>
        <v>160.62562500000001</v>
      </c>
      <c r="L93" s="14">
        <f t="shared" si="4"/>
        <v>133.85468750000001</v>
      </c>
      <c r="M93" s="15">
        <f t="shared" si="5"/>
        <v>107.08375000000001</v>
      </c>
    </row>
    <row r="94" spans="1:13" ht="31.2" x14ac:dyDescent="0.3">
      <c r="A94" s="33">
        <v>94</v>
      </c>
      <c r="B94" s="3" t="str">
        <f>Compras!A94</f>
        <v>Hello Kitty Anime Kawaii Sanrio Charger, almacenamiento</v>
      </c>
      <c r="C94" s="3" t="s">
        <v>161</v>
      </c>
      <c r="D94" s="3" t="s">
        <v>157</v>
      </c>
      <c r="E94" s="21">
        <f>Compras!C94</f>
        <v>31.1</v>
      </c>
      <c r="F94" s="6">
        <f>Compras!D94</f>
        <v>0.3144694533762058</v>
      </c>
      <c r="G94" s="4">
        <f>Compras!B94</f>
        <v>1</v>
      </c>
      <c r="H94" s="21">
        <f>Compras!Q94</f>
        <v>46.905000000000001</v>
      </c>
      <c r="I94" s="4">
        <f>Compras!P94</f>
        <v>1</v>
      </c>
      <c r="J94" s="35" t="s">
        <v>225</v>
      </c>
      <c r="K94" s="13">
        <f t="shared" si="3"/>
        <v>160.62562500000001</v>
      </c>
      <c r="L94" s="14">
        <f t="shared" si="4"/>
        <v>133.85468750000001</v>
      </c>
      <c r="M94" s="15">
        <f t="shared" si="5"/>
        <v>107.08375000000001</v>
      </c>
    </row>
    <row r="95" spans="1:13" ht="31.2" x14ac:dyDescent="0.3">
      <c r="A95" s="33">
        <v>95</v>
      </c>
      <c r="B95" s="3" t="str">
        <f>Compras!A95</f>
        <v>Batman - Sanrio My Melody-Bolsa de almacenamiento redonda</v>
      </c>
      <c r="C95" s="3" t="s">
        <v>163</v>
      </c>
      <c r="D95" s="3" t="s">
        <v>157</v>
      </c>
      <c r="E95" s="21">
        <f>Compras!C95</f>
        <v>67.239999999999995</v>
      </c>
      <c r="F95" s="6">
        <f>Compras!D95</f>
        <v>0.30502676977989296</v>
      </c>
      <c r="G95" s="4">
        <f>Compras!B95</f>
        <v>1</v>
      </c>
      <c r="H95" s="21">
        <f>Compras!Q95</f>
        <v>46.73</v>
      </c>
      <c r="I95" s="4">
        <f>Compras!P95</f>
        <v>1</v>
      </c>
      <c r="J95" s="35" t="s">
        <v>225</v>
      </c>
      <c r="K95" s="13">
        <f t="shared" si="3"/>
        <v>160.16624999999999</v>
      </c>
      <c r="L95" s="14">
        <f t="shared" si="4"/>
        <v>133.47187499999998</v>
      </c>
      <c r="M95" s="15">
        <f t="shared" si="5"/>
        <v>106.77749999999999</v>
      </c>
    </row>
    <row r="96" spans="1:13" x14ac:dyDescent="0.3">
      <c r="A96" s="33">
        <v>96</v>
      </c>
      <c r="B96" s="3" t="str">
        <f>Compras!A96</f>
        <v>Bolsa de lápices de astronauta Kawaii, Espacio</v>
      </c>
      <c r="C96" s="3" t="s">
        <v>153</v>
      </c>
      <c r="D96" s="3" t="s">
        <v>157</v>
      </c>
      <c r="E96" s="21">
        <f>Compras!C96</f>
        <v>122.43</v>
      </c>
      <c r="F96" s="6">
        <f>Compras!D96</f>
        <v>0.52315608919382506</v>
      </c>
      <c r="G96" s="4">
        <f>Compras!B96</f>
        <v>1</v>
      </c>
      <c r="H96" s="21">
        <f>Compras!Q96</f>
        <v>71.128</v>
      </c>
      <c r="I96" s="4">
        <f>Compras!P96</f>
        <v>1</v>
      </c>
      <c r="J96" s="34" t="s">
        <v>225</v>
      </c>
      <c r="K96" s="13">
        <f t="shared" si="3"/>
        <v>197.53800000000001</v>
      </c>
      <c r="L96" s="14">
        <f t="shared" si="4"/>
        <v>164.61500000000001</v>
      </c>
      <c r="M96" s="15">
        <f t="shared" si="5"/>
        <v>131.69200000000001</v>
      </c>
    </row>
    <row r="97" spans="1:13" ht="31.2" x14ac:dyDescent="0.3">
      <c r="A97" s="33">
        <v>97</v>
      </c>
      <c r="B97" s="3" t="str">
        <f>Compras!A97</f>
        <v>Estuche de lápices 3D de dibujos animados Kawaii, Espacio</v>
      </c>
      <c r="C97" s="3" t="s">
        <v>153</v>
      </c>
      <c r="D97" s="3" t="s">
        <v>212</v>
      </c>
      <c r="E97" s="21">
        <f>Compras!C97</f>
        <v>145.21</v>
      </c>
      <c r="F97" s="6">
        <f>Compras!D97</f>
        <v>0.51353212588664698</v>
      </c>
      <c r="G97" s="4">
        <f>Compras!B97</f>
        <v>1</v>
      </c>
      <c r="H97" s="21">
        <f>Compras!Q97</f>
        <v>58.06</v>
      </c>
      <c r="I97" s="4">
        <f>Compras!P97</f>
        <v>1</v>
      </c>
      <c r="J97" s="35" t="s">
        <v>225</v>
      </c>
      <c r="K97" s="13">
        <f t="shared" si="3"/>
        <v>168.13499999999999</v>
      </c>
      <c r="L97" s="14">
        <f t="shared" si="4"/>
        <v>140.11250000000001</v>
      </c>
      <c r="M97" s="15">
        <f t="shared" si="5"/>
        <v>112.09</v>
      </c>
    </row>
    <row r="98" spans="1:13" ht="31.2" x14ac:dyDescent="0.3">
      <c r="A98" s="33">
        <v>98</v>
      </c>
      <c r="B98" s="3" t="str">
        <f>Compras!A98</f>
        <v>Estuche de lápices 3D de dibujos animados Kawaii, Unicornio</v>
      </c>
      <c r="C98" s="3" t="s">
        <v>153</v>
      </c>
      <c r="D98" s="3" t="s">
        <v>212</v>
      </c>
      <c r="E98" s="21">
        <f>Compras!C98</f>
        <v>142.76</v>
      </c>
      <c r="F98" s="6">
        <f>Compras!D98</f>
        <v>0.5135191930512748</v>
      </c>
      <c r="G98" s="4">
        <f>Compras!B98</f>
        <v>1</v>
      </c>
      <c r="H98" s="21">
        <f>Compras!Q98</f>
        <v>56.870000000000005</v>
      </c>
      <c r="I98" s="4">
        <f>Compras!P98</f>
        <v>1</v>
      </c>
      <c r="J98" s="35" t="s">
        <v>225</v>
      </c>
      <c r="K98" s="13">
        <f t="shared" si="3"/>
        <v>165.45750000000001</v>
      </c>
      <c r="L98" s="14">
        <f t="shared" si="4"/>
        <v>137.88125000000002</v>
      </c>
      <c r="M98" s="15">
        <f t="shared" si="5"/>
        <v>110.30500000000001</v>
      </c>
    </row>
    <row r="99" spans="1:13" ht="31.2" x14ac:dyDescent="0.3">
      <c r="A99" s="33">
        <v>99</v>
      </c>
      <c r="B99" s="3" t="str">
        <f>Compras!A99</f>
        <v>Bolsa de lápices de astronauta Kawaii, gran capacidad, impermeable, lavable, doble cremallera</v>
      </c>
      <c r="C99" s="3" t="s">
        <v>153</v>
      </c>
      <c r="D99" s="3" t="s">
        <v>212</v>
      </c>
      <c r="E99" s="21">
        <f>Compras!C99</f>
        <v>122.03</v>
      </c>
      <c r="F99" s="6">
        <f>Compras!D99</f>
        <v>0.51339834466934364</v>
      </c>
      <c r="G99" s="4">
        <f>Compras!B99</f>
        <v>1</v>
      </c>
      <c r="H99" s="21">
        <f>Compras!Q99</f>
        <v>46.800000000000004</v>
      </c>
      <c r="I99" s="4">
        <f>Compras!P99</f>
        <v>1</v>
      </c>
      <c r="J99" s="35" t="s">
        <v>225</v>
      </c>
      <c r="K99" s="13">
        <f t="shared" si="3"/>
        <v>166.6</v>
      </c>
      <c r="L99" s="14">
        <f t="shared" si="4"/>
        <v>130.9</v>
      </c>
      <c r="M99" s="15">
        <f t="shared" si="5"/>
        <v>95.2</v>
      </c>
    </row>
    <row r="100" spans="1:13" ht="31.2" x14ac:dyDescent="0.3">
      <c r="A100" s="33">
        <v>100</v>
      </c>
      <c r="B100" s="3" t="str">
        <f>Compras!A100</f>
        <v>Estuche de lápices Kawaii de doble capa, caja portátil de dibujos animados</v>
      </c>
      <c r="C100" s="3" t="s">
        <v>153</v>
      </c>
      <c r="D100" s="3" t="s">
        <v>212</v>
      </c>
      <c r="E100" s="21">
        <f>Compras!C100</f>
        <v>118.95</v>
      </c>
      <c r="F100" s="6">
        <f>Compras!D100</f>
        <v>0.52349726775956285</v>
      </c>
      <c r="G100" s="4">
        <f>Compras!B100</f>
        <v>1</v>
      </c>
      <c r="H100" s="21">
        <f>Compras!Q100</f>
        <v>44.1</v>
      </c>
      <c r="I100" s="4">
        <f>Compras!P100</f>
        <v>1</v>
      </c>
      <c r="J100" s="35" t="s">
        <v>225</v>
      </c>
      <c r="K100" s="13">
        <f t="shared" si="3"/>
        <v>159.51250000000002</v>
      </c>
      <c r="L100" s="14">
        <f t="shared" si="4"/>
        <v>125.33125000000001</v>
      </c>
      <c r="M100" s="15">
        <f t="shared" si="5"/>
        <v>91.15</v>
      </c>
    </row>
    <row r="101" spans="1:13" ht="31.2" x14ac:dyDescent="0.3">
      <c r="A101" s="33">
        <v>101</v>
      </c>
      <c r="B101" s="3" t="str">
        <f>Compras!A101</f>
        <v>Kawaii Snoopy Plushie Cartoon Cute Dolls Ins Astronaut llavero</v>
      </c>
      <c r="C101" s="3" t="s">
        <v>207</v>
      </c>
      <c r="D101" s="3" t="s">
        <v>208</v>
      </c>
      <c r="E101" s="21">
        <f>Compras!C101</f>
        <v>46.21</v>
      </c>
      <c r="F101" s="6">
        <f>Compras!D101</f>
        <v>0.30426314650508551</v>
      </c>
      <c r="G101" s="4">
        <f>Compras!B101</f>
        <v>2</v>
      </c>
      <c r="H101" s="21">
        <f>Compras!Q101</f>
        <v>56.23</v>
      </c>
      <c r="I101" s="4">
        <f>Compras!P101</f>
        <v>1</v>
      </c>
      <c r="J101" s="35" t="s">
        <v>225</v>
      </c>
      <c r="K101" s="13">
        <f t="shared" si="3"/>
        <v>185.10374999999999</v>
      </c>
      <c r="L101" s="14">
        <f t="shared" si="4"/>
        <v>154.25312499999998</v>
      </c>
      <c r="M101" s="15">
        <f t="shared" si="5"/>
        <v>123.40249999999999</v>
      </c>
    </row>
    <row r="102" spans="1:13" x14ac:dyDescent="0.3">
      <c r="A102" s="33">
        <v>102</v>
      </c>
      <c r="B102" s="3" t="str">
        <f>Compras!A102</f>
        <v>LLavero de peluche de Snoopy Kawaii</v>
      </c>
      <c r="C102" s="3" t="s">
        <v>207</v>
      </c>
      <c r="D102" s="3" t="s">
        <v>152</v>
      </c>
      <c r="E102" s="21">
        <f>Compras!C102</f>
        <v>73.77</v>
      </c>
      <c r="F102" s="6">
        <f>Compras!D102</f>
        <v>0.30445980750982782</v>
      </c>
      <c r="G102" s="4">
        <f>Compras!B102</f>
        <v>2</v>
      </c>
      <c r="H102" s="21">
        <f>Compras!Q102</f>
        <v>98.51</v>
      </c>
      <c r="I102" s="4">
        <f>Compras!P102</f>
        <v>1</v>
      </c>
      <c r="J102" s="35" t="s">
        <v>225</v>
      </c>
      <c r="K102" s="13">
        <f t="shared" si="3"/>
        <v>246.74062500000002</v>
      </c>
      <c r="L102" s="14">
        <f t="shared" si="4"/>
        <v>222.06656250000003</v>
      </c>
      <c r="M102" s="15">
        <f t="shared" si="5"/>
        <v>197.39250000000001</v>
      </c>
    </row>
    <row r="103" spans="1:13" ht="31.2" x14ac:dyDescent="0.3">
      <c r="A103" s="33">
        <v>103</v>
      </c>
      <c r="B103" s="3" t="str">
        <f>Compras!A103</f>
        <v>Kawaii Snoopy Plushie Cartoon Cute Dolls Ins Astronaut llavero</v>
      </c>
      <c r="C103" s="3" t="s">
        <v>207</v>
      </c>
      <c r="D103" s="3" t="s">
        <v>208</v>
      </c>
      <c r="E103" s="21">
        <f>Compras!C103</f>
        <v>46.21</v>
      </c>
      <c r="F103" s="6">
        <f>Compras!D103</f>
        <v>0.30426314650508551</v>
      </c>
      <c r="G103" s="4">
        <f>Compras!B103</f>
        <v>1</v>
      </c>
      <c r="H103" s="21">
        <f>Compras!Q103</f>
        <v>63.32</v>
      </c>
      <c r="I103" s="4">
        <f>Compras!P103</f>
        <v>1</v>
      </c>
      <c r="J103" s="35" t="s">
        <v>225</v>
      </c>
      <c r="K103" s="13">
        <f t="shared" si="3"/>
        <v>203.715</v>
      </c>
      <c r="L103" s="14">
        <f t="shared" si="4"/>
        <v>169.76249999999999</v>
      </c>
      <c r="M103" s="15">
        <f t="shared" si="5"/>
        <v>135.81</v>
      </c>
    </row>
    <row r="104" spans="1:13" ht="31.2" x14ac:dyDescent="0.3">
      <c r="A104" s="33">
        <v>104</v>
      </c>
      <c r="B104" s="3" t="str">
        <f>Compras!A104</f>
        <v>Peluche Original de Batman, figura de la Liga de la justicia de DC Comics</v>
      </c>
      <c r="C104" s="3" t="s">
        <v>163</v>
      </c>
      <c r="D104" s="3" t="s">
        <v>28</v>
      </c>
      <c r="E104" s="21">
        <f>Compras!C104</f>
        <v>643.29999999999995</v>
      </c>
      <c r="F104" s="6">
        <f>Compras!D104</f>
        <v>0.68226332970620251</v>
      </c>
      <c r="G104" s="4">
        <f>Compras!B104</f>
        <v>1</v>
      </c>
      <c r="H104" s="21">
        <f>Compras!Q104</f>
        <v>163.54000000000002</v>
      </c>
      <c r="I104" s="4">
        <f>Compras!P104</f>
        <v>1</v>
      </c>
      <c r="J104" s="35" t="s">
        <v>225</v>
      </c>
      <c r="K104" s="13">
        <f t="shared" si="3"/>
        <v>344.13750000000005</v>
      </c>
      <c r="L104" s="14">
        <f t="shared" si="4"/>
        <v>286.78125</v>
      </c>
      <c r="M104" s="15">
        <f t="shared" si="5"/>
        <v>229.42500000000001</v>
      </c>
    </row>
    <row r="105" spans="1:13" x14ac:dyDescent="0.3">
      <c r="A105" s="33">
        <v>105</v>
      </c>
      <c r="B105" s="3" t="str">
        <f>Compras!A105</f>
        <v>Peluche de Mario Bros Elefante 27 cm</v>
      </c>
      <c r="C105" s="3" t="s">
        <v>170</v>
      </c>
      <c r="D105" s="3" t="s">
        <v>28</v>
      </c>
      <c r="E105" s="21">
        <f>Compras!C105</f>
        <v>284.60000000000002</v>
      </c>
      <c r="F105" s="6">
        <f>Compras!D105</f>
        <v>0.41531974701335206</v>
      </c>
      <c r="G105" s="4">
        <f>Compras!B105</f>
        <v>1</v>
      </c>
      <c r="H105" s="21">
        <f>Compras!Q105</f>
        <v>146.66</v>
      </c>
      <c r="I105" s="4">
        <f>Compras!P105</f>
        <v>1</v>
      </c>
      <c r="J105" s="35" t="s">
        <v>225</v>
      </c>
      <c r="K105" s="13">
        <f t="shared" si="3"/>
        <v>312.48749999999995</v>
      </c>
      <c r="L105" s="14">
        <f t="shared" si="4"/>
        <v>260.40625</v>
      </c>
      <c r="M105" s="15">
        <f t="shared" si="5"/>
        <v>208.32499999999999</v>
      </c>
    </row>
    <row r="106" spans="1:13" x14ac:dyDescent="0.3">
      <c r="A106" s="33">
        <v>106</v>
      </c>
      <c r="B106" s="3" t="str">
        <f>Compras!A106</f>
        <v>Gorro de lana Kirby</v>
      </c>
      <c r="C106" s="3" t="s">
        <v>151</v>
      </c>
      <c r="D106" s="3" t="s">
        <v>159</v>
      </c>
      <c r="E106" s="21">
        <f>Compras!C106</f>
        <v>138.31</v>
      </c>
      <c r="F106" s="6">
        <f>Compras!D106</f>
        <v>0.75186175981490844</v>
      </c>
      <c r="G106" s="4">
        <f>Compras!B106</f>
        <v>5</v>
      </c>
      <c r="H106" s="21">
        <f>Compras!Q106</f>
        <v>27.457999999999998</v>
      </c>
      <c r="I106" s="4">
        <f>Compras!P106</f>
        <v>1</v>
      </c>
      <c r="J106" s="35" t="s">
        <v>225</v>
      </c>
      <c r="K106" s="13">
        <f t="shared" si="3"/>
        <v>103.814375</v>
      </c>
      <c r="L106" s="14">
        <f t="shared" si="4"/>
        <v>81.568437500000002</v>
      </c>
      <c r="M106" s="15">
        <f t="shared" si="5"/>
        <v>59.322499999999998</v>
      </c>
    </row>
    <row r="107" spans="1:13" x14ac:dyDescent="0.3">
      <c r="A107" s="33">
        <v>107</v>
      </c>
      <c r="B107" s="3" t="str">
        <f>Compras!A107</f>
        <v>Juguetes de baño para bebés, Tobogan</v>
      </c>
      <c r="C107" s="3" t="s">
        <v>153</v>
      </c>
      <c r="D107" s="3" t="s">
        <v>503</v>
      </c>
      <c r="E107" s="21">
        <f>Compras!C107</f>
        <v>213.09</v>
      </c>
      <c r="F107" s="6">
        <f>Compras!D107</f>
        <v>0.40640105119902387</v>
      </c>
      <c r="G107" s="4">
        <f>Compras!B107</f>
        <v>1</v>
      </c>
      <c r="H107" s="21">
        <f>Compras!Q107</f>
        <v>80.067142857142855</v>
      </c>
      <c r="I107" s="4">
        <f>Compras!P107</f>
        <v>1</v>
      </c>
      <c r="J107" s="34" t="s">
        <v>225</v>
      </c>
      <c r="K107" s="13">
        <f t="shared" si="3"/>
        <v>218.89687499999999</v>
      </c>
      <c r="L107" s="14">
        <f t="shared" si="4"/>
        <v>171.99040178571428</v>
      </c>
      <c r="M107" s="15">
        <f t="shared" si="5"/>
        <v>125.08392857142857</v>
      </c>
    </row>
    <row r="108" spans="1:13" x14ac:dyDescent="0.3">
      <c r="A108" s="33">
        <v>108</v>
      </c>
      <c r="B108" s="3" t="str">
        <f>Compras!A108</f>
        <v>Muñeca Cry babies Bebés Llorones en Casita</v>
      </c>
      <c r="C108" s="3" t="s">
        <v>504</v>
      </c>
      <c r="D108" s="3" t="s">
        <v>169</v>
      </c>
      <c r="E108" s="21">
        <f>Compras!C108</f>
        <v>579</v>
      </c>
      <c r="F108" s="6">
        <f>Compras!D108</f>
        <v>0.45557858376511218</v>
      </c>
      <c r="G108" s="4">
        <f>Compras!B108</f>
        <v>1</v>
      </c>
      <c r="H108" s="21">
        <f>Compras!Q108</f>
        <v>315.22000000000003</v>
      </c>
      <c r="I108" s="4">
        <f>Compras!P108</f>
        <v>1</v>
      </c>
      <c r="J108" s="35" t="s">
        <v>225</v>
      </c>
      <c r="K108" s="13">
        <f t="shared" si="3"/>
        <v>419.02500000000003</v>
      </c>
      <c r="L108" s="14">
        <f t="shared" si="4"/>
        <v>419.02500000000003</v>
      </c>
      <c r="M108" s="15">
        <f t="shared" si="5"/>
        <v>419.02500000000003</v>
      </c>
    </row>
    <row r="109" spans="1:13" ht="31.2" x14ac:dyDescent="0.3">
      <c r="A109" s="33">
        <v>109</v>
      </c>
      <c r="B109" s="3" t="str">
        <f>Compras!A109</f>
        <v>Cabbage Patch Kids Amigos del Bosque</v>
      </c>
      <c r="C109" s="3" t="s">
        <v>505</v>
      </c>
      <c r="D109" s="3" t="s">
        <v>172</v>
      </c>
      <c r="E109" s="21">
        <f>Compras!C109</f>
        <v>399</v>
      </c>
      <c r="F109" s="6">
        <f>Compras!D109</f>
        <v>0.54952380952380953</v>
      </c>
      <c r="G109" s="4">
        <f>Compras!B109</f>
        <v>1</v>
      </c>
      <c r="H109" s="21">
        <f>Compras!Q109</f>
        <v>179.74</v>
      </c>
      <c r="I109" s="4">
        <f>Compras!P109</f>
        <v>1</v>
      </c>
      <c r="J109" s="35" t="s">
        <v>225</v>
      </c>
      <c r="K109" s="13">
        <f t="shared" si="3"/>
        <v>374.51250000000005</v>
      </c>
      <c r="L109" s="14">
        <f t="shared" si="4"/>
        <v>312.09375</v>
      </c>
      <c r="M109" s="15">
        <f t="shared" si="5"/>
        <v>249.67500000000001</v>
      </c>
    </row>
    <row r="110" spans="1:13" ht="31.2" x14ac:dyDescent="0.3">
      <c r="A110" s="33">
        <v>110</v>
      </c>
      <c r="B110" s="3" t="str">
        <f>Compras!A110</f>
        <v>Cabbage Patch Kids Amigos del Zoológico</v>
      </c>
      <c r="C110" s="3" t="s">
        <v>505</v>
      </c>
      <c r="D110" s="3" t="s">
        <v>172</v>
      </c>
      <c r="E110" s="21">
        <f>Compras!C110</f>
        <v>399</v>
      </c>
      <c r="F110" s="6">
        <f>Compras!D110</f>
        <v>0.54952380952380953</v>
      </c>
      <c r="G110" s="4">
        <f>Compras!B110</f>
        <v>1</v>
      </c>
      <c r="H110" s="21">
        <f>Compras!Q110</f>
        <v>179.74</v>
      </c>
      <c r="I110" s="4">
        <f>Compras!P110</f>
        <v>1</v>
      </c>
      <c r="J110" s="35" t="s">
        <v>225</v>
      </c>
      <c r="K110" s="13">
        <f t="shared" si="3"/>
        <v>374.51250000000005</v>
      </c>
      <c r="L110" s="14">
        <f t="shared" si="4"/>
        <v>312.09375</v>
      </c>
      <c r="M110" s="15">
        <f t="shared" si="5"/>
        <v>249.67500000000001</v>
      </c>
    </row>
    <row r="111" spans="1:13" x14ac:dyDescent="0.3">
      <c r="A111" s="33">
        <v>111</v>
      </c>
      <c r="B111" s="3" t="str">
        <f>Compras!A111</f>
        <v>Peluche de Super Mario Bros Elefante, Princesas</v>
      </c>
      <c r="C111" s="3" t="s">
        <v>170</v>
      </c>
      <c r="D111" s="3" t="s">
        <v>28</v>
      </c>
      <c r="E111" s="21">
        <f>Compras!C111</f>
        <v>357.67</v>
      </c>
      <c r="F111" s="6">
        <f>Compras!D111</f>
        <v>0.4286353342466519</v>
      </c>
      <c r="G111" s="4">
        <f>Compras!B111</f>
        <v>2</v>
      </c>
      <c r="H111" s="21">
        <f>Compras!Q111</f>
        <v>177.03500000000003</v>
      </c>
      <c r="I111" s="4">
        <f>Compras!P111</f>
        <v>1</v>
      </c>
      <c r="J111" s="35" t="s">
        <v>225</v>
      </c>
      <c r="K111" s="13">
        <f t="shared" si="3"/>
        <v>369.44062500000007</v>
      </c>
      <c r="L111" s="14">
        <f t="shared" si="4"/>
        <v>307.86718750000006</v>
      </c>
      <c r="M111" s="15">
        <f t="shared" si="5"/>
        <v>246.29375000000005</v>
      </c>
    </row>
    <row r="112" spans="1:13" ht="31.2" x14ac:dyDescent="0.3">
      <c r="A112" s="33">
        <v>112</v>
      </c>
      <c r="B112" s="3" t="str">
        <f>Compras!A112</f>
        <v>MATTEL Cars de Disney y Pixar Paquete de 5 Disney 100</v>
      </c>
      <c r="C112" s="3" t="s">
        <v>164</v>
      </c>
      <c r="D112" s="3" t="s">
        <v>500</v>
      </c>
      <c r="E112" s="21">
        <f>Compras!C112</f>
        <v>855</v>
      </c>
      <c r="F112" s="6">
        <f>Compras!D112</f>
        <v>0.20584795321637425</v>
      </c>
      <c r="G112" s="4">
        <f>Compras!B112</f>
        <v>1</v>
      </c>
      <c r="H112" s="21">
        <f>Compras!Q112</f>
        <v>679</v>
      </c>
      <c r="I112" s="4">
        <f>Compras!P112</f>
        <v>1</v>
      </c>
      <c r="J112" s="35" t="s">
        <v>225</v>
      </c>
      <c r="K112" s="13">
        <f t="shared" si="3"/>
        <v>830.0625</v>
      </c>
      <c r="L112" s="14">
        <f t="shared" si="4"/>
        <v>851.90625</v>
      </c>
      <c r="M112" s="15">
        <f t="shared" si="5"/>
        <v>873.75</v>
      </c>
    </row>
    <row r="113" spans="1:13" x14ac:dyDescent="0.3">
      <c r="A113" s="33">
        <v>113</v>
      </c>
      <c r="B113" s="3" t="str">
        <f>Compras!A113</f>
        <v>Star Wars Hasbro SW Vintage Darth Vader</v>
      </c>
      <c r="C113" s="3" t="s">
        <v>174</v>
      </c>
      <c r="D113" s="3" t="s">
        <v>148</v>
      </c>
      <c r="E113" s="21">
        <f>Compras!C113</f>
        <v>499</v>
      </c>
      <c r="F113" s="6">
        <f>Compras!D113</f>
        <v>0.40080160320641284</v>
      </c>
      <c r="G113" s="4">
        <f>Compras!B113</f>
        <v>1</v>
      </c>
      <c r="H113" s="21">
        <f>Compras!Q113</f>
        <v>299</v>
      </c>
      <c r="I113" s="4">
        <f>Compras!P113</f>
        <v>1</v>
      </c>
      <c r="J113" s="35" t="s">
        <v>225</v>
      </c>
      <c r="K113" s="13">
        <f t="shared" si="3"/>
        <v>498.4375</v>
      </c>
      <c r="L113" s="14">
        <f t="shared" si="4"/>
        <v>448.59375</v>
      </c>
      <c r="M113" s="15">
        <f t="shared" si="5"/>
        <v>398.75</v>
      </c>
    </row>
    <row r="114" spans="1:13" x14ac:dyDescent="0.3">
      <c r="A114" s="33">
        <v>114</v>
      </c>
      <c r="B114" s="3" t="str">
        <f>Compras!A114</f>
        <v>Set LEGO El Mandaloriano y Grogu</v>
      </c>
      <c r="C114" s="3" t="s">
        <v>174</v>
      </c>
      <c r="D114" s="3" t="s">
        <v>216</v>
      </c>
      <c r="E114" s="21">
        <f>Compras!C114</f>
        <v>419</v>
      </c>
      <c r="F114" s="6">
        <f>Compras!D114</f>
        <v>0.28639618138424822</v>
      </c>
      <c r="G114" s="4">
        <f>Compras!B114</f>
        <v>1</v>
      </c>
      <c r="H114" s="21">
        <f>Compras!Q114</f>
        <v>299</v>
      </c>
      <c r="I114" s="4">
        <f>Compras!P114</f>
        <v>1</v>
      </c>
      <c r="J114" s="35" t="s">
        <v>225</v>
      </c>
      <c r="K114" s="13">
        <f t="shared" si="3"/>
        <v>498.4375</v>
      </c>
      <c r="L114" s="14">
        <f t="shared" si="4"/>
        <v>448.59375</v>
      </c>
      <c r="M114" s="15">
        <f t="shared" si="5"/>
        <v>398.75</v>
      </c>
    </row>
    <row r="115" spans="1:13" x14ac:dyDescent="0.3">
      <c r="A115" s="33">
        <v>115</v>
      </c>
      <c r="B115" s="3" t="str">
        <f>Compras!A115</f>
        <v>Batman Multipack de 4"</v>
      </c>
      <c r="C115" s="3" t="s">
        <v>163</v>
      </c>
      <c r="D115" s="3" t="s">
        <v>172</v>
      </c>
      <c r="E115" s="21">
        <f>Compras!C115</f>
        <v>859</v>
      </c>
      <c r="F115" s="6">
        <f>Compras!D115</f>
        <v>0.66356228172293374</v>
      </c>
      <c r="G115" s="4">
        <f>Compras!B115</f>
        <v>1</v>
      </c>
      <c r="H115" s="21">
        <f>Compras!Q115</f>
        <v>289</v>
      </c>
      <c r="I115" s="4">
        <f>Compras!P115</f>
        <v>1</v>
      </c>
      <c r="J115" s="35" t="s">
        <v>225</v>
      </c>
      <c r="K115" s="13">
        <f t="shared" si="3"/>
        <v>482.8125</v>
      </c>
      <c r="L115" s="14">
        <f t="shared" si="4"/>
        <v>434.53125</v>
      </c>
      <c r="M115" s="15">
        <f t="shared" si="5"/>
        <v>386.25</v>
      </c>
    </row>
    <row r="116" spans="1:13" x14ac:dyDescent="0.3">
      <c r="A116" s="33">
        <v>116</v>
      </c>
      <c r="B116" s="3" t="str">
        <f>Compras!A116</f>
        <v>Marvel Legends - Wolverine - Colección Retro 375</v>
      </c>
      <c r="C116" s="3" t="s">
        <v>173</v>
      </c>
      <c r="D116" s="3" t="s">
        <v>148</v>
      </c>
      <c r="E116" s="21">
        <f>Compras!C116</f>
        <v>399</v>
      </c>
      <c r="F116" s="6">
        <f>Compras!D116</f>
        <v>0.50125313283208017</v>
      </c>
      <c r="G116" s="4">
        <f>Compras!B116</f>
        <v>2</v>
      </c>
      <c r="H116" s="21">
        <f>Compras!Q116</f>
        <v>189.05</v>
      </c>
      <c r="I116" s="4">
        <f>Compras!P116</f>
        <v>1</v>
      </c>
      <c r="J116" s="35" t="s">
        <v>225</v>
      </c>
      <c r="K116" s="13">
        <f t="shared" si="3"/>
        <v>391.96875</v>
      </c>
      <c r="L116" s="14">
        <f t="shared" si="4"/>
        <v>326.640625</v>
      </c>
      <c r="M116" s="15">
        <f t="shared" si="5"/>
        <v>261.3125</v>
      </c>
    </row>
    <row r="117" spans="1:13" x14ac:dyDescent="0.3">
      <c r="A117" s="33">
        <v>117</v>
      </c>
      <c r="B117" s="3" t="str">
        <f>Compras!A117</f>
        <v>Playmobil Naruto Kakashi, Sasuke</v>
      </c>
      <c r="C117" s="3" t="s">
        <v>224</v>
      </c>
      <c r="D117" s="3" t="s">
        <v>148</v>
      </c>
      <c r="E117" s="21">
        <f>Compras!C117</f>
        <v>175</v>
      </c>
      <c r="F117" s="6">
        <f>Compras!D117</f>
        <v>0.43428571428571433</v>
      </c>
      <c r="G117" s="4">
        <f>Compras!B117</f>
        <v>2</v>
      </c>
      <c r="H117" s="21">
        <f>Compras!Q117</f>
        <v>94.05</v>
      </c>
      <c r="I117" s="4">
        <f>Compras!P117</f>
        <v>1</v>
      </c>
      <c r="J117" s="35" t="s">
        <v>225</v>
      </c>
      <c r="K117" s="13">
        <f t="shared" si="3"/>
        <v>249.11249999999998</v>
      </c>
      <c r="L117" s="14">
        <f t="shared" si="4"/>
        <v>207.59375</v>
      </c>
      <c r="M117" s="15">
        <f t="shared" si="5"/>
        <v>166.07499999999999</v>
      </c>
    </row>
    <row r="118" spans="1:13" x14ac:dyDescent="0.3">
      <c r="A118" s="33">
        <v>118</v>
      </c>
      <c r="B118" s="3" t="str">
        <f>Compras!A118</f>
        <v>Toy Story Hot Wheels Character Cars, Paquete de 6</v>
      </c>
      <c r="C118" s="3" t="s">
        <v>149</v>
      </c>
      <c r="D118" s="3" t="s">
        <v>506</v>
      </c>
      <c r="E118" s="21">
        <f>Compras!C118</f>
        <v>600</v>
      </c>
      <c r="F118" s="6">
        <f>Compras!D118</f>
        <v>9.8216666666666577E-2</v>
      </c>
      <c r="G118" s="4">
        <f>Compras!B118</f>
        <v>1</v>
      </c>
      <c r="H118" s="21">
        <f>Compras!Q118</f>
        <v>486.96300000000002</v>
      </c>
      <c r="I118" s="4">
        <f>Compras!P118</f>
        <v>1</v>
      </c>
      <c r="J118" s="35" t="s">
        <v>225</v>
      </c>
      <c r="K118" s="13">
        <f t="shared" si="3"/>
        <v>633.70375000000001</v>
      </c>
      <c r="L118" s="14">
        <f t="shared" si="4"/>
        <v>633.70375000000001</v>
      </c>
      <c r="M118" s="15">
        <f t="shared" si="5"/>
        <v>633.70375000000001</v>
      </c>
    </row>
    <row r="119" spans="1:13" x14ac:dyDescent="0.3">
      <c r="A119" s="33">
        <v>119</v>
      </c>
      <c r="B119" s="3" t="str">
        <f>Compras!A119</f>
        <v>Funko Pop Star Wars: PotG- Leia</v>
      </c>
      <c r="C119" s="3" t="s">
        <v>174</v>
      </c>
      <c r="D119" s="3" t="s">
        <v>234</v>
      </c>
      <c r="E119" s="21">
        <f>Compras!C119</f>
        <v>392</v>
      </c>
      <c r="F119" s="6">
        <f>Compras!D119</f>
        <v>0.4634438775510204</v>
      </c>
      <c r="G119" s="4">
        <f>Compras!B119</f>
        <v>1</v>
      </c>
      <c r="H119" s="21">
        <f>Compras!Q119</f>
        <v>189.29700000000003</v>
      </c>
      <c r="I119" s="4">
        <f>Compras!P119</f>
        <v>1</v>
      </c>
      <c r="J119" s="35" t="s">
        <v>225</v>
      </c>
      <c r="K119" s="13">
        <f t="shared" si="3"/>
        <v>392.43187500000005</v>
      </c>
      <c r="L119" s="14">
        <f t="shared" si="4"/>
        <v>327.02656250000007</v>
      </c>
      <c r="M119" s="15">
        <f t="shared" si="5"/>
        <v>261.62125000000003</v>
      </c>
    </row>
    <row r="120" spans="1:13" ht="31.2" x14ac:dyDescent="0.3">
      <c r="A120" s="33">
        <v>120</v>
      </c>
      <c r="B120" s="3" t="str">
        <f>Compras!A120</f>
        <v>Estuche - Sailor Moon -Bolsa de almacenamiento portátil para cables de datos, Lila</v>
      </c>
      <c r="C120" s="3" t="s">
        <v>158</v>
      </c>
      <c r="D120" s="3" t="s">
        <v>157</v>
      </c>
      <c r="E120" s="21">
        <f>Compras!C120</f>
        <v>77.02</v>
      </c>
      <c r="F120" s="6">
        <f>Compras!D120</f>
        <v>0.44053492599324839</v>
      </c>
      <c r="G120" s="4">
        <f>Compras!B120</f>
        <v>1</v>
      </c>
      <c r="H120" s="21">
        <f>Compras!Q120</f>
        <v>60.790000000000006</v>
      </c>
      <c r="I120" s="4">
        <f>Compras!P120</f>
        <v>1</v>
      </c>
      <c r="J120" s="35" t="s">
        <v>225</v>
      </c>
      <c r="K120" s="13">
        <f t="shared" si="3"/>
        <v>197.07374999999999</v>
      </c>
      <c r="L120" s="14">
        <f t="shared" si="4"/>
        <v>164.22812499999998</v>
      </c>
      <c r="M120" s="15">
        <f t="shared" si="5"/>
        <v>131.38249999999999</v>
      </c>
    </row>
    <row r="121" spans="1:13" ht="31.2" x14ac:dyDescent="0.3">
      <c r="A121" s="33">
        <v>121</v>
      </c>
      <c r="B121" s="3" t="str">
        <f>Compras!A121</f>
        <v>HK Corazon - Sanrio Anime Character Doll, Hello Kitty Plush Toy Throw Pillow</v>
      </c>
      <c r="C121" s="3" t="s">
        <v>161</v>
      </c>
      <c r="D121" s="3" t="s">
        <v>28</v>
      </c>
      <c r="E121" s="21">
        <f>Compras!C121</f>
        <v>22.36</v>
      </c>
      <c r="F121" s="6">
        <f>Compras!D121</f>
        <v>1.5205724508050083E-2</v>
      </c>
      <c r="G121" s="4">
        <f>Compras!B121</f>
        <v>2</v>
      </c>
      <c r="H121" s="21">
        <f>Compras!Q121</f>
        <v>98.48</v>
      </c>
      <c r="I121" s="4">
        <f>Compras!P121</f>
        <v>1</v>
      </c>
      <c r="J121" s="35" t="s">
        <v>225</v>
      </c>
      <c r="K121" s="13">
        <f t="shared" si="3"/>
        <v>259.08</v>
      </c>
      <c r="L121" s="14">
        <f t="shared" si="4"/>
        <v>215.89999999999998</v>
      </c>
      <c r="M121" s="15">
        <f t="shared" si="5"/>
        <v>172.72</v>
      </c>
    </row>
    <row r="122" spans="1:13" x14ac:dyDescent="0.3">
      <c r="A122" s="33">
        <v>122</v>
      </c>
      <c r="B122" s="3" t="str">
        <f>Compras!A122</f>
        <v>Llavero de peluche de Snoopy Kawaii</v>
      </c>
      <c r="C122" s="3" t="s">
        <v>207</v>
      </c>
      <c r="D122" s="3" t="s">
        <v>152</v>
      </c>
      <c r="E122" s="21">
        <f>Compras!C122</f>
        <v>74.209999999999994</v>
      </c>
      <c r="F122" s="6">
        <f>Compras!D122</f>
        <v>0.31073979248079769</v>
      </c>
      <c r="G122" s="4">
        <f>Compras!B122</f>
        <v>1</v>
      </c>
      <c r="H122" s="21">
        <f>Compras!Q122</f>
        <v>70.98599999999999</v>
      </c>
      <c r="I122" s="4">
        <f>Compras!P122</f>
        <v>1</v>
      </c>
      <c r="J122" s="35" t="s">
        <v>225</v>
      </c>
      <c r="K122" s="13">
        <f t="shared" si="3"/>
        <v>223.83824999999996</v>
      </c>
      <c r="L122" s="14">
        <f t="shared" si="4"/>
        <v>186.53187499999996</v>
      </c>
      <c r="M122" s="15">
        <f t="shared" si="5"/>
        <v>149.22549999999998</v>
      </c>
    </row>
    <row r="123" spans="1:13" x14ac:dyDescent="0.3">
      <c r="A123" s="33">
        <v>123</v>
      </c>
      <c r="B123" s="3" t="str">
        <f>Compras!A123</f>
        <v>Llavero de Snoopy de dibujos animados</v>
      </c>
      <c r="C123" s="3" t="s">
        <v>207</v>
      </c>
      <c r="D123" s="3" t="s">
        <v>208</v>
      </c>
      <c r="E123" s="21">
        <f>Compras!C123</f>
        <v>23.45</v>
      </c>
      <c r="F123" s="6">
        <f>Compras!D123</f>
        <v>0.31257995735607669</v>
      </c>
      <c r="G123" s="4">
        <f>Compras!B123</f>
        <v>4</v>
      </c>
      <c r="H123" s="21">
        <f>Compras!Q123</f>
        <v>35.956000000000003</v>
      </c>
      <c r="I123" s="4">
        <f>Compras!P123</f>
        <v>1</v>
      </c>
      <c r="J123" s="35" t="s">
        <v>225</v>
      </c>
      <c r="K123" s="13">
        <f t="shared" si="3"/>
        <v>131.8845</v>
      </c>
      <c r="L123" s="14">
        <f t="shared" si="4"/>
        <v>109.90375</v>
      </c>
      <c r="M123" s="15">
        <f t="shared" si="5"/>
        <v>87.923000000000002</v>
      </c>
    </row>
    <row r="124" spans="1:13" x14ac:dyDescent="0.3">
      <c r="A124" s="33">
        <v>124</v>
      </c>
      <c r="B124" s="3" t="str">
        <f>Compras!A124</f>
        <v>Muñecos de peluche de Super Mario Bros</v>
      </c>
      <c r="C124" s="3" t="s">
        <v>170</v>
      </c>
      <c r="D124" s="3" t="s">
        <v>28</v>
      </c>
      <c r="E124" s="21">
        <f>Compras!C124</f>
        <v>107.14</v>
      </c>
      <c r="F124" s="6">
        <f>Compras!D124</f>
        <v>0.3590629083442225</v>
      </c>
      <c r="G124" s="4">
        <f>Compras!B124</f>
        <v>1</v>
      </c>
      <c r="H124" s="21">
        <f>Compras!Q124</f>
        <v>55.7</v>
      </c>
      <c r="I124" s="4">
        <f>Compras!P124</f>
        <v>1</v>
      </c>
      <c r="J124" s="35" t="s">
        <v>225</v>
      </c>
      <c r="K124" s="13">
        <f t="shared" si="3"/>
        <v>162.82500000000002</v>
      </c>
      <c r="L124" s="14">
        <f t="shared" si="4"/>
        <v>135.6875</v>
      </c>
      <c r="M124" s="15">
        <f t="shared" si="5"/>
        <v>108.55000000000001</v>
      </c>
    </row>
    <row r="125" spans="1:13" x14ac:dyDescent="0.3">
      <c r="A125" s="33">
        <v>125</v>
      </c>
      <c r="B125" s="3" t="str">
        <f>Compras!A125</f>
        <v>Cartera Zelda con tarjetero para hombre y mujer</v>
      </c>
      <c r="C125" s="3" t="s">
        <v>561</v>
      </c>
      <c r="D125" s="3" t="s">
        <v>150</v>
      </c>
      <c r="E125" s="21">
        <f>Compras!C125</f>
        <v>194.1</v>
      </c>
      <c r="F125" s="6">
        <f>Compras!D125</f>
        <v>0</v>
      </c>
      <c r="G125" s="4">
        <f>Compras!B125</f>
        <v>2</v>
      </c>
      <c r="H125" s="21">
        <f>Compras!Q125</f>
        <v>157.42500000000001</v>
      </c>
      <c r="I125" s="4">
        <f>Compras!P125</f>
        <v>1</v>
      </c>
      <c r="J125" s="35" t="s">
        <v>225</v>
      </c>
      <c r="K125" s="13">
        <f t="shared" si="3"/>
        <v>300.49375000000003</v>
      </c>
      <c r="L125" s="14">
        <f t="shared" si="4"/>
        <v>300.49375000000003</v>
      </c>
      <c r="M125" s="15">
        <f t="shared" si="5"/>
        <v>300.49375000000003</v>
      </c>
    </row>
    <row r="126" spans="1:13" ht="31.2" x14ac:dyDescent="0.3">
      <c r="A126" s="33">
        <v>126</v>
      </c>
      <c r="B126" s="3" t="str">
        <f>Compras!A126</f>
        <v>Peluche Crash Bandicoot de 26cm</v>
      </c>
      <c r="C126" s="3" t="s">
        <v>244</v>
      </c>
      <c r="D126" s="3" t="s">
        <v>28</v>
      </c>
      <c r="E126" s="21">
        <f>Compras!C126</f>
        <v>127.04</v>
      </c>
      <c r="F126" s="6">
        <f>Compras!D126</f>
        <v>0.34776448362720408</v>
      </c>
      <c r="G126" s="4">
        <f>Compras!B126</f>
        <v>2</v>
      </c>
      <c r="H126" s="21">
        <f>Compras!Q126</f>
        <v>67.2</v>
      </c>
      <c r="I126" s="4">
        <f>Compras!P126</f>
        <v>1</v>
      </c>
      <c r="J126" s="35" t="s">
        <v>225</v>
      </c>
      <c r="K126" s="13">
        <f t="shared" si="3"/>
        <v>188.70000000000002</v>
      </c>
      <c r="L126" s="14">
        <f t="shared" si="4"/>
        <v>157.25</v>
      </c>
      <c r="M126" s="15">
        <f t="shared" si="5"/>
        <v>125.80000000000001</v>
      </c>
    </row>
    <row r="127" spans="1:13" ht="31.2" x14ac:dyDescent="0.3">
      <c r="A127" s="33">
        <v>127</v>
      </c>
      <c r="B127" s="3" t="str">
        <f>Compras!A127</f>
        <v>Cartera de superhéroes de Disney, monedero de Spiderman</v>
      </c>
      <c r="C127" s="3" t="s">
        <v>173</v>
      </c>
      <c r="D127" s="3" t="s">
        <v>154</v>
      </c>
      <c r="E127" s="21">
        <f>Compras!C127</f>
        <v>84.22</v>
      </c>
      <c r="F127" s="6">
        <f>Compras!D127</f>
        <v>0.39479933507480408</v>
      </c>
      <c r="G127" s="4">
        <f>Compras!B127</f>
        <v>1</v>
      </c>
      <c r="H127" s="21">
        <f>Compras!Q127</f>
        <v>41.339999999999996</v>
      </c>
      <c r="I127" s="4">
        <f>Compras!P127</f>
        <v>1</v>
      </c>
      <c r="J127" s="35" t="s">
        <v>225</v>
      </c>
      <c r="K127" s="13">
        <f t="shared" si="3"/>
        <v>146.01749999999998</v>
      </c>
      <c r="L127" s="14">
        <f t="shared" si="4"/>
        <v>121.68124999999999</v>
      </c>
      <c r="M127" s="15">
        <f t="shared" si="5"/>
        <v>97.344999999999999</v>
      </c>
    </row>
    <row r="128" spans="1:13" ht="31.2" x14ac:dyDescent="0.3">
      <c r="A128" s="33">
        <v>128</v>
      </c>
      <c r="B128" s="3" t="str">
        <f>Compras!A128</f>
        <v>Muñeco suave de peluche de Kirby Meta Knight Waddle Dee</v>
      </c>
      <c r="C128" s="3" t="s">
        <v>151</v>
      </c>
      <c r="D128" s="3" t="s">
        <v>28</v>
      </c>
      <c r="E128" s="21">
        <f>Compras!C128</f>
        <v>139.08000000000001</v>
      </c>
      <c r="F128" s="6">
        <f>Compras!D128</f>
        <v>7.1685360943341936E-2</v>
      </c>
      <c r="G128" s="4">
        <f>Compras!B128</f>
        <v>2</v>
      </c>
      <c r="H128" s="21">
        <f>Compras!Q128</f>
        <v>170.92500000000004</v>
      </c>
      <c r="I128" s="4">
        <f>Compras!P128</f>
        <v>1</v>
      </c>
      <c r="J128" s="35" t="s">
        <v>225</v>
      </c>
      <c r="K128" s="13">
        <f t="shared" si="3"/>
        <v>307.91281250000009</v>
      </c>
      <c r="L128" s="14">
        <f t="shared" si="4"/>
        <v>316.01578125000009</v>
      </c>
      <c r="M128" s="15">
        <f t="shared" si="5"/>
        <v>324.11875000000009</v>
      </c>
    </row>
    <row r="129" spans="1:13" x14ac:dyDescent="0.3">
      <c r="A129" s="33">
        <v>129</v>
      </c>
      <c r="B129" s="3" t="str">
        <f>Compras!A129</f>
        <v>LLavero de figura de acción de Toy Story 4</v>
      </c>
      <c r="C129" s="3" t="s">
        <v>222</v>
      </c>
      <c r="D129" s="3" t="s">
        <v>208</v>
      </c>
      <c r="E129" s="21">
        <f>Compras!C129</f>
        <v>30.19</v>
      </c>
      <c r="F129" s="6">
        <f>Compras!D129</f>
        <v>0.268631997350116</v>
      </c>
      <c r="G129" s="4">
        <f>Compras!B129</f>
        <v>2</v>
      </c>
      <c r="H129" s="21">
        <f>Compras!Q129</f>
        <v>26.229999999999997</v>
      </c>
      <c r="I129" s="4">
        <f>Compras!P129</f>
        <v>1</v>
      </c>
      <c r="J129" s="35" t="s">
        <v>225</v>
      </c>
      <c r="K129" s="13">
        <f t="shared" si="3"/>
        <v>124.079375</v>
      </c>
      <c r="L129" s="14">
        <f t="shared" si="4"/>
        <v>97.490937500000001</v>
      </c>
      <c r="M129" s="15">
        <f t="shared" si="5"/>
        <v>70.902500000000003</v>
      </c>
    </row>
    <row r="130" spans="1:13" ht="31.2" x14ac:dyDescent="0.3">
      <c r="A130" s="33">
        <v>130</v>
      </c>
      <c r="B130" s="3" t="str">
        <f>Compras!A130</f>
        <v>Waddle Dee Doo de peluche de estrella de 14cm</v>
      </c>
      <c r="C130" s="3" t="s">
        <v>244</v>
      </c>
      <c r="D130" s="3" t="s">
        <v>28</v>
      </c>
      <c r="E130" s="21">
        <f>Compras!C130</f>
        <v>60.08</v>
      </c>
      <c r="F130" s="6">
        <f>Compras!D130</f>
        <v>0</v>
      </c>
      <c r="G130" s="4">
        <f>Compras!B130</f>
        <v>1</v>
      </c>
      <c r="H130" s="21">
        <f>Compras!Q130</f>
        <v>74.789999999999992</v>
      </c>
      <c r="I130" s="4">
        <f>Compras!P130</f>
        <v>1</v>
      </c>
      <c r="J130" s="35" t="s">
        <v>225</v>
      </c>
      <c r="K130" s="13">
        <f t="shared" ref="K130:K193" si="6">M130* (IF(M130-H130&lt;100, IF(M130-H130&gt;80, 1.25, IF(M130-H130&gt;50, 1.5, 1.75)), IF(M130-H130&gt;150, 0.95, IF(M130-H130&gt;170, 0.9, 1))))</f>
        <v>194.85312499999998</v>
      </c>
      <c r="L130" s="14">
        <f t="shared" ref="L130:L193" si="7">(K130+M130)/2</f>
        <v>175.36781249999999</v>
      </c>
      <c r="M130" s="15">
        <f t="shared" ref="M130:M193" si="8">(H130/I130) * ( IF(E130&gt;H130, IF(E130-H130&gt;100, 1.25, IF(E130-H130&gt;50, 1.5, 1.75)), IF(H130-E130&gt;100, 1.25, IF(H130-E130&gt;50, 1.5, 1.75))) ) + 25</f>
        <v>155.88249999999999</v>
      </c>
    </row>
    <row r="131" spans="1:13" x14ac:dyDescent="0.3">
      <c r="A131" s="33">
        <v>131</v>
      </c>
      <c r="B131" s="3" t="str">
        <f>Compras!A131</f>
        <v>Muñeco de peluche Kirby Waddle Dee Doo 15cm</v>
      </c>
      <c r="C131" s="3" t="s">
        <v>151</v>
      </c>
      <c r="D131" s="3" t="s">
        <v>28</v>
      </c>
      <c r="E131" s="21">
        <f>Compras!C131</f>
        <v>111.51</v>
      </c>
      <c r="F131" s="6">
        <f>Compras!D131</f>
        <v>0.27898843153080438</v>
      </c>
      <c r="G131" s="4">
        <f>Compras!B131</f>
        <v>1</v>
      </c>
      <c r="H131" s="21">
        <f>Compras!Q131</f>
        <v>80.400000000000006</v>
      </c>
      <c r="I131" s="4">
        <f>Compras!P131</f>
        <v>1</v>
      </c>
      <c r="J131" s="35" t="s">
        <v>225</v>
      </c>
      <c r="K131" s="13">
        <f t="shared" si="6"/>
        <v>207.12500000000003</v>
      </c>
      <c r="L131" s="14">
        <f t="shared" si="7"/>
        <v>186.41250000000002</v>
      </c>
      <c r="M131" s="15">
        <f t="shared" si="8"/>
        <v>165.70000000000002</v>
      </c>
    </row>
    <row r="132" spans="1:13" x14ac:dyDescent="0.3">
      <c r="A132" s="33">
        <v>132</v>
      </c>
      <c r="B132" s="3" t="str">
        <f>Compras!A132</f>
        <v>Sombrero de felpa Rosa Kirby</v>
      </c>
      <c r="C132" s="3" t="s">
        <v>151</v>
      </c>
      <c r="D132" s="3" t="s">
        <v>159</v>
      </c>
      <c r="E132" s="21">
        <f>Compras!C132</f>
        <v>113.57</v>
      </c>
      <c r="F132" s="6">
        <f>Compras!D132</f>
        <v>0.30703530862023415</v>
      </c>
      <c r="G132" s="4">
        <f>Compras!B132</f>
        <v>1</v>
      </c>
      <c r="H132" s="21">
        <f>Compras!Q132</f>
        <v>140.46</v>
      </c>
      <c r="I132" s="4">
        <f>Compras!P132</f>
        <v>1</v>
      </c>
      <c r="J132" s="34" t="s">
        <v>225</v>
      </c>
      <c r="K132" s="13">
        <f t="shared" si="6"/>
        <v>270.80500000000001</v>
      </c>
      <c r="L132" s="14">
        <f t="shared" si="7"/>
        <v>270.80500000000001</v>
      </c>
      <c r="M132" s="15">
        <f t="shared" si="8"/>
        <v>270.80500000000001</v>
      </c>
    </row>
    <row r="133" spans="1:13" ht="31.2" x14ac:dyDescent="0.3">
      <c r="A133" s="33">
        <v>133</v>
      </c>
      <c r="B133" s="3" t="str">
        <f>Compras!A133</f>
        <v>Soporte Negro de plástico para exhibición de sombreros</v>
      </c>
      <c r="C133" s="3" t="s">
        <v>507</v>
      </c>
      <c r="D133" s="3" t="s">
        <v>508</v>
      </c>
      <c r="E133" s="21">
        <f>Compras!C133</f>
        <v>73.87</v>
      </c>
      <c r="F133" s="6">
        <f>Compras!D133</f>
        <v>0.5257885474482199</v>
      </c>
      <c r="G133" s="4">
        <f>Compras!B133</f>
        <v>1</v>
      </c>
      <c r="H133" s="21">
        <f>Compras!Q133</f>
        <v>206.05</v>
      </c>
      <c r="I133" s="4">
        <f>Compras!P133</f>
        <v>1</v>
      </c>
      <c r="J133" s="34" t="s">
        <v>225</v>
      </c>
      <c r="K133" s="13">
        <f t="shared" si="6"/>
        <v>423.84375</v>
      </c>
      <c r="L133" s="14">
        <f t="shared" si="7"/>
        <v>353.203125</v>
      </c>
      <c r="M133" s="15">
        <f t="shared" si="8"/>
        <v>282.5625</v>
      </c>
    </row>
    <row r="134" spans="1:13" x14ac:dyDescent="0.3">
      <c r="A134" s="33">
        <v>134</v>
      </c>
      <c r="B134" s="3" t="str">
        <f>Compras!A134</f>
        <v>Llavero de figuras de Toy Story 4</v>
      </c>
      <c r="C134" s="3" t="s">
        <v>222</v>
      </c>
      <c r="D134" s="3" t="s">
        <v>208</v>
      </c>
      <c r="E134" s="21">
        <f>Compras!C134</f>
        <v>28.27</v>
      </c>
      <c r="F134" s="6">
        <f>Compras!D134</f>
        <v>0.20693314467633528</v>
      </c>
      <c r="G134" s="4">
        <f>Compras!B134</f>
        <v>4</v>
      </c>
      <c r="H134" s="21">
        <f>Compras!Q134</f>
        <v>20.75</v>
      </c>
      <c r="I134" s="4">
        <f>Compras!P134</f>
        <v>1</v>
      </c>
      <c r="J134" s="34" t="s">
        <v>225</v>
      </c>
      <c r="K134" s="13">
        <f t="shared" si="6"/>
        <v>107.296875</v>
      </c>
      <c r="L134" s="14">
        <f t="shared" si="7"/>
        <v>84.3046875</v>
      </c>
      <c r="M134" s="15">
        <f t="shared" si="8"/>
        <v>61.3125</v>
      </c>
    </row>
    <row r="135" spans="1:13" ht="31.2" x14ac:dyDescent="0.3">
      <c r="A135" s="33">
        <v>135</v>
      </c>
      <c r="B135" s="3" t="str">
        <f>Compras!A135</f>
        <v>Tarjetero Kawaii Kuromi, Melody Cinnamoroll KT Work Pass</v>
      </c>
      <c r="C135" s="3" t="s">
        <v>219</v>
      </c>
      <c r="D135" s="3" t="s">
        <v>154</v>
      </c>
      <c r="E135" s="21">
        <f>Compras!C135</f>
        <v>40.31</v>
      </c>
      <c r="F135" s="6">
        <f>Compras!D135</f>
        <v>0.21756387993053838</v>
      </c>
      <c r="G135" s="4">
        <f>Compras!B135</f>
        <v>2</v>
      </c>
      <c r="H135" s="21">
        <f>Compras!Q135</f>
        <v>44.17</v>
      </c>
      <c r="I135" s="4">
        <f>Compras!P135</f>
        <v>1</v>
      </c>
      <c r="J135" s="35" t="s">
        <v>225</v>
      </c>
      <c r="K135" s="13">
        <f t="shared" si="6"/>
        <v>153.44624999999999</v>
      </c>
      <c r="L135" s="14">
        <f t="shared" si="7"/>
        <v>127.87187499999999</v>
      </c>
      <c r="M135" s="15">
        <f t="shared" si="8"/>
        <v>102.2975</v>
      </c>
    </row>
    <row r="136" spans="1:13" ht="31.2" x14ac:dyDescent="0.3">
      <c r="A136" s="33">
        <v>136</v>
      </c>
      <c r="B136" s="3" t="str">
        <f>Compras!A136</f>
        <v>Kirby Pat Light lámpara de noche de silicona con Sensor táctil</v>
      </c>
      <c r="C136" s="3" t="s">
        <v>151</v>
      </c>
      <c r="D136" s="3" t="s">
        <v>223</v>
      </c>
      <c r="E136" s="21">
        <f>Compras!C136</f>
        <v>1638.62</v>
      </c>
      <c r="F136" s="6">
        <f>Compras!D136</f>
        <v>0.67890053825780228</v>
      </c>
      <c r="G136" s="4">
        <f>Compras!B136</f>
        <v>1</v>
      </c>
      <c r="H136" s="21">
        <f>Compras!Q136</f>
        <v>424.22999999999996</v>
      </c>
      <c r="I136" s="4">
        <f>Compras!P136</f>
        <v>1</v>
      </c>
      <c r="J136" s="35" t="s">
        <v>225</v>
      </c>
      <c r="K136" s="13">
        <f t="shared" si="6"/>
        <v>555.28749999999991</v>
      </c>
      <c r="L136" s="14">
        <f t="shared" si="7"/>
        <v>555.28749999999991</v>
      </c>
      <c r="M136" s="15">
        <f t="shared" si="8"/>
        <v>555.28749999999991</v>
      </c>
    </row>
    <row r="137" spans="1:13" x14ac:dyDescent="0.3">
      <c r="A137" s="33">
        <v>137</v>
      </c>
      <c r="B137" s="3" t="str">
        <f>Compras!A137</f>
        <v>Tarjetero Anime OP Luffy Zoro Sanji Chopper</v>
      </c>
      <c r="C137" s="3" t="s">
        <v>160</v>
      </c>
      <c r="D137" s="3" t="s">
        <v>154</v>
      </c>
      <c r="E137" s="21">
        <f>Compras!C137</f>
        <v>60.9</v>
      </c>
      <c r="F137" s="6">
        <f>Compras!D137</f>
        <v>0.51970443349753692</v>
      </c>
      <c r="G137" s="4">
        <f>Compras!B137</f>
        <v>5</v>
      </c>
      <c r="H137" s="21">
        <f>Compras!Q137</f>
        <v>51.224000000000004</v>
      </c>
      <c r="I137" s="4">
        <f>Compras!P137</f>
        <v>1</v>
      </c>
      <c r="J137" s="35" t="s">
        <v>225</v>
      </c>
      <c r="K137" s="13">
        <f t="shared" si="6"/>
        <v>171.96300000000002</v>
      </c>
      <c r="L137" s="14">
        <f t="shared" si="7"/>
        <v>143.30250000000001</v>
      </c>
      <c r="M137" s="15">
        <f t="shared" si="8"/>
        <v>114.64200000000001</v>
      </c>
    </row>
    <row r="138" spans="1:13" x14ac:dyDescent="0.3">
      <c r="A138" s="33">
        <v>138</v>
      </c>
      <c r="B138" s="3" t="str">
        <f>Compras!A138</f>
        <v>HelloKitty - juguete de peluche Melody</v>
      </c>
      <c r="C138" s="3" t="s">
        <v>161</v>
      </c>
      <c r="D138" s="3" t="s">
        <v>28</v>
      </c>
      <c r="E138" s="21">
        <f>Compras!C138</f>
        <v>115.87</v>
      </c>
      <c r="F138" s="6">
        <f>Compras!D138</f>
        <v>0.54595667558470706</v>
      </c>
      <c r="G138" s="4">
        <f>Compras!B138</f>
        <v>1</v>
      </c>
      <c r="H138" s="21">
        <f>Compras!Q138</f>
        <v>42.31</v>
      </c>
      <c r="I138" s="4">
        <f>Compras!P138</f>
        <v>1</v>
      </c>
      <c r="J138" s="35" t="s">
        <v>225</v>
      </c>
      <c r="K138" s="13">
        <f t="shared" si="6"/>
        <v>154.81375</v>
      </c>
      <c r="L138" s="14">
        <f t="shared" si="7"/>
        <v>121.639375</v>
      </c>
      <c r="M138" s="15">
        <f t="shared" si="8"/>
        <v>88.465000000000003</v>
      </c>
    </row>
    <row r="139" spans="1:13" x14ac:dyDescent="0.3">
      <c r="A139" s="33">
        <v>139</v>
      </c>
      <c r="B139" s="3" t="str">
        <f>Compras!A139</f>
        <v>HelloKitty - juguete de peluche Tie Dye Kuromi</v>
      </c>
      <c r="C139" s="3" t="s">
        <v>161</v>
      </c>
      <c r="D139" s="3" t="s">
        <v>28</v>
      </c>
      <c r="E139" s="21">
        <f>Compras!C139</f>
        <v>116.62</v>
      </c>
      <c r="F139" s="6">
        <f>Compras!D139</f>
        <v>0.54596124163951298</v>
      </c>
      <c r="G139" s="4">
        <f>Compras!B139</f>
        <v>1</v>
      </c>
      <c r="H139" s="21">
        <f>Compras!Q139</f>
        <v>42.650000000000006</v>
      </c>
      <c r="I139" s="4">
        <f>Compras!P139</f>
        <v>1</v>
      </c>
      <c r="J139" s="35" t="s">
        <v>225</v>
      </c>
      <c r="K139" s="13">
        <f t="shared" si="6"/>
        <v>155.70625000000001</v>
      </c>
      <c r="L139" s="14">
        <f t="shared" si="7"/>
        <v>122.34062500000002</v>
      </c>
      <c r="M139" s="15">
        <f t="shared" si="8"/>
        <v>88.975000000000009</v>
      </c>
    </row>
    <row r="140" spans="1:13" x14ac:dyDescent="0.3">
      <c r="A140" s="33">
        <v>140</v>
      </c>
      <c r="B140" s="3" t="str">
        <f>Compras!A140</f>
        <v>HelloKitty - juguete de peluche</v>
      </c>
      <c r="C140" s="3" t="s">
        <v>161</v>
      </c>
      <c r="D140" s="3" t="s">
        <v>28</v>
      </c>
      <c r="E140" s="21">
        <f>Compras!C140</f>
        <v>118.68</v>
      </c>
      <c r="F140" s="6">
        <f>Compras!D140</f>
        <v>0.54558476575665649</v>
      </c>
      <c r="G140" s="4">
        <f>Compras!B140</f>
        <v>1</v>
      </c>
      <c r="H140" s="21">
        <f>Compras!Q140</f>
        <v>43.63</v>
      </c>
      <c r="I140" s="4">
        <f>Compras!P140</f>
        <v>1</v>
      </c>
      <c r="J140" s="35" t="s">
        <v>225</v>
      </c>
      <c r="K140" s="13">
        <f t="shared" si="6"/>
        <v>158.27875</v>
      </c>
      <c r="L140" s="14">
        <f t="shared" si="7"/>
        <v>124.361875</v>
      </c>
      <c r="M140" s="15">
        <f t="shared" si="8"/>
        <v>90.445000000000007</v>
      </c>
    </row>
    <row r="141" spans="1:13" ht="31.2" x14ac:dyDescent="0.3">
      <c r="A141" s="33">
        <v>141</v>
      </c>
      <c r="B141" s="3" t="str">
        <f>Compras!A141</f>
        <v>Kirby Ins-Bolsa de juguete de felpa suave</v>
      </c>
      <c r="C141" s="3" t="s">
        <v>151</v>
      </c>
      <c r="D141" s="3" t="s">
        <v>220</v>
      </c>
      <c r="E141" s="21">
        <f>Compras!C141</f>
        <v>169.98</v>
      </c>
      <c r="F141" s="6">
        <f>Compras!D141</f>
        <v>0.16866690198846918</v>
      </c>
      <c r="G141" s="4">
        <f>Compras!B141</f>
        <v>1</v>
      </c>
      <c r="H141" s="21">
        <f>Compras!Q141</f>
        <v>114.3</v>
      </c>
      <c r="I141" s="4">
        <f>Compras!P141</f>
        <v>1</v>
      </c>
      <c r="J141" s="35" t="s">
        <v>225</v>
      </c>
      <c r="K141" s="13">
        <f t="shared" si="6"/>
        <v>245.5625</v>
      </c>
      <c r="L141" s="14">
        <f t="shared" si="7"/>
        <v>221.00624999999999</v>
      </c>
      <c r="M141" s="15">
        <f t="shared" si="8"/>
        <v>196.45</v>
      </c>
    </row>
    <row r="142" spans="1:13" x14ac:dyDescent="0.3">
      <c r="A142" s="33">
        <v>142</v>
      </c>
      <c r="B142" s="3" t="str">
        <f>Compras!A142</f>
        <v>Peluche de Mario Bros Odyssey</v>
      </c>
      <c r="C142" s="3" t="s">
        <v>170</v>
      </c>
      <c r="D142" s="3" t="s">
        <v>28</v>
      </c>
      <c r="E142" s="21">
        <f>Compras!C142</f>
        <v>244.45</v>
      </c>
      <c r="F142" s="6">
        <f>Compras!D142</f>
        <v>0.30558396400081816</v>
      </c>
      <c r="G142" s="4">
        <f>Compras!B142</f>
        <v>1</v>
      </c>
      <c r="H142" s="21">
        <f>Compras!Q142</f>
        <v>138.88499999999999</v>
      </c>
      <c r="I142" s="4">
        <f>Compras!P142</f>
        <v>1</v>
      </c>
      <c r="J142" s="35" t="s">
        <v>225</v>
      </c>
      <c r="K142" s="13">
        <f t="shared" si="6"/>
        <v>297.90937499999995</v>
      </c>
      <c r="L142" s="14">
        <f t="shared" si="7"/>
        <v>248.25781249999997</v>
      </c>
      <c r="M142" s="15">
        <f t="shared" si="8"/>
        <v>198.60624999999999</v>
      </c>
    </row>
    <row r="143" spans="1:13" x14ac:dyDescent="0.3">
      <c r="A143" s="33">
        <v>143</v>
      </c>
      <c r="B143" s="3" t="str">
        <f>Compras!A143</f>
        <v>Peluche de Mario Luigi Ranita</v>
      </c>
      <c r="C143" s="3" t="s">
        <v>170</v>
      </c>
      <c r="D143" s="3" t="s">
        <v>28</v>
      </c>
      <c r="E143" s="21">
        <f>Compras!C143</f>
        <v>220.63</v>
      </c>
      <c r="F143" s="6">
        <f>Compras!D143</f>
        <v>0.30571545120790461</v>
      </c>
      <c r="G143" s="4">
        <f>Compras!B143</f>
        <v>1</v>
      </c>
      <c r="H143" s="21">
        <f>Compras!Q143</f>
        <v>122.31500000000001</v>
      </c>
      <c r="I143" s="4">
        <f>Compras!P143</f>
        <v>1</v>
      </c>
      <c r="J143" s="35" t="s">
        <v>225</v>
      </c>
      <c r="K143" s="13">
        <f t="shared" si="6"/>
        <v>260.59062500000005</v>
      </c>
      <c r="L143" s="14">
        <f t="shared" si="7"/>
        <v>234.53156250000004</v>
      </c>
      <c r="M143" s="15">
        <f t="shared" si="8"/>
        <v>208.47250000000003</v>
      </c>
    </row>
    <row r="144" spans="1:13" x14ac:dyDescent="0.3">
      <c r="A144" s="33">
        <v>144</v>
      </c>
      <c r="B144" s="3" t="str">
        <f>Compras!A144</f>
        <v>Mini monedero de felpa Kirby de estrella</v>
      </c>
      <c r="C144" s="3" t="s">
        <v>151</v>
      </c>
      <c r="D144" s="3" t="s">
        <v>162</v>
      </c>
      <c r="E144" s="21">
        <f>Compras!C144</f>
        <v>79.92</v>
      </c>
      <c r="F144" s="6">
        <f>Compras!D144</f>
        <v>0.35773273273273276</v>
      </c>
      <c r="G144" s="4">
        <f>Compras!B144</f>
        <v>1</v>
      </c>
      <c r="H144" s="21">
        <f>Compras!Q144</f>
        <v>41.519999999999996</v>
      </c>
      <c r="I144" s="4">
        <f>Compras!P144</f>
        <v>1</v>
      </c>
      <c r="J144" s="35" t="s">
        <v>225</v>
      </c>
      <c r="K144" s="13">
        <f t="shared" si="6"/>
        <v>146.49</v>
      </c>
      <c r="L144" s="14">
        <f t="shared" si="7"/>
        <v>122.075</v>
      </c>
      <c r="M144" s="15">
        <f t="shared" si="8"/>
        <v>97.66</v>
      </c>
    </row>
    <row r="145" spans="1:13" x14ac:dyDescent="0.3">
      <c r="A145" s="33">
        <v>145</v>
      </c>
      <c r="B145" s="3" t="str">
        <f>Compras!A145</f>
        <v>LLavero peluche de 12cm, Luffy, Chopper</v>
      </c>
      <c r="C145" s="3" t="s">
        <v>160</v>
      </c>
      <c r="D145" s="3" t="s">
        <v>152</v>
      </c>
      <c r="E145" s="21">
        <f>Compras!C145</f>
        <v>101.73</v>
      </c>
      <c r="F145" s="6">
        <f>Compras!D145</f>
        <v>0.29922343458173595</v>
      </c>
      <c r="G145" s="4">
        <f>Compras!B145</f>
        <v>2</v>
      </c>
      <c r="H145" s="21">
        <f>Compras!Q145</f>
        <v>71.290000000000006</v>
      </c>
      <c r="I145" s="4">
        <f>Compras!P145</f>
        <v>1</v>
      </c>
      <c r="J145" s="35" t="s">
        <v>225</v>
      </c>
      <c r="K145" s="13">
        <f t="shared" si="6"/>
        <v>224.63624999999999</v>
      </c>
      <c r="L145" s="14">
        <f t="shared" si="7"/>
        <v>187.19687499999998</v>
      </c>
      <c r="M145" s="15">
        <f t="shared" si="8"/>
        <v>149.75749999999999</v>
      </c>
    </row>
    <row r="146" spans="1:13" x14ac:dyDescent="0.3">
      <c r="A146" s="33">
        <v>146</v>
      </c>
      <c r="B146" s="3" t="str">
        <f>Compras!A146</f>
        <v>Bolso de mano de felpa Kirby estrella</v>
      </c>
      <c r="C146" s="3" t="s">
        <v>151</v>
      </c>
      <c r="D146" s="3" t="s">
        <v>210</v>
      </c>
      <c r="E146" s="21">
        <f>Compras!C146</f>
        <v>48.86</v>
      </c>
      <c r="F146" s="6">
        <f>Compras!D146</f>
        <v>0.20773638968481373</v>
      </c>
      <c r="G146" s="4">
        <f>Compras!B146</f>
        <v>1</v>
      </c>
      <c r="H146" s="21">
        <f>Compras!Q146</f>
        <v>73.179999999999993</v>
      </c>
      <c r="I146" s="4">
        <f>Compras!P146</f>
        <v>1</v>
      </c>
      <c r="J146" s="35" t="s">
        <v>225</v>
      </c>
      <c r="K146" s="13">
        <f t="shared" si="6"/>
        <v>229.5975</v>
      </c>
      <c r="L146" s="14">
        <f t="shared" si="7"/>
        <v>191.33125000000001</v>
      </c>
      <c r="M146" s="15">
        <f t="shared" si="8"/>
        <v>153.065</v>
      </c>
    </row>
    <row r="147" spans="1:13" ht="31.2" x14ac:dyDescent="0.3">
      <c r="A147" s="33">
        <v>147</v>
      </c>
      <c r="B147" s="3" t="str">
        <f>Compras!A147</f>
        <v>Mapa de trucos de magia, carta de aceptación, 9, 3/4, billete, collar, monedas y bolsa</v>
      </c>
      <c r="C147" s="3" t="s">
        <v>218</v>
      </c>
      <c r="D147" s="3" t="s">
        <v>509</v>
      </c>
      <c r="E147" s="21">
        <f>Compras!C147</f>
        <v>145.18</v>
      </c>
      <c r="F147" s="6">
        <f>Compras!D147</f>
        <v>0.23625843780135011</v>
      </c>
      <c r="G147" s="4">
        <f>Compras!B147</f>
        <v>1</v>
      </c>
      <c r="H147" s="21">
        <f>Compras!Q147</f>
        <v>154.13999999999999</v>
      </c>
      <c r="I147" s="4">
        <f>Compras!P147</f>
        <v>1</v>
      </c>
      <c r="J147" s="34" t="s">
        <v>225</v>
      </c>
      <c r="K147" s="13">
        <f t="shared" si="6"/>
        <v>294.745</v>
      </c>
      <c r="L147" s="14">
        <f t="shared" si="7"/>
        <v>294.745</v>
      </c>
      <c r="M147" s="15">
        <f t="shared" si="8"/>
        <v>294.745</v>
      </c>
    </row>
    <row r="148" spans="1:13" ht="31.2" x14ac:dyDescent="0.3">
      <c r="A148" s="33">
        <v>148</v>
      </c>
      <c r="B148" s="3" t="str">
        <f>Compras!A148</f>
        <v>Estuche mini Sanrio Zero Wallet Kuromi Cinnamoroll Pochacco</v>
      </c>
      <c r="C148" s="3" t="s">
        <v>219</v>
      </c>
      <c r="D148" s="12" t="s">
        <v>157</v>
      </c>
      <c r="E148" s="21">
        <f>Compras!C148</f>
        <v>34.9</v>
      </c>
      <c r="F148" s="6">
        <f>Compras!D148</f>
        <v>0.31719197707736391</v>
      </c>
      <c r="G148" s="4">
        <f>Compras!B148</f>
        <v>1</v>
      </c>
      <c r="H148" s="21">
        <f>Compras!Q148</f>
        <v>52.21</v>
      </c>
      <c r="I148" s="4">
        <f>Compras!P148</f>
        <v>1</v>
      </c>
      <c r="J148" s="34" t="s">
        <v>225</v>
      </c>
      <c r="K148" s="13">
        <f t="shared" si="6"/>
        <v>174.55125000000001</v>
      </c>
      <c r="L148" s="14">
        <f t="shared" si="7"/>
        <v>145.45937500000002</v>
      </c>
      <c r="M148" s="15">
        <f t="shared" si="8"/>
        <v>116.36750000000001</v>
      </c>
    </row>
    <row r="149" spans="1:13" ht="31.2" x14ac:dyDescent="0.3">
      <c r="A149" s="33">
        <v>149</v>
      </c>
      <c r="B149" s="3" t="str">
        <f>Compras!A149</f>
        <v>Boligrafo de Sakura Captor para Cosplay, palo mágico impreso, ala de estrella</v>
      </c>
      <c r="C149" s="3" t="s">
        <v>211</v>
      </c>
      <c r="D149" s="3" t="s">
        <v>528</v>
      </c>
      <c r="E149" s="21">
        <f>Compras!C149</f>
        <v>162.63999999999999</v>
      </c>
      <c r="F149" s="6">
        <f>Compras!D149</f>
        <v>0.41730201672405309</v>
      </c>
      <c r="G149" s="4">
        <f>Compras!B149</f>
        <v>4</v>
      </c>
      <c r="H149" s="21">
        <f>Compras!Q149</f>
        <v>111.82</v>
      </c>
      <c r="I149" s="4">
        <f>Compras!P149</f>
        <v>1</v>
      </c>
      <c r="J149" s="35" t="s">
        <v>225</v>
      </c>
      <c r="K149" s="13">
        <f t="shared" si="6"/>
        <v>240.91249999999999</v>
      </c>
      <c r="L149" s="14">
        <f t="shared" si="7"/>
        <v>216.82124999999999</v>
      </c>
      <c r="M149" s="15">
        <f t="shared" si="8"/>
        <v>192.73</v>
      </c>
    </row>
    <row r="150" spans="1:13" x14ac:dyDescent="0.3">
      <c r="A150" s="33">
        <v>150</v>
      </c>
      <c r="B150" s="3" t="str">
        <f>Compras!A150</f>
        <v>Peluche My Little Pony</v>
      </c>
      <c r="C150" s="3" t="s">
        <v>510</v>
      </c>
      <c r="D150" s="3" t="s">
        <v>28</v>
      </c>
      <c r="E150" s="21">
        <f>Compras!C150</f>
        <v>178.86</v>
      </c>
      <c r="F150" s="6">
        <f>Compras!D150</f>
        <v>0.49949681314994976</v>
      </c>
      <c r="G150" s="4">
        <f>Compras!B150</f>
        <v>2</v>
      </c>
      <c r="H150" s="21">
        <f>Compras!Q150</f>
        <v>89.52</v>
      </c>
      <c r="I150" s="4">
        <f>Compras!P150</f>
        <v>1</v>
      </c>
      <c r="J150" s="35" t="s">
        <v>225</v>
      </c>
      <c r="K150" s="13">
        <f t="shared" si="6"/>
        <v>238.92000000000002</v>
      </c>
      <c r="L150" s="14">
        <f t="shared" si="7"/>
        <v>199.10000000000002</v>
      </c>
      <c r="M150" s="15">
        <f t="shared" si="8"/>
        <v>159.28</v>
      </c>
    </row>
    <row r="151" spans="1:13" x14ac:dyDescent="0.3">
      <c r="A151" s="33">
        <v>151</v>
      </c>
      <c r="B151" s="3" t="str">
        <f>Compras!A151</f>
        <v>Peluche suave de Spidermans, Capitán América</v>
      </c>
      <c r="C151" s="3" t="s">
        <v>173</v>
      </c>
      <c r="D151" s="3" t="s">
        <v>28</v>
      </c>
      <c r="E151" s="21">
        <f>Compras!C151</f>
        <v>57.41</v>
      </c>
      <c r="F151" s="6">
        <f>Compras!D151</f>
        <v>0.49642919352029258</v>
      </c>
      <c r="G151" s="4">
        <f>Compras!B151</f>
        <v>2</v>
      </c>
      <c r="H151" s="21">
        <f>Compras!Q151</f>
        <v>28.91</v>
      </c>
      <c r="I151" s="4">
        <f>Compras!P151</f>
        <v>1</v>
      </c>
      <c r="J151" s="35" t="s">
        <v>225</v>
      </c>
      <c r="K151" s="13">
        <f t="shared" si="6"/>
        <v>132.28687500000001</v>
      </c>
      <c r="L151" s="14">
        <f t="shared" si="7"/>
        <v>103.93968750000001</v>
      </c>
      <c r="M151" s="15">
        <f t="shared" si="8"/>
        <v>75.592500000000001</v>
      </c>
    </row>
    <row r="152" spans="1:13" x14ac:dyDescent="0.3">
      <c r="A152" s="33">
        <v>152</v>
      </c>
      <c r="B152" s="3" t="str">
        <f>Compras!A152</f>
        <v>Peluche pulpo Marvel, Spiderman</v>
      </c>
      <c r="C152" s="3" t="s">
        <v>173</v>
      </c>
      <c r="D152" s="3" t="s">
        <v>28</v>
      </c>
      <c r="E152" s="21">
        <f>Compras!C152</f>
        <v>98.42</v>
      </c>
      <c r="F152" s="6">
        <f>Compras!D152</f>
        <v>0.46961999593578541</v>
      </c>
      <c r="G152" s="4">
        <f>Compras!B152</f>
        <v>2</v>
      </c>
      <c r="H152" s="21">
        <f>Compras!Q152</f>
        <v>52.2</v>
      </c>
      <c r="I152" s="4">
        <f>Compras!P152</f>
        <v>1</v>
      </c>
      <c r="J152" s="35" t="s">
        <v>225</v>
      </c>
      <c r="K152" s="13">
        <f t="shared" si="6"/>
        <v>174.52500000000001</v>
      </c>
      <c r="L152" s="14">
        <f t="shared" si="7"/>
        <v>145.4375</v>
      </c>
      <c r="M152" s="15">
        <f t="shared" si="8"/>
        <v>116.35000000000001</v>
      </c>
    </row>
    <row r="153" spans="1:13" x14ac:dyDescent="0.3">
      <c r="A153" s="33">
        <v>153</v>
      </c>
      <c r="B153" s="3" t="str">
        <f>Compras!A153</f>
        <v>Llavero peluche One Piece, Luffy, Ace</v>
      </c>
      <c r="C153" s="3" t="s">
        <v>160</v>
      </c>
      <c r="D153" s="3" t="s">
        <v>152</v>
      </c>
      <c r="E153" s="21">
        <f>Compras!C153</f>
        <v>107.14</v>
      </c>
      <c r="F153" s="6">
        <f>Compras!D153</f>
        <v>0.51110696285234281</v>
      </c>
      <c r="G153" s="4">
        <f>Compras!B153</f>
        <v>2</v>
      </c>
      <c r="H153" s="21">
        <f>Compras!Q153</f>
        <v>52.38</v>
      </c>
      <c r="I153" s="4">
        <f>Compras!P153</f>
        <v>1</v>
      </c>
      <c r="J153" s="35" t="s">
        <v>225</v>
      </c>
      <c r="K153" s="13">
        <f t="shared" si="6"/>
        <v>155.35500000000002</v>
      </c>
      <c r="L153" s="14">
        <f t="shared" si="7"/>
        <v>129.46250000000001</v>
      </c>
      <c r="M153" s="15">
        <f t="shared" si="8"/>
        <v>103.57000000000001</v>
      </c>
    </row>
    <row r="154" spans="1:13" ht="31.2" x14ac:dyDescent="0.3">
      <c r="A154" s="33">
        <v>154</v>
      </c>
      <c r="B154" s="3" t="str">
        <f>Compras!A154</f>
        <v>Ayanami Rei-muñeco de peluche de felpa de EVA suave</v>
      </c>
      <c r="C154" s="3" t="s">
        <v>511</v>
      </c>
      <c r="D154" s="3" t="s">
        <v>28</v>
      </c>
      <c r="E154" s="21">
        <f>Compras!C154</f>
        <v>120</v>
      </c>
      <c r="F154" s="6">
        <f>Compras!D154</f>
        <v>0.32850000000000001</v>
      </c>
      <c r="G154" s="4">
        <f>Compras!B154</f>
        <v>1</v>
      </c>
      <c r="H154" s="21">
        <f>Compras!Q154</f>
        <v>80.58</v>
      </c>
      <c r="I154" s="4">
        <f>Compras!P154</f>
        <v>1</v>
      </c>
      <c r="J154" s="35" t="s">
        <v>225</v>
      </c>
      <c r="K154" s="13">
        <f t="shared" si="6"/>
        <v>207.51874999999998</v>
      </c>
      <c r="L154" s="14">
        <f t="shared" si="7"/>
        <v>186.76687499999997</v>
      </c>
      <c r="M154" s="15">
        <f t="shared" si="8"/>
        <v>166.01499999999999</v>
      </c>
    </row>
    <row r="155" spans="1:13" ht="31.2" x14ac:dyDescent="0.3">
      <c r="A155" s="33">
        <v>155</v>
      </c>
      <c r="B155" s="3" t="str">
        <f>Compras!A155</f>
        <v>Muñecos de Baby Yoda, de 18cm Mandalorian Grogu</v>
      </c>
      <c r="C155" s="3" t="s">
        <v>174</v>
      </c>
      <c r="D155" s="3" t="s">
        <v>28</v>
      </c>
      <c r="E155" s="21">
        <f>Compras!C155</f>
        <v>178.86</v>
      </c>
      <c r="F155" s="6">
        <f>Compras!D155</f>
        <v>0.49949681314994976</v>
      </c>
      <c r="G155" s="4">
        <f>Compras!B155</f>
        <v>1</v>
      </c>
      <c r="H155" s="21">
        <f>Compras!Q155</f>
        <v>89.52</v>
      </c>
      <c r="I155" s="4">
        <f>Compras!P155</f>
        <v>1</v>
      </c>
      <c r="J155" s="35" t="s">
        <v>225</v>
      </c>
      <c r="K155" s="13">
        <f t="shared" si="6"/>
        <v>238.92000000000002</v>
      </c>
      <c r="L155" s="14">
        <f t="shared" si="7"/>
        <v>199.10000000000002</v>
      </c>
      <c r="M155" s="15">
        <f t="shared" si="8"/>
        <v>159.28</v>
      </c>
    </row>
    <row r="156" spans="1:13" x14ac:dyDescent="0.3">
      <c r="A156" s="33">
        <v>156</v>
      </c>
      <c r="B156" s="3" t="str">
        <f>Compras!A156</f>
        <v>Kirby-llavero de peluche de 10cm</v>
      </c>
      <c r="C156" s="3" t="s">
        <v>151</v>
      </c>
      <c r="D156" s="3" t="s">
        <v>152</v>
      </c>
      <c r="E156" s="21">
        <f>Compras!C156</f>
        <v>42.67</v>
      </c>
      <c r="F156" s="6">
        <f>Compras!D156</f>
        <v>0.44785563627841574</v>
      </c>
      <c r="G156" s="4">
        <f>Compras!B156</f>
        <v>4</v>
      </c>
      <c r="H156" s="21">
        <f>Compras!Q156</f>
        <v>36.79</v>
      </c>
      <c r="I156" s="4">
        <f>Compras!P156</f>
        <v>1</v>
      </c>
      <c r="J156" s="35" t="s">
        <v>225</v>
      </c>
      <c r="K156" s="13">
        <f t="shared" si="6"/>
        <v>134.07374999999999</v>
      </c>
      <c r="L156" s="14">
        <f t="shared" si="7"/>
        <v>111.72812499999999</v>
      </c>
      <c r="M156" s="15">
        <f t="shared" si="8"/>
        <v>89.382499999999993</v>
      </c>
    </row>
    <row r="157" spans="1:13" ht="46.8" x14ac:dyDescent="0.3">
      <c r="A157" s="33">
        <v>157</v>
      </c>
      <c r="B157" s="3" t="str">
        <f>Compras!A157</f>
        <v>Pelota de espuma EVA de 30mm para práctica de Golf, pelota de juguete suave de espuma EVA de 20 piezas</v>
      </c>
      <c r="C157" s="3" t="s">
        <v>511</v>
      </c>
      <c r="D157" s="3" t="s">
        <v>537</v>
      </c>
      <c r="E157" s="21">
        <f>Compras!C157</f>
        <v>137.65</v>
      </c>
      <c r="F157" s="6">
        <f>Compras!D157</f>
        <v>0.52146749001089721</v>
      </c>
      <c r="G157" s="4">
        <f>Compras!B157</f>
        <v>1</v>
      </c>
      <c r="H157" s="21">
        <f>Compras!Q157</f>
        <v>107.27000000000001</v>
      </c>
      <c r="I157" s="4">
        <f>Compras!P157</f>
        <v>1</v>
      </c>
      <c r="J157" s="35" t="s">
        <v>225</v>
      </c>
      <c r="K157" s="13">
        <f t="shared" si="6"/>
        <v>212.72250000000003</v>
      </c>
      <c r="L157" s="14">
        <f t="shared" si="7"/>
        <v>212.72250000000003</v>
      </c>
      <c r="M157" s="15">
        <f t="shared" si="8"/>
        <v>212.72250000000003</v>
      </c>
    </row>
    <row r="158" spans="1:13" ht="31.2" x14ac:dyDescent="0.3">
      <c r="A158" s="33">
        <v>158</v>
      </c>
      <c r="B158" s="3" t="str">
        <f>Compras!A158</f>
        <v>Pelotas de esponja suave para practicar tenis al aire libre, 10 piezas, 42mm</v>
      </c>
      <c r="C158" s="3" t="s">
        <v>511</v>
      </c>
      <c r="D158" s="3" t="s">
        <v>537</v>
      </c>
      <c r="E158" s="21">
        <f>Compras!C158</f>
        <v>101.12</v>
      </c>
      <c r="F158" s="6">
        <f>Compras!D158</f>
        <v>0.459553006329114</v>
      </c>
      <c r="G158" s="4">
        <f>Compras!B158</f>
        <v>1</v>
      </c>
      <c r="H158" s="21">
        <f>Compras!Q158</f>
        <v>96.05</v>
      </c>
      <c r="I158" s="4">
        <f>Compras!P158</f>
        <v>1</v>
      </c>
      <c r="J158" s="35" t="s">
        <v>225</v>
      </c>
      <c r="K158" s="13">
        <f t="shared" si="6"/>
        <v>241.359375</v>
      </c>
      <c r="L158" s="14">
        <f t="shared" si="7"/>
        <v>217.22343749999999</v>
      </c>
      <c r="M158" s="15">
        <f t="shared" si="8"/>
        <v>193.08750000000001</v>
      </c>
    </row>
    <row r="159" spans="1:13" x14ac:dyDescent="0.3">
      <c r="A159" s="33">
        <v>159</v>
      </c>
      <c r="B159" s="3" t="str">
        <f>Compras!A159</f>
        <v>Bufanda de Harry para estudiantes, Gryffindor</v>
      </c>
      <c r="C159" s="3" t="s">
        <v>218</v>
      </c>
      <c r="D159" s="3" t="s">
        <v>221</v>
      </c>
      <c r="E159" s="21">
        <f>Compras!C159</f>
        <v>89.34</v>
      </c>
      <c r="F159" s="6">
        <f>Compras!D159</f>
        <v>0.49809715692858736</v>
      </c>
      <c r="G159" s="4">
        <f>Compras!B159</f>
        <v>1</v>
      </c>
      <c r="H159" s="21">
        <f>Compras!Q159</f>
        <v>44.84</v>
      </c>
      <c r="I159" s="4">
        <f>Compras!P159</f>
        <v>1</v>
      </c>
      <c r="J159" s="35" t="s">
        <v>225</v>
      </c>
      <c r="K159" s="13">
        <f t="shared" si="6"/>
        <v>155.20499999999998</v>
      </c>
      <c r="L159" s="14">
        <f t="shared" si="7"/>
        <v>129.33749999999998</v>
      </c>
      <c r="M159" s="15">
        <f t="shared" si="8"/>
        <v>103.47</v>
      </c>
    </row>
    <row r="160" spans="1:13" x14ac:dyDescent="0.3">
      <c r="A160" s="33">
        <v>160</v>
      </c>
      <c r="B160" s="3" t="str">
        <f>Compras!A160</f>
        <v>Gorro de Harry para estudiantes, Gryffindor</v>
      </c>
      <c r="C160" s="3" t="s">
        <v>218</v>
      </c>
      <c r="D160" s="3" t="s">
        <v>159</v>
      </c>
      <c r="E160" s="21">
        <f>Compras!C160</f>
        <v>100.34</v>
      </c>
      <c r="F160" s="6">
        <f>Compras!D160</f>
        <v>0.49890372732708793</v>
      </c>
      <c r="G160" s="4">
        <f>Compras!B160</f>
        <v>1</v>
      </c>
      <c r="H160" s="21">
        <f>Compras!Q160</f>
        <v>50.28</v>
      </c>
      <c r="I160" s="4">
        <f>Compras!P160</f>
        <v>1</v>
      </c>
      <c r="J160" s="35" t="s">
        <v>225</v>
      </c>
      <c r="K160" s="13">
        <f t="shared" si="6"/>
        <v>150.63</v>
      </c>
      <c r="L160" s="14">
        <f t="shared" si="7"/>
        <v>125.52500000000001</v>
      </c>
      <c r="M160" s="15">
        <f t="shared" si="8"/>
        <v>100.42</v>
      </c>
    </row>
    <row r="161" spans="1:13" ht="31.2" x14ac:dyDescent="0.3">
      <c r="A161" s="33">
        <v>161</v>
      </c>
      <c r="B161" s="3" t="str">
        <f>Compras!A161</f>
        <v>Gorro de Harry para estudiantes, CosPlay de Campus, Gryffindor, Hufflepuff - VERDE</v>
      </c>
      <c r="C161" s="3" t="s">
        <v>218</v>
      </c>
      <c r="D161" s="3" t="s">
        <v>159</v>
      </c>
      <c r="E161" s="21">
        <f>Compras!C161</f>
        <v>112.77</v>
      </c>
      <c r="F161" s="6">
        <f>Compras!D161</f>
        <v>0.55927995034140277</v>
      </c>
      <c r="G161" s="4">
        <f>Compras!B161</f>
        <v>1</v>
      </c>
      <c r="H161" s="21">
        <f>Compras!Q161</f>
        <v>49.7</v>
      </c>
      <c r="I161" s="4">
        <f>Compras!P161</f>
        <v>1</v>
      </c>
      <c r="J161" s="35" t="s">
        <v>225</v>
      </c>
      <c r="K161" s="13">
        <f t="shared" si="6"/>
        <v>174.21250000000003</v>
      </c>
      <c r="L161" s="14">
        <f t="shared" si="7"/>
        <v>136.88125000000002</v>
      </c>
      <c r="M161" s="15">
        <f t="shared" si="8"/>
        <v>99.550000000000011</v>
      </c>
    </row>
    <row r="162" spans="1:13" x14ac:dyDescent="0.3">
      <c r="A162" s="33">
        <v>162</v>
      </c>
      <c r="B162" s="3" t="str">
        <f>Compras!A162</f>
        <v>Mapa, mas soporte de barita, Harry Potter</v>
      </c>
      <c r="C162" s="3" t="s">
        <v>218</v>
      </c>
      <c r="D162" s="3" t="s">
        <v>512</v>
      </c>
      <c r="E162" s="21">
        <f>Compras!C162</f>
        <v>103.98</v>
      </c>
      <c r="F162" s="6">
        <f>Compras!D162</f>
        <v>0.69859588382381221</v>
      </c>
      <c r="G162" s="4">
        <f>Compras!B162</f>
        <v>1</v>
      </c>
      <c r="H162" s="21">
        <f>Compras!Q162</f>
        <v>15.923333333333334</v>
      </c>
      <c r="I162" s="4">
        <f>Compras!P162</f>
        <v>1</v>
      </c>
      <c r="J162" s="35" t="s">
        <v>225</v>
      </c>
      <c r="K162" s="13">
        <f t="shared" si="6"/>
        <v>85.548750000000013</v>
      </c>
      <c r="L162" s="14">
        <f t="shared" si="7"/>
        <v>67.216875000000016</v>
      </c>
      <c r="M162" s="15">
        <f t="shared" si="8"/>
        <v>48.885000000000005</v>
      </c>
    </row>
    <row r="163" spans="1:13" x14ac:dyDescent="0.3">
      <c r="A163" s="33">
        <v>163</v>
      </c>
      <c r="B163" s="3" t="str">
        <f>Compras!A163</f>
        <v>Palo mágico de plástico con caja, Harry Potter</v>
      </c>
      <c r="C163" s="3" t="s">
        <v>218</v>
      </c>
      <c r="D163" s="3" t="s">
        <v>513</v>
      </c>
      <c r="E163" s="21">
        <f>Compras!C163</f>
        <v>334</v>
      </c>
      <c r="F163" s="6">
        <f>Compras!D163</f>
        <v>0.69853293413173656</v>
      </c>
      <c r="G163" s="4">
        <f>Compras!B163</f>
        <v>1</v>
      </c>
      <c r="H163" s="21">
        <f>Compras!Q163</f>
        <v>85.273333333333326</v>
      </c>
      <c r="I163" s="4">
        <f>Compras!P163</f>
        <v>1</v>
      </c>
      <c r="J163" s="35" t="s">
        <v>225</v>
      </c>
      <c r="K163" s="13">
        <f t="shared" si="6"/>
        <v>230.28541666666661</v>
      </c>
      <c r="L163" s="14">
        <f t="shared" si="7"/>
        <v>180.93854166666662</v>
      </c>
      <c r="M163" s="15">
        <f t="shared" si="8"/>
        <v>131.59166666666664</v>
      </c>
    </row>
    <row r="164" spans="1:13" x14ac:dyDescent="0.3">
      <c r="A164" s="33">
        <v>164</v>
      </c>
      <c r="B164" s="3" t="str">
        <f>Compras!A164</f>
        <v>Palo mágico de plástico con caja, Harry Potter</v>
      </c>
      <c r="C164" s="3" t="s">
        <v>218</v>
      </c>
      <c r="D164" s="3" t="s">
        <v>513</v>
      </c>
      <c r="E164" s="21">
        <f>Compras!C164</f>
        <v>330.5</v>
      </c>
      <c r="F164" s="6">
        <f>Compras!D164</f>
        <v>0.69851739788199696</v>
      </c>
      <c r="G164" s="4">
        <f>Compras!B164</f>
        <v>1</v>
      </c>
      <c r="H164" s="21">
        <f>Compras!Q164</f>
        <v>84.223333333333329</v>
      </c>
      <c r="I164" s="4">
        <f>Compras!P164</f>
        <v>1</v>
      </c>
      <c r="J164" s="35" t="s">
        <v>225</v>
      </c>
      <c r="K164" s="13">
        <f t="shared" si="6"/>
        <v>227.98854166666666</v>
      </c>
      <c r="L164" s="14">
        <f t="shared" si="7"/>
        <v>179.13385416666665</v>
      </c>
      <c r="M164" s="15">
        <f t="shared" si="8"/>
        <v>130.27916666666667</v>
      </c>
    </row>
    <row r="165" spans="1:13" x14ac:dyDescent="0.3">
      <c r="A165" s="33">
        <v>165</v>
      </c>
      <c r="B165" s="3" t="str">
        <f>Compras!A165</f>
        <v>Monedero de rana de Naruto</v>
      </c>
      <c r="C165" s="3" t="s">
        <v>224</v>
      </c>
      <c r="D165" s="3" t="s">
        <v>162</v>
      </c>
      <c r="E165" s="21">
        <f>Compras!C165</f>
        <v>101.58</v>
      </c>
      <c r="F165" s="6">
        <f>Compras!D165</f>
        <v>0.6791691277810592</v>
      </c>
      <c r="G165" s="4">
        <f>Compras!B165</f>
        <v>2</v>
      </c>
      <c r="H165" s="21">
        <f>Compras!Q165</f>
        <v>26.080000000000005</v>
      </c>
      <c r="I165" s="4">
        <f>Compras!P165</f>
        <v>1</v>
      </c>
      <c r="J165" s="35" t="s">
        <v>225</v>
      </c>
      <c r="K165" s="13">
        <f t="shared" si="6"/>
        <v>112.21000000000001</v>
      </c>
      <c r="L165" s="14">
        <f t="shared" si="7"/>
        <v>88.165000000000006</v>
      </c>
      <c r="M165" s="15">
        <f t="shared" si="8"/>
        <v>64.12</v>
      </c>
    </row>
    <row r="166" spans="1:13" x14ac:dyDescent="0.3">
      <c r="A166" s="33">
        <v>166</v>
      </c>
      <c r="B166" s="3" t="str">
        <f>Compras!A166</f>
        <v>Monedero rana Ninja de Naruto</v>
      </c>
      <c r="C166" s="3" t="s">
        <v>224</v>
      </c>
      <c r="D166" s="3" t="s">
        <v>162</v>
      </c>
      <c r="E166" s="21">
        <f>Compras!C166</f>
        <v>70.39</v>
      </c>
      <c r="F166" s="6">
        <f>Compras!D166</f>
        <v>0.53345645688307985</v>
      </c>
      <c r="G166" s="4">
        <f>Compras!B166</f>
        <v>2</v>
      </c>
      <c r="H166" s="21">
        <f>Compras!Q166</f>
        <v>26.285000000000004</v>
      </c>
      <c r="I166" s="4">
        <f>Compras!P166</f>
        <v>1</v>
      </c>
      <c r="J166" s="35" t="s">
        <v>225</v>
      </c>
      <c r="K166" s="13">
        <f t="shared" si="6"/>
        <v>124.24781250000001</v>
      </c>
      <c r="L166" s="14">
        <f t="shared" si="7"/>
        <v>97.623281250000005</v>
      </c>
      <c r="M166" s="15">
        <f t="shared" si="8"/>
        <v>70.998750000000001</v>
      </c>
    </row>
    <row r="167" spans="1:13" x14ac:dyDescent="0.3">
      <c r="A167" s="33">
        <v>167</v>
      </c>
      <c r="B167" s="3" t="str">
        <f>Compras!A167</f>
        <v>Bufanda de la Academia mágica, Harry Potter</v>
      </c>
      <c r="C167" s="3" t="s">
        <v>218</v>
      </c>
      <c r="D167" s="3" t="s">
        <v>221</v>
      </c>
      <c r="E167" s="21">
        <f>Compras!C167</f>
        <v>200</v>
      </c>
      <c r="F167" s="6">
        <f>Compras!D167</f>
        <v>0.17905000000000001</v>
      </c>
      <c r="G167" s="4">
        <f>Compras!B167</f>
        <v>1</v>
      </c>
      <c r="H167" s="21">
        <f>Compras!Q167</f>
        <v>131.41</v>
      </c>
      <c r="I167" s="4">
        <f>Compras!P167</f>
        <v>4</v>
      </c>
      <c r="J167" s="35" t="s">
        <v>225</v>
      </c>
      <c r="K167" s="13">
        <f t="shared" si="6"/>
        <v>129.98781250000002</v>
      </c>
      <c r="L167" s="14">
        <f t="shared" si="7"/>
        <v>102.13328125000001</v>
      </c>
      <c r="M167" s="15">
        <f t="shared" si="8"/>
        <v>74.278750000000002</v>
      </c>
    </row>
    <row r="168" spans="1:13" x14ac:dyDescent="0.3">
      <c r="A168" s="33">
        <v>168</v>
      </c>
      <c r="B168" s="3" t="str">
        <f>Compras!A168</f>
        <v>Peluche Original de Batman</v>
      </c>
      <c r="C168" s="3" t="s">
        <v>163</v>
      </c>
      <c r="D168" s="3" t="s">
        <v>28</v>
      </c>
      <c r="E168" s="21">
        <f>Compras!C168</f>
        <v>607.54</v>
      </c>
      <c r="F168" s="6">
        <f>Compras!D168</f>
        <v>0.66137209072653647</v>
      </c>
      <c r="G168" s="4">
        <f>Compras!B168</f>
        <v>1</v>
      </c>
      <c r="H168" s="21">
        <f>Compras!Q168</f>
        <v>164.66</v>
      </c>
      <c r="I168" s="4">
        <f>Compras!P168</f>
        <v>1</v>
      </c>
      <c r="J168" s="35" t="s">
        <v>225</v>
      </c>
      <c r="K168" s="13">
        <f t="shared" si="6"/>
        <v>346.23749999999995</v>
      </c>
      <c r="L168" s="14">
        <f t="shared" si="7"/>
        <v>288.53125</v>
      </c>
      <c r="M168" s="15">
        <f t="shared" si="8"/>
        <v>230.82499999999999</v>
      </c>
    </row>
    <row r="169" spans="1:13" ht="31.2" x14ac:dyDescent="0.3">
      <c r="A169" s="33">
        <v>169</v>
      </c>
      <c r="B169" s="3" t="str">
        <f>Compras!A169</f>
        <v>Sanrio-Juego de cubiertos de Hello Kitty para niños, 2 piezas</v>
      </c>
      <c r="C169" s="3" t="s">
        <v>151</v>
      </c>
      <c r="D169" s="3" t="s">
        <v>549</v>
      </c>
      <c r="E169" s="21">
        <f>Compras!C169</f>
        <v>151.36000000000001</v>
      </c>
      <c r="F169" s="6">
        <f>Compras!D169</f>
        <v>0.54023520084566601</v>
      </c>
      <c r="G169" s="4">
        <f>Compras!B169</f>
        <v>1</v>
      </c>
      <c r="H169" s="21">
        <f>Compras!Q169</f>
        <v>55.7</v>
      </c>
      <c r="I169" s="4">
        <f>Compras!P169</f>
        <v>1</v>
      </c>
      <c r="J169" s="35" t="s">
        <v>225</v>
      </c>
      <c r="K169" s="13">
        <f t="shared" si="6"/>
        <v>162.82500000000002</v>
      </c>
      <c r="L169" s="14">
        <f t="shared" si="7"/>
        <v>135.6875</v>
      </c>
      <c r="M169" s="15">
        <f t="shared" si="8"/>
        <v>108.55000000000001</v>
      </c>
    </row>
    <row r="170" spans="1:13" ht="31.2" x14ac:dyDescent="0.3">
      <c r="A170" s="33">
        <v>170</v>
      </c>
      <c r="B170" s="3" t="str">
        <f>Compras!A170</f>
        <v>Hot Wheels Racerverse Vehículo de Juguete Paquete de 5 Superhéroes de Marvel</v>
      </c>
      <c r="C170" s="3" t="s">
        <v>164</v>
      </c>
      <c r="D170" s="3" t="s">
        <v>500</v>
      </c>
      <c r="E170" s="21">
        <f>Compras!C170</f>
        <v>749.9</v>
      </c>
      <c r="F170" s="6">
        <f>Compras!D170</f>
        <v>0.40125350046672886</v>
      </c>
      <c r="G170" s="4">
        <f>Compras!B170</f>
        <v>2</v>
      </c>
      <c r="H170" s="21">
        <f>Compras!Q170</f>
        <v>449</v>
      </c>
      <c r="I170" s="4">
        <f>Compras!P170</f>
        <v>1</v>
      </c>
      <c r="J170" s="35" t="s">
        <v>225</v>
      </c>
      <c r="K170" s="13">
        <f t="shared" si="6"/>
        <v>586.25</v>
      </c>
      <c r="L170" s="14">
        <f t="shared" si="7"/>
        <v>586.25</v>
      </c>
      <c r="M170" s="15">
        <f t="shared" si="8"/>
        <v>586.25</v>
      </c>
    </row>
    <row r="171" spans="1:13" x14ac:dyDescent="0.3">
      <c r="A171" s="33">
        <v>171</v>
      </c>
      <c r="B171" s="3" t="str">
        <f>Compras!A171</f>
        <v>Mega Bloks Castillo Mágico de Disney</v>
      </c>
      <c r="C171" s="3" t="s">
        <v>149</v>
      </c>
      <c r="D171" s="3" t="s">
        <v>169</v>
      </c>
      <c r="E171" s="21">
        <f>Compras!C171</f>
        <v>759</v>
      </c>
      <c r="F171" s="6">
        <f>Compras!D171</f>
        <v>0.30039525691699603</v>
      </c>
      <c r="G171" s="4">
        <f>Compras!B171</f>
        <v>1</v>
      </c>
      <c r="H171" s="21">
        <f>Compras!Q171</f>
        <v>531</v>
      </c>
      <c r="I171" s="4">
        <f>Compras!P171</f>
        <v>1</v>
      </c>
      <c r="J171" s="35" t="s">
        <v>225</v>
      </c>
      <c r="K171" s="13">
        <f t="shared" si="6"/>
        <v>654.3125</v>
      </c>
      <c r="L171" s="14">
        <f t="shared" si="7"/>
        <v>671.53125</v>
      </c>
      <c r="M171" s="15">
        <f t="shared" si="8"/>
        <v>688.75</v>
      </c>
    </row>
    <row r="172" spans="1:13" x14ac:dyDescent="0.3">
      <c r="A172" s="33">
        <v>172</v>
      </c>
      <c r="B172" s="3" t="str">
        <f>Compras!A172</f>
        <v>Set de Juego Mario Bros Agua</v>
      </c>
      <c r="C172" s="3" t="s">
        <v>170</v>
      </c>
      <c r="D172" s="3" t="s">
        <v>169</v>
      </c>
      <c r="E172" s="21">
        <f>Compras!C172</f>
        <v>599</v>
      </c>
      <c r="F172" s="6">
        <f>Compras!D172</f>
        <v>0.43340567612687814</v>
      </c>
      <c r="G172" s="4">
        <f>Compras!B172</f>
        <v>1</v>
      </c>
      <c r="H172" s="21">
        <f>Compras!Q172</f>
        <v>339.39</v>
      </c>
      <c r="I172" s="4">
        <f>Compras!P172</f>
        <v>1</v>
      </c>
      <c r="J172" s="35" t="s">
        <v>225</v>
      </c>
      <c r="K172" s="13">
        <f t="shared" si="6"/>
        <v>449.23749999999995</v>
      </c>
      <c r="L172" s="14">
        <f t="shared" si="7"/>
        <v>449.23749999999995</v>
      </c>
      <c r="M172" s="15">
        <f t="shared" si="8"/>
        <v>449.23749999999995</v>
      </c>
    </row>
    <row r="173" spans="1:13" x14ac:dyDescent="0.3">
      <c r="A173" s="33">
        <v>173</v>
      </c>
      <c r="B173" s="3" t="str">
        <f>Compras!A173</f>
        <v>Spin Master Masha y el Oso Interactiva</v>
      </c>
      <c r="C173" s="3" t="s">
        <v>514</v>
      </c>
      <c r="D173" s="3" t="s">
        <v>148</v>
      </c>
      <c r="E173" s="21">
        <f>Compras!C173</f>
        <v>849</v>
      </c>
      <c r="F173" s="6">
        <f>Compras!D173</f>
        <v>0.41696113074204944</v>
      </c>
      <c r="G173" s="4">
        <f>Compras!B173</f>
        <v>1</v>
      </c>
      <c r="H173" s="21">
        <f>Compras!Q173</f>
        <v>495</v>
      </c>
      <c r="I173" s="4">
        <f>Compras!P173</f>
        <v>1</v>
      </c>
      <c r="J173" s="35" t="s">
        <v>225</v>
      </c>
      <c r="K173" s="13">
        <f t="shared" si="6"/>
        <v>643.75</v>
      </c>
      <c r="L173" s="14">
        <f t="shared" si="7"/>
        <v>643.75</v>
      </c>
      <c r="M173" s="15">
        <f t="shared" si="8"/>
        <v>643.75</v>
      </c>
    </row>
    <row r="174" spans="1:13" x14ac:dyDescent="0.3">
      <c r="A174" s="33">
        <v>174</v>
      </c>
      <c r="B174" s="3" t="str">
        <f>Compras!A174</f>
        <v>Marvel Mech Strike Hasbro Hulk 11cm</v>
      </c>
      <c r="C174" s="3" t="s">
        <v>173</v>
      </c>
      <c r="D174" s="3" t="s">
        <v>148</v>
      </c>
      <c r="E174" s="21">
        <f>Compras!C174</f>
        <v>398</v>
      </c>
      <c r="F174" s="6">
        <f>Compras!D174</f>
        <v>0.59499999999999997</v>
      </c>
      <c r="G174" s="4">
        <f>Compras!B174</f>
        <v>1</v>
      </c>
      <c r="H174" s="21">
        <f>Compras!Q174</f>
        <v>161.19</v>
      </c>
      <c r="I174" s="4">
        <f>Compras!P174</f>
        <v>1</v>
      </c>
      <c r="J174" s="35" t="s">
        <v>225</v>
      </c>
      <c r="K174" s="13">
        <f t="shared" si="6"/>
        <v>339.73125000000005</v>
      </c>
      <c r="L174" s="14">
        <f t="shared" si="7"/>
        <v>283.109375</v>
      </c>
      <c r="M174" s="15">
        <f t="shared" si="8"/>
        <v>226.48750000000001</v>
      </c>
    </row>
    <row r="175" spans="1:13" x14ac:dyDescent="0.3">
      <c r="A175" s="33">
        <v>175</v>
      </c>
      <c r="B175" s="3" t="str">
        <f>Compras!A175</f>
        <v>Set de Juego Mario Bros Castillo de Lava</v>
      </c>
      <c r="C175" s="3" t="s">
        <v>170</v>
      </c>
      <c r="D175" s="3" t="s">
        <v>169</v>
      </c>
      <c r="E175" s="21">
        <f>Compras!C175</f>
        <v>599</v>
      </c>
      <c r="F175" s="6">
        <f>Compras!D175</f>
        <v>0.43340567612687814</v>
      </c>
      <c r="G175" s="4">
        <f>Compras!B175</f>
        <v>1</v>
      </c>
      <c r="H175" s="21">
        <f>Compras!Q175</f>
        <v>339.39</v>
      </c>
      <c r="I175" s="4">
        <f>Compras!P175</f>
        <v>1</v>
      </c>
      <c r="J175" s="35" t="s">
        <v>225</v>
      </c>
      <c r="K175" s="13">
        <f t="shared" si="6"/>
        <v>449.23749999999995</v>
      </c>
      <c r="L175" s="14">
        <f t="shared" si="7"/>
        <v>449.23749999999995</v>
      </c>
      <c r="M175" s="15">
        <f t="shared" si="8"/>
        <v>449.23749999999995</v>
      </c>
    </row>
    <row r="176" spans="1:13" ht="31.2" x14ac:dyDescent="0.3">
      <c r="A176" s="33">
        <v>176</v>
      </c>
      <c r="B176" s="3" t="str">
        <f>Compras!A176</f>
        <v>Set de Vehiculos Paw Patrol Spin Master True Metal Neon</v>
      </c>
      <c r="C176" s="3" t="s">
        <v>501</v>
      </c>
      <c r="D176" s="3" t="s">
        <v>506</v>
      </c>
      <c r="E176" s="21">
        <f>Compras!C176</f>
        <v>789</v>
      </c>
      <c r="F176" s="6">
        <f>Compras!D176</f>
        <v>0.28022813688212933</v>
      </c>
      <c r="G176" s="4">
        <f>Compras!B176</f>
        <v>1</v>
      </c>
      <c r="H176" s="21">
        <f>Compras!Q176</f>
        <v>567.9</v>
      </c>
      <c r="I176" s="4">
        <f>Compras!P176</f>
        <v>1</v>
      </c>
      <c r="J176" s="35" t="s">
        <v>225</v>
      </c>
      <c r="K176" s="13">
        <f t="shared" si="6"/>
        <v>698.13125000000002</v>
      </c>
      <c r="L176" s="14">
        <f t="shared" si="7"/>
        <v>716.50312499999995</v>
      </c>
      <c r="M176" s="15">
        <f t="shared" si="8"/>
        <v>734.875</v>
      </c>
    </row>
    <row r="177" spans="1:13" x14ac:dyDescent="0.3">
      <c r="A177" s="33">
        <v>177</v>
      </c>
      <c r="B177" s="3" t="str">
        <f>Compras!A177</f>
        <v>PAW Patrol Set True Metal Pelicula</v>
      </c>
      <c r="C177" s="3" t="s">
        <v>501</v>
      </c>
      <c r="D177" s="3" t="s">
        <v>506</v>
      </c>
      <c r="E177" s="21">
        <f>Compras!C177</f>
        <v>600</v>
      </c>
      <c r="F177" s="6">
        <f>Compras!D177</f>
        <v>0.34006666666666674</v>
      </c>
      <c r="G177" s="4">
        <f>Compras!B177</f>
        <v>1</v>
      </c>
      <c r="H177" s="21">
        <f>Compras!Q177</f>
        <v>356.36399999999998</v>
      </c>
      <c r="I177" s="4">
        <f>Compras!P177</f>
        <v>1</v>
      </c>
      <c r="J177" s="35" t="s">
        <v>225</v>
      </c>
      <c r="K177" s="13">
        <f t="shared" si="6"/>
        <v>470.45499999999998</v>
      </c>
      <c r="L177" s="14">
        <f t="shared" si="7"/>
        <v>470.45499999999998</v>
      </c>
      <c r="M177" s="15">
        <f t="shared" si="8"/>
        <v>470.45499999999998</v>
      </c>
    </row>
    <row r="178" spans="1:13" x14ac:dyDescent="0.3">
      <c r="A178" s="33">
        <v>178</v>
      </c>
      <c r="B178" s="3" t="str">
        <f>Compras!A178</f>
        <v>PAW Patrol Set Figuras Película</v>
      </c>
      <c r="C178" s="3" t="s">
        <v>501</v>
      </c>
      <c r="D178" s="3" t="s">
        <v>172</v>
      </c>
      <c r="E178" s="21">
        <f>Compras!C178</f>
        <v>699</v>
      </c>
      <c r="F178" s="6">
        <f>Compras!D178</f>
        <v>0.41824034334763949</v>
      </c>
      <c r="G178" s="4">
        <f>Compras!B178</f>
        <v>1</v>
      </c>
      <c r="H178" s="21">
        <f>Compras!Q178</f>
        <v>365.98499999999996</v>
      </c>
      <c r="I178" s="4">
        <f>Compras!P178</f>
        <v>1</v>
      </c>
      <c r="J178" s="35" t="s">
        <v>225</v>
      </c>
      <c r="K178" s="13">
        <f t="shared" si="6"/>
        <v>482.48124999999993</v>
      </c>
      <c r="L178" s="14">
        <f t="shared" si="7"/>
        <v>482.48124999999993</v>
      </c>
      <c r="M178" s="15">
        <f t="shared" si="8"/>
        <v>482.48124999999993</v>
      </c>
    </row>
    <row r="179" spans="1:13" x14ac:dyDescent="0.3">
      <c r="A179" s="33">
        <v>179</v>
      </c>
      <c r="B179" s="3" t="str">
        <f>Compras!A179</f>
        <v>LEGO Batman contra Harley Quinn</v>
      </c>
      <c r="C179" s="3" t="s">
        <v>216</v>
      </c>
      <c r="D179" s="3" t="s">
        <v>169</v>
      </c>
      <c r="E179" s="21">
        <f>Compras!C179</f>
        <v>259</v>
      </c>
      <c r="F179" s="6">
        <f>Compras!D179</f>
        <v>0.21235521235521237</v>
      </c>
      <c r="G179" s="4">
        <f>Compras!B179</f>
        <v>1</v>
      </c>
      <c r="H179" s="21">
        <f>Compras!Q179</f>
        <v>183.6</v>
      </c>
      <c r="I179" s="4">
        <f>Compras!P179</f>
        <v>1</v>
      </c>
      <c r="J179" s="35" t="s">
        <v>225</v>
      </c>
      <c r="K179" s="13">
        <f t="shared" si="6"/>
        <v>300.39999999999998</v>
      </c>
      <c r="L179" s="14">
        <f t="shared" si="7"/>
        <v>300.39999999999998</v>
      </c>
      <c r="M179" s="15">
        <f t="shared" si="8"/>
        <v>300.39999999999998</v>
      </c>
    </row>
    <row r="180" spans="1:13" ht="31.2" x14ac:dyDescent="0.3">
      <c r="A180" s="33">
        <v>180</v>
      </c>
      <c r="B180" s="3" t="str">
        <f>Compras!A180</f>
        <v>LEGO Set de Super Heroes DC Batwing: Batman vs The Joker</v>
      </c>
      <c r="C180" s="3" t="s">
        <v>216</v>
      </c>
      <c r="D180" s="3" t="s">
        <v>169</v>
      </c>
      <c r="E180" s="21">
        <f>Compras!C180</f>
        <v>949.48</v>
      </c>
      <c r="F180" s="6">
        <f>Compras!D180</f>
        <v>0.20040443189956605</v>
      </c>
      <c r="G180" s="4">
        <f>Compras!B180</f>
        <v>1</v>
      </c>
      <c r="H180" s="21">
        <f>Compras!Q180</f>
        <v>683.28000000000009</v>
      </c>
      <c r="I180" s="4">
        <f>Compras!P180</f>
        <v>1</v>
      </c>
      <c r="J180" s="35" t="s">
        <v>225</v>
      </c>
      <c r="K180" s="13">
        <f t="shared" si="6"/>
        <v>835.1450000000001</v>
      </c>
      <c r="L180" s="14">
        <f t="shared" si="7"/>
        <v>857.12250000000017</v>
      </c>
      <c r="M180" s="15">
        <f t="shared" si="8"/>
        <v>879.10000000000014</v>
      </c>
    </row>
    <row r="181" spans="1:13" ht="31.2" x14ac:dyDescent="0.3">
      <c r="A181" s="33">
        <v>181</v>
      </c>
      <c r="B181" s="3" t="str">
        <f>Compras!A181</f>
        <v>LEGO Set Mi Pueblo Duplo  Aerogenerador y Auto Electrico</v>
      </c>
      <c r="C181" s="3" t="s">
        <v>216</v>
      </c>
      <c r="D181" s="3" t="s">
        <v>169</v>
      </c>
      <c r="E181" s="21">
        <f>Compras!C181</f>
        <v>259</v>
      </c>
      <c r="F181" s="6">
        <f>Compras!D181</f>
        <v>0.20000000000000004</v>
      </c>
      <c r="G181" s="4">
        <f>Compras!B181</f>
        <v>1</v>
      </c>
      <c r="H181" s="21">
        <f>Compras!Q181</f>
        <v>186.48</v>
      </c>
      <c r="I181" s="4">
        <f>Compras!P181</f>
        <v>1</v>
      </c>
      <c r="J181" s="35" t="s">
        <v>225</v>
      </c>
      <c r="K181" s="13">
        <f t="shared" si="6"/>
        <v>304.71999999999997</v>
      </c>
      <c r="L181" s="14">
        <f t="shared" si="7"/>
        <v>304.71999999999997</v>
      </c>
      <c r="M181" s="15">
        <f t="shared" si="8"/>
        <v>304.71999999999997</v>
      </c>
    </row>
    <row r="182" spans="1:13" ht="31.2" x14ac:dyDescent="0.3">
      <c r="A182" s="33">
        <v>182</v>
      </c>
      <c r="B182" s="3" t="str">
        <f>Compras!A182</f>
        <v>Mega Bloks Disney Aventura de Carreras del Rayo Mcqueen</v>
      </c>
      <c r="C182" s="3" t="s">
        <v>149</v>
      </c>
      <c r="D182" s="3" t="s">
        <v>165</v>
      </c>
      <c r="E182" s="21">
        <f>Compras!C182</f>
        <v>689</v>
      </c>
      <c r="F182" s="6">
        <f>Compras!D182</f>
        <v>0.31204644412191579</v>
      </c>
      <c r="G182" s="4">
        <f>Compras!B182</f>
        <v>1</v>
      </c>
      <c r="H182" s="21">
        <f>Compras!Q182</f>
        <v>426.6</v>
      </c>
      <c r="I182" s="4">
        <f>Compras!P182</f>
        <v>1</v>
      </c>
      <c r="J182" s="35" t="s">
        <v>225</v>
      </c>
      <c r="K182" s="13">
        <f t="shared" si="6"/>
        <v>558.25</v>
      </c>
      <c r="L182" s="14">
        <f t="shared" si="7"/>
        <v>558.25</v>
      </c>
      <c r="M182" s="15">
        <f t="shared" si="8"/>
        <v>558.25</v>
      </c>
    </row>
    <row r="183" spans="1:13" x14ac:dyDescent="0.3">
      <c r="A183" s="33">
        <v>183</v>
      </c>
      <c r="B183" s="3" t="str">
        <f>Compras!A183</f>
        <v>Set de Juego Castillo Mushroom Kingdom Castle</v>
      </c>
      <c r="C183" s="3" t="s">
        <v>170</v>
      </c>
      <c r="D183" s="3" t="s">
        <v>169</v>
      </c>
      <c r="E183" s="21">
        <f>Compras!C183</f>
        <v>699.49</v>
      </c>
      <c r="F183" s="6">
        <f>Compras!D183</f>
        <v>7.7327767373372075E-2</v>
      </c>
      <c r="G183" s="4">
        <f>Compras!B183</f>
        <v>1</v>
      </c>
      <c r="H183" s="21">
        <f>Compras!Q183</f>
        <v>580.86</v>
      </c>
      <c r="I183" s="4">
        <f>Compras!P183</f>
        <v>1</v>
      </c>
      <c r="J183" s="35" t="s">
        <v>225</v>
      </c>
      <c r="K183" s="13">
        <f t="shared" si="6"/>
        <v>713.52125000000001</v>
      </c>
      <c r="L183" s="14">
        <f t="shared" si="7"/>
        <v>732.29812500000003</v>
      </c>
      <c r="M183" s="15">
        <f t="shared" si="8"/>
        <v>751.07500000000005</v>
      </c>
    </row>
    <row r="184" spans="1:13" x14ac:dyDescent="0.3">
      <c r="A184" s="33">
        <v>184</v>
      </c>
      <c r="B184" s="3" t="str">
        <f>Compras!A184</f>
        <v>Funko Pop Anime Naruto Shippuden Naruto 71</v>
      </c>
      <c r="C184" s="3" t="s">
        <v>224</v>
      </c>
      <c r="D184" s="3" t="s">
        <v>234</v>
      </c>
      <c r="E184" s="21">
        <f>Compras!C184</f>
        <v>300</v>
      </c>
      <c r="F184" s="6">
        <f>Compras!D184</f>
        <v>0.33666666666666667</v>
      </c>
      <c r="G184" s="4">
        <f>Compras!B184</f>
        <v>1</v>
      </c>
      <c r="H184" s="21">
        <f>Compras!Q184</f>
        <v>199</v>
      </c>
      <c r="I184" s="4">
        <f>Compras!P184</f>
        <v>1</v>
      </c>
      <c r="J184" s="35" t="s">
        <v>225</v>
      </c>
      <c r="K184" s="13">
        <f t="shared" si="6"/>
        <v>410.625</v>
      </c>
      <c r="L184" s="14">
        <f t="shared" si="7"/>
        <v>342.1875</v>
      </c>
      <c r="M184" s="15">
        <f t="shared" si="8"/>
        <v>273.75</v>
      </c>
    </row>
    <row r="185" spans="1:13" ht="31.2" x14ac:dyDescent="0.3">
      <c r="A185" s="33">
        <v>185</v>
      </c>
      <c r="B185" s="3" t="str">
        <f>Compras!A185</f>
        <v>Dragon Ball Super Dragon Stars Super Saiyan Gohan Power Up</v>
      </c>
      <c r="C185" s="3" t="s">
        <v>233</v>
      </c>
      <c r="D185" s="3" t="s">
        <v>148</v>
      </c>
      <c r="E185" s="21">
        <f>Compras!C185</f>
        <v>1019</v>
      </c>
      <c r="F185" s="6">
        <f>Compras!D185</f>
        <v>0.42789008832188424</v>
      </c>
      <c r="G185" s="4">
        <f>Compras!B185</f>
        <v>1</v>
      </c>
      <c r="H185" s="21">
        <f>Compras!Q185</f>
        <v>582.98</v>
      </c>
      <c r="I185" s="4">
        <f>Compras!P185</f>
        <v>1</v>
      </c>
      <c r="J185" s="35" t="s">
        <v>225</v>
      </c>
      <c r="K185" s="13">
        <f t="shared" si="6"/>
        <v>716.03874999999994</v>
      </c>
      <c r="L185" s="14">
        <f t="shared" si="7"/>
        <v>734.88187500000004</v>
      </c>
      <c r="M185" s="15">
        <f t="shared" si="8"/>
        <v>753.72500000000002</v>
      </c>
    </row>
    <row r="186" spans="1:13" x14ac:dyDescent="0.3">
      <c r="A186" s="33">
        <v>186</v>
      </c>
      <c r="B186" s="3" t="str">
        <f>Compras!A186</f>
        <v>Spiderman &amp; Arachno Hasbro Marvel Mechstrike</v>
      </c>
      <c r="C186" s="3" t="s">
        <v>173</v>
      </c>
      <c r="D186" s="3" t="s">
        <v>148</v>
      </c>
      <c r="E186" s="21">
        <f>Compras!C186</f>
        <v>599</v>
      </c>
      <c r="F186" s="6">
        <f>Compras!D186</f>
        <v>0.28000000000000003</v>
      </c>
      <c r="G186" s="4">
        <f>Compras!B186</f>
        <v>1</v>
      </c>
      <c r="H186" s="21">
        <f>Compras!Q186</f>
        <v>217.971</v>
      </c>
      <c r="I186" s="4">
        <f>Compras!P186</f>
        <v>1</v>
      </c>
      <c r="J186" s="35" t="s">
        <v>225</v>
      </c>
      <c r="K186" s="13">
        <f t="shared" si="6"/>
        <v>446.19562500000001</v>
      </c>
      <c r="L186" s="14">
        <f t="shared" si="7"/>
        <v>371.82968749999998</v>
      </c>
      <c r="M186" s="15">
        <f t="shared" si="8"/>
        <v>297.46375</v>
      </c>
    </row>
    <row r="187" spans="1:13" x14ac:dyDescent="0.3">
      <c r="A187" s="33">
        <v>187</v>
      </c>
      <c r="B187" s="3" t="str">
        <f>Compras!A187</f>
        <v>Figura Miles Morales Hasbro Marvel Web Spinning</v>
      </c>
      <c r="C187" s="3" t="s">
        <v>173</v>
      </c>
      <c r="D187" s="3" t="s">
        <v>148</v>
      </c>
      <c r="E187" s="21">
        <f>Compras!C187</f>
        <v>419</v>
      </c>
      <c r="F187" s="6">
        <f>Compras!D187</f>
        <v>0.7119570405727923</v>
      </c>
      <c r="G187" s="4">
        <f>Compras!B187</f>
        <v>1</v>
      </c>
      <c r="H187" s="21">
        <f>Compras!Q187</f>
        <v>120.69</v>
      </c>
      <c r="I187" s="4">
        <f>Compras!P187</f>
        <v>1</v>
      </c>
      <c r="J187" s="35" t="s">
        <v>225</v>
      </c>
      <c r="K187" s="13">
        <f t="shared" si="6"/>
        <v>263.79375000000005</v>
      </c>
      <c r="L187" s="14">
        <f t="shared" si="7"/>
        <v>219.82812500000003</v>
      </c>
      <c r="M187" s="15">
        <f t="shared" si="8"/>
        <v>175.86250000000001</v>
      </c>
    </row>
    <row r="188" spans="1:13" x14ac:dyDescent="0.3">
      <c r="A188" s="33">
        <v>188</v>
      </c>
      <c r="B188" s="3" t="str">
        <f>Compras!A188</f>
        <v>Hasbro Play-Doh Unicornio Mágico</v>
      </c>
      <c r="C188" s="3" t="s">
        <v>515</v>
      </c>
      <c r="D188" s="3" t="s">
        <v>148</v>
      </c>
      <c r="E188" s="21">
        <f>Compras!C188</f>
        <v>399</v>
      </c>
      <c r="F188" s="6">
        <f>Compras!D188</f>
        <v>0.43360902255639094</v>
      </c>
      <c r="G188" s="4">
        <f>Compras!B188</f>
        <v>1</v>
      </c>
      <c r="H188" s="21">
        <f>Compras!Q188</f>
        <v>225.99</v>
      </c>
      <c r="I188" s="4">
        <f>Compras!P188</f>
        <v>1</v>
      </c>
      <c r="J188" s="35" t="s">
        <v>225</v>
      </c>
      <c r="K188" s="13">
        <f t="shared" si="6"/>
        <v>384.359375</v>
      </c>
      <c r="L188" s="14">
        <f t="shared" si="7"/>
        <v>345.92343749999998</v>
      </c>
      <c r="M188" s="15">
        <f t="shared" si="8"/>
        <v>307.48750000000001</v>
      </c>
    </row>
    <row r="189" spans="1:13" x14ac:dyDescent="0.3">
      <c r="A189" s="33">
        <v>189</v>
      </c>
      <c r="B189" s="3" t="str">
        <f>Compras!A189</f>
        <v>Hasbro Play-Doh 65 Anniversary 65 Latas</v>
      </c>
      <c r="C189" s="3" t="s">
        <v>515</v>
      </c>
      <c r="D189" s="3" t="s">
        <v>169</v>
      </c>
      <c r="E189" s="21">
        <f>Compras!C189</f>
        <v>429</v>
      </c>
      <c r="F189" s="6">
        <f>Compras!D189</f>
        <v>0.39958041958041962</v>
      </c>
      <c r="G189" s="4">
        <f>Compras!B189</f>
        <v>1</v>
      </c>
      <c r="H189" s="21">
        <f>Compras!Q189</f>
        <v>257.58</v>
      </c>
      <c r="I189" s="4">
        <f>Compras!P189</f>
        <v>1</v>
      </c>
      <c r="J189" s="35" t="s">
        <v>225</v>
      </c>
      <c r="K189" s="13">
        <f t="shared" si="6"/>
        <v>433.71874999999994</v>
      </c>
      <c r="L189" s="14">
        <f t="shared" si="7"/>
        <v>390.34687499999995</v>
      </c>
      <c r="M189" s="15">
        <f t="shared" si="8"/>
        <v>346.97499999999997</v>
      </c>
    </row>
    <row r="190" spans="1:13" x14ac:dyDescent="0.3">
      <c r="A190" s="33">
        <v>190</v>
      </c>
      <c r="B190" s="3" t="str">
        <f>Compras!A190</f>
        <v>Spin Master Paw Patrol Bahía de Aventura</v>
      </c>
      <c r="C190" s="3" t="s">
        <v>501</v>
      </c>
      <c r="D190" s="3" t="s">
        <v>167</v>
      </c>
      <c r="E190" s="21">
        <f>Compras!C190</f>
        <v>1899</v>
      </c>
      <c r="F190" s="6">
        <f>Compras!D190</f>
        <v>0.33649289099526064</v>
      </c>
      <c r="G190" s="4">
        <f>Compras!B190</f>
        <v>1</v>
      </c>
      <c r="H190" s="21">
        <f>Compras!Q190</f>
        <v>1260</v>
      </c>
      <c r="I190" s="4">
        <f>Compras!P190</f>
        <v>1</v>
      </c>
      <c r="J190" s="35" t="s">
        <v>225</v>
      </c>
      <c r="K190" s="13">
        <f t="shared" si="6"/>
        <v>1520</v>
      </c>
      <c r="L190" s="14">
        <f t="shared" si="7"/>
        <v>1560</v>
      </c>
      <c r="M190" s="15">
        <f t="shared" si="8"/>
        <v>1600</v>
      </c>
    </row>
    <row r="191" spans="1:13" x14ac:dyDescent="0.3">
      <c r="A191" s="33">
        <v>191</v>
      </c>
      <c r="B191" s="3" t="str">
        <f>Compras!A191</f>
        <v>LEGO Minecraft La Pastelería</v>
      </c>
      <c r="C191" s="3" t="s">
        <v>516</v>
      </c>
      <c r="D191" s="3" t="s">
        <v>216</v>
      </c>
      <c r="E191" s="21">
        <f>Compras!C191</f>
        <v>699</v>
      </c>
      <c r="F191" s="6">
        <f>Compras!D191</f>
        <v>0.28000000000000003</v>
      </c>
      <c r="G191" s="4">
        <f>Compras!B191</f>
        <v>1</v>
      </c>
      <c r="H191" s="21">
        <f>Compras!Q191</f>
        <v>452.952</v>
      </c>
      <c r="I191" s="4">
        <f>Compras!P191</f>
        <v>1</v>
      </c>
      <c r="J191" s="35" t="s">
        <v>225</v>
      </c>
      <c r="K191" s="13">
        <f t="shared" si="6"/>
        <v>591.19000000000005</v>
      </c>
      <c r="L191" s="14">
        <f t="shared" si="7"/>
        <v>591.19000000000005</v>
      </c>
      <c r="M191" s="15">
        <f t="shared" si="8"/>
        <v>591.19000000000005</v>
      </c>
    </row>
    <row r="192" spans="1:13" x14ac:dyDescent="0.3">
      <c r="A192" s="33">
        <v>192</v>
      </c>
      <c r="B192" s="3" t="str">
        <f>Compras!A192</f>
        <v>LEGO Sonic Taller y Avion Tornado de Tails</v>
      </c>
      <c r="C192" s="3" t="s">
        <v>156</v>
      </c>
      <c r="D192" s="3" t="s">
        <v>216</v>
      </c>
      <c r="E192" s="21">
        <f>Compras!C192</f>
        <v>999</v>
      </c>
      <c r="F192" s="6">
        <f>Compras!D192</f>
        <v>0.64325325325325322</v>
      </c>
      <c r="G192" s="4">
        <f>Compras!B192</f>
        <v>1</v>
      </c>
      <c r="H192" s="21">
        <f>Compras!Q192</f>
        <v>356.39</v>
      </c>
      <c r="I192" s="4">
        <f>Compras!P192</f>
        <v>1</v>
      </c>
      <c r="J192" s="35" t="s">
        <v>225</v>
      </c>
      <c r="K192" s="13">
        <f t="shared" si="6"/>
        <v>470.48749999999995</v>
      </c>
      <c r="L192" s="14">
        <f t="shared" si="7"/>
        <v>470.48749999999995</v>
      </c>
      <c r="M192" s="15">
        <f t="shared" si="8"/>
        <v>470.48749999999995</v>
      </c>
    </row>
    <row r="193" spans="1:13" ht="31.2" x14ac:dyDescent="0.3">
      <c r="A193" s="33">
        <v>193</v>
      </c>
      <c r="B193" s="3" t="str">
        <f>Compras!A193</f>
        <v>Imaginext DC Super Friends Batimóvil Luces y Sonido</v>
      </c>
      <c r="C193" s="3" t="s">
        <v>163</v>
      </c>
      <c r="D193" s="3" t="s">
        <v>169</v>
      </c>
      <c r="E193" s="21">
        <f>Compras!C193</f>
        <v>1211</v>
      </c>
      <c r="F193" s="6">
        <f>Compras!D193</f>
        <v>0.62248554913294796</v>
      </c>
      <c r="G193" s="4">
        <f>Compras!B193</f>
        <v>1</v>
      </c>
      <c r="H193" s="21">
        <f>Compras!Q193</f>
        <v>457.17</v>
      </c>
      <c r="I193" s="4">
        <f>Compras!P193</f>
        <v>1</v>
      </c>
      <c r="J193" s="35" t="s">
        <v>225</v>
      </c>
      <c r="K193" s="13">
        <f t="shared" si="6"/>
        <v>596.46249999999998</v>
      </c>
      <c r="L193" s="14">
        <f t="shared" si="7"/>
        <v>596.46249999999998</v>
      </c>
      <c r="M193" s="15">
        <f t="shared" si="8"/>
        <v>596.46249999999998</v>
      </c>
    </row>
    <row r="194" spans="1:13" x14ac:dyDescent="0.3">
      <c r="A194" s="33">
        <v>194</v>
      </c>
      <c r="B194" s="3" t="str">
        <f>Compras!A194</f>
        <v>Mario Bros Boo Mansion Deluxe</v>
      </c>
      <c r="C194" s="3" t="s">
        <v>170</v>
      </c>
      <c r="D194" s="3" t="s">
        <v>169</v>
      </c>
      <c r="E194" s="21">
        <f>Compras!C194</f>
        <v>999</v>
      </c>
      <c r="F194" s="6">
        <f>Compras!D194</f>
        <v>0.35894894894894896</v>
      </c>
      <c r="G194" s="4">
        <f>Compras!B194</f>
        <v>1</v>
      </c>
      <c r="H194" s="21">
        <f>Compras!Q194</f>
        <v>640.41</v>
      </c>
      <c r="I194" s="4">
        <f>Compras!P194</f>
        <v>1</v>
      </c>
      <c r="J194" s="35" t="s">
        <v>225</v>
      </c>
      <c r="K194" s="13">
        <f t="shared" ref="K194:K223" si="9">M194* (IF(M194-H194&lt;100, IF(M194-H194&gt;80, 1.25, IF(M194-H194&gt;50, 1.5, 1.75)), IF(M194-H194&gt;150, 0.95, IF(M194-H194&gt;170, 0.9, 1))))</f>
        <v>784.23687499999994</v>
      </c>
      <c r="L194" s="14">
        <f t="shared" ref="L194:L223" si="10">(K194+M194)/2</f>
        <v>804.87468749999994</v>
      </c>
      <c r="M194" s="15">
        <f t="shared" ref="M194:M223" si="11">(H194/I194) * ( IF(E194&gt;H194, IF(E194-H194&gt;100, 1.25, IF(E194-H194&gt;50, 1.5, 1.75)), IF(H194-E194&gt;100, 1.25, IF(H194-E194&gt;50, 1.5, 1.75))) ) + 25</f>
        <v>825.51249999999993</v>
      </c>
    </row>
    <row r="195" spans="1:13" x14ac:dyDescent="0.3">
      <c r="A195" s="33">
        <v>195</v>
      </c>
      <c r="B195" s="3" t="str">
        <f>Compras!A195</f>
        <v>Super Mario Bros Bowser Lanza Humo 32cm</v>
      </c>
      <c r="C195" s="3" t="s">
        <v>170</v>
      </c>
      <c r="D195" s="3" t="s">
        <v>148</v>
      </c>
      <c r="E195" s="21">
        <f>Compras!C195</f>
        <v>1399</v>
      </c>
      <c r="F195" s="6">
        <f>Compras!D195</f>
        <v>0.21443888491779842</v>
      </c>
      <c r="G195" s="4">
        <f>Compras!B195</f>
        <v>1</v>
      </c>
      <c r="H195" s="21">
        <f>Compras!Q195</f>
        <v>1099</v>
      </c>
      <c r="I195" s="4">
        <f>Compras!P195</f>
        <v>1</v>
      </c>
      <c r="J195" s="35" t="s">
        <v>225</v>
      </c>
      <c r="K195" s="13">
        <f t="shared" si="9"/>
        <v>1328.8125</v>
      </c>
      <c r="L195" s="14">
        <f t="shared" si="10"/>
        <v>1363.78125</v>
      </c>
      <c r="M195" s="15">
        <f t="shared" si="11"/>
        <v>1398.75</v>
      </c>
    </row>
    <row r="196" spans="1:13" ht="31.2" x14ac:dyDescent="0.3">
      <c r="A196" s="33">
        <v>196</v>
      </c>
      <c r="B196" s="3" t="str">
        <f>Compras!A196</f>
        <v>Cactus Que Baila y Cantar, Juguete de Peluche Electrónico</v>
      </c>
      <c r="C196" s="3" t="s">
        <v>153</v>
      </c>
      <c r="D196" s="3" t="s">
        <v>28</v>
      </c>
      <c r="E196" s="21">
        <f>Compras!C196</f>
        <v>219</v>
      </c>
      <c r="F196" s="6">
        <f>Compras!D196</f>
        <v>0.54794520547945202</v>
      </c>
      <c r="G196" s="4">
        <f>Compras!B196</f>
        <v>1</v>
      </c>
      <c r="H196" s="21">
        <f>Compras!Q196</f>
        <v>99</v>
      </c>
      <c r="I196" s="4">
        <f>Compras!P196</f>
        <v>1</v>
      </c>
      <c r="J196" s="35" t="s">
        <v>225</v>
      </c>
      <c r="K196" s="13">
        <f t="shared" si="9"/>
        <v>260.3125</v>
      </c>
      <c r="L196" s="14">
        <f t="shared" si="10"/>
        <v>204.53125</v>
      </c>
      <c r="M196" s="15">
        <f t="shared" si="11"/>
        <v>148.75</v>
      </c>
    </row>
    <row r="197" spans="1:13" x14ac:dyDescent="0.3">
      <c r="A197" s="33">
        <v>197</v>
      </c>
      <c r="B197" s="3" t="str">
        <f>Compras!A197</f>
        <v>Raganet, Peluche Unicornio Tipo Kawaii</v>
      </c>
      <c r="C197" s="3" t="s">
        <v>153</v>
      </c>
      <c r="D197" s="3" t="s">
        <v>28</v>
      </c>
      <c r="E197" s="21">
        <f>Compras!C197</f>
        <v>199</v>
      </c>
      <c r="F197" s="6">
        <f>Compras!D197</f>
        <v>0.35175879396984927</v>
      </c>
      <c r="G197" s="4">
        <f>Compras!B197</f>
        <v>2</v>
      </c>
      <c r="H197" s="21">
        <f>Compras!Q197</f>
        <v>129</v>
      </c>
      <c r="I197" s="4">
        <f>Compras!P197</f>
        <v>1</v>
      </c>
      <c r="J197" s="35" t="s">
        <v>225</v>
      </c>
      <c r="K197" s="13">
        <f t="shared" si="9"/>
        <v>273.125</v>
      </c>
      <c r="L197" s="14">
        <f t="shared" si="10"/>
        <v>245.8125</v>
      </c>
      <c r="M197" s="15">
        <f t="shared" si="11"/>
        <v>218.5</v>
      </c>
    </row>
    <row r="198" spans="1:13" x14ac:dyDescent="0.3">
      <c r="A198" s="33">
        <v>198</v>
      </c>
      <c r="B198" s="3" t="str">
        <f>Compras!A198</f>
        <v>Funko Pop! Disney: Ultimate Princess- Cinderella</v>
      </c>
      <c r="C198" s="3" t="s">
        <v>149</v>
      </c>
      <c r="D198" s="3" t="s">
        <v>234</v>
      </c>
      <c r="E198" s="21">
        <f>Compras!C198</f>
        <v>589</v>
      </c>
      <c r="F198" s="6">
        <f>Compras!D198</f>
        <v>0.32258064516129031</v>
      </c>
      <c r="G198" s="4">
        <f>Compras!B198</f>
        <v>1</v>
      </c>
      <c r="H198" s="21">
        <f>Compras!Q198</f>
        <v>399</v>
      </c>
      <c r="I198" s="4">
        <f>Compras!P198</f>
        <v>1</v>
      </c>
      <c r="J198" s="35" t="s">
        <v>225</v>
      </c>
      <c r="K198" s="13">
        <f t="shared" si="9"/>
        <v>523.75</v>
      </c>
      <c r="L198" s="14">
        <f t="shared" si="10"/>
        <v>523.75</v>
      </c>
      <c r="M198" s="15">
        <f t="shared" si="11"/>
        <v>523.75</v>
      </c>
    </row>
    <row r="199" spans="1:13" x14ac:dyDescent="0.3">
      <c r="A199" s="33">
        <v>199</v>
      </c>
      <c r="B199" s="3" t="str">
        <f>Compras!A199</f>
        <v>POP STAR WARS RETRO SERIES LUKE SKYWALKE</v>
      </c>
      <c r="C199" s="3" t="s">
        <v>174</v>
      </c>
      <c r="D199" s="3" t="s">
        <v>234</v>
      </c>
      <c r="E199" s="21">
        <f>Compras!C199</f>
        <v>449</v>
      </c>
      <c r="F199" s="6">
        <f>Compras!D199</f>
        <v>0.33407572383073503</v>
      </c>
      <c r="G199" s="4">
        <f>Compras!B199</f>
        <v>1</v>
      </c>
      <c r="H199" s="21">
        <f>Compras!Q199</f>
        <v>299</v>
      </c>
      <c r="I199" s="4">
        <f>Compras!P199</f>
        <v>1</v>
      </c>
      <c r="J199" s="35" t="s">
        <v>225</v>
      </c>
      <c r="K199" s="13">
        <f t="shared" si="9"/>
        <v>498.4375</v>
      </c>
      <c r="L199" s="14">
        <f t="shared" si="10"/>
        <v>448.59375</v>
      </c>
      <c r="M199" s="15">
        <f t="shared" si="11"/>
        <v>398.75</v>
      </c>
    </row>
    <row r="200" spans="1:13" x14ac:dyDescent="0.3">
      <c r="A200" s="33">
        <v>200</v>
      </c>
      <c r="B200" s="3" t="str">
        <f>Compras!A200</f>
        <v>Funko Pop! Star Wars - Purge Trooper</v>
      </c>
      <c r="C200" s="3" t="s">
        <v>174</v>
      </c>
      <c r="D200" s="3" t="s">
        <v>234</v>
      </c>
      <c r="E200" s="21">
        <f>Compras!C200</f>
        <v>399</v>
      </c>
      <c r="F200" s="6">
        <f>Compras!D200</f>
        <v>0.35087719298245618</v>
      </c>
      <c r="G200" s="4">
        <f>Compras!B200</f>
        <v>1</v>
      </c>
      <c r="H200" s="21">
        <f>Compras!Q200</f>
        <v>259</v>
      </c>
      <c r="I200" s="4">
        <f>Compras!P200</f>
        <v>1</v>
      </c>
      <c r="J200" s="35" t="s">
        <v>225</v>
      </c>
      <c r="K200" s="13">
        <f t="shared" si="9"/>
        <v>435.9375</v>
      </c>
      <c r="L200" s="14">
        <f t="shared" si="10"/>
        <v>392.34375</v>
      </c>
      <c r="M200" s="15">
        <f t="shared" si="11"/>
        <v>348.75</v>
      </c>
    </row>
    <row r="201" spans="1:13" x14ac:dyDescent="0.3">
      <c r="A201" s="33">
        <v>201</v>
      </c>
      <c r="B201" s="3" t="str">
        <f>Compras!A201</f>
        <v>Funko Pop Naruto Shippuden: Madara Uchiha</v>
      </c>
      <c r="C201" s="3" t="s">
        <v>224</v>
      </c>
      <c r="D201" s="3" t="s">
        <v>234</v>
      </c>
      <c r="E201" s="21">
        <f>Compras!C201</f>
        <v>399</v>
      </c>
      <c r="F201" s="6">
        <f>Compras!D201</f>
        <v>0.12531328320802004</v>
      </c>
      <c r="G201" s="4">
        <f>Compras!B201</f>
        <v>1</v>
      </c>
      <c r="H201" s="21">
        <f>Compras!Q201</f>
        <v>349</v>
      </c>
      <c r="I201" s="4">
        <f>Compras!P201</f>
        <v>1</v>
      </c>
      <c r="J201" s="35" t="s">
        <v>225</v>
      </c>
      <c r="K201" s="13">
        <f t="shared" si="9"/>
        <v>603.96249999999998</v>
      </c>
      <c r="L201" s="14">
        <f t="shared" si="10"/>
        <v>619.85625000000005</v>
      </c>
      <c r="M201" s="15">
        <f t="shared" si="11"/>
        <v>635.75</v>
      </c>
    </row>
    <row r="202" spans="1:13" ht="31.2" x14ac:dyDescent="0.3">
      <c r="A202" s="33">
        <v>202</v>
      </c>
      <c r="B202" s="3" t="str">
        <f>Compras!A202</f>
        <v>Funko Dragon Ball Z Diamond Collection Pop! Animation SS Goku</v>
      </c>
      <c r="C202" s="3" t="s">
        <v>233</v>
      </c>
      <c r="D202" s="3" t="s">
        <v>234</v>
      </c>
      <c r="E202" s="21">
        <f>Compras!C202</f>
        <v>389</v>
      </c>
      <c r="F202" s="6">
        <f>Compras!D202</f>
        <v>2.5706940874012609E-5</v>
      </c>
      <c r="G202" s="4">
        <f>Compras!B202</f>
        <v>1</v>
      </c>
      <c r="H202" s="21">
        <f>Compras!Q202</f>
        <v>388.99</v>
      </c>
      <c r="I202" s="4">
        <f>Compras!P202</f>
        <v>1</v>
      </c>
      <c r="J202" s="35" t="s">
        <v>225</v>
      </c>
      <c r="K202" s="13">
        <f t="shared" si="9"/>
        <v>670.445875</v>
      </c>
      <c r="L202" s="14">
        <f t="shared" si="10"/>
        <v>688.08918749999998</v>
      </c>
      <c r="M202" s="15">
        <f t="shared" si="11"/>
        <v>705.73250000000007</v>
      </c>
    </row>
    <row r="203" spans="1:13" x14ac:dyDescent="0.3">
      <c r="A203" s="33">
        <v>203</v>
      </c>
      <c r="B203" s="3" t="str">
        <f>Compras!A203</f>
        <v>Funko Pop Goku Ultra Instinct - Sign - 1232</v>
      </c>
      <c r="C203" s="3" t="s">
        <v>233</v>
      </c>
      <c r="D203" s="3" t="s">
        <v>234</v>
      </c>
      <c r="E203" s="21">
        <f>Compras!C203</f>
        <v>399</v>
      </c>
      <c r="F203" s="6">
        <f>Compras!D203</f>
        <v>0.25062656641604009</v>
      </c>
      <c r="G203" s="4">
        <f>Compras!B203</f>
        <v>1</v>
      </c>
      <c r="H203" s="21">
        <f>Compras!Q203</f>
        <v>299</v>
      </c>
      <c r="I203" s="4">
        <f>Compras!P203</f>
        <v>1</v>
      </c>
      <c r="J203" s="35" t="s">
        <v>225</v>
      </c>
      <c r="K203" s="13">
        <f t="shared" si="9"/>
        <v>449.82499999999999</v>
      </c>
      <c r="L203" s="14">
        <f t="shared" si="10"/>
        <v>461.66250000000002</v>
      </c>
      <c r="M203" s="15">
        <f t="shared" si="11"/>
        <v>473.5</v>
      </c>
    </row>
    <row r="204" spans="1:13" x14ac:dyDescent="0.3">
      <c r="A204" s="33">
        <v>204</v>
      </c>
      <c r="B204" s="3" t="str">
        <f>Compras!A204</f>
        <v>Funko Pop! Disney: Three Musketeers - Goofy</v>
      </c>
      <c r="C204" s="3" t="s">
        <v>149</v>
      </c>
      <c r="D204" s="3" t="s">
        <v>234</v>
      </c>
      <c r="E204" s="21">
        <f>Compras!C204</f>
        <v>449</v>
      </c>
      <c r="F204" s="6">
        <f>Compras!D204</f>
        <v>0.61394209354120255</v>
      </c>
      <c r="G204" s="4">
        <f>Compras!B204</f>
        <v>1</v>
      </c>
      <c r="H204" s="21">
        <f>Compras!Q204</f>
        <v>173.34</v>
      </c>
      <c r="I204" s="4">
        <f>Compras!P204</f>
        <v>1</v>
      </c>
      <c r="J204" s="35" t="s">
        <v>225</v>
      </c>
      <c r="K204" s="13">
        <f t="shared" si="9"/>
        <v>362.51250000000005</v>
      </c>
      <c r="L204" s="14">
        <f t="shared" si="10"/>
        <v>302.09375</v>
      </c>
      <c r="M204" s="15">
        <f t="shared" si="11"/>
        <v>241.67500000000001</v>
      </c>
    </row>
    <row r="205" spans="1:13" x14ac:dyDescent="0.3">
      <c r="A205" s="33">
        <v>205</v>
      </c>
      <c r="B205" s="3" t="str">
        <f>Compras!A205</f>
        <v>Funko Pop Disney:MonstersInc20th-Sulley</v>
      </c>
      <c r="C205" s="3" t="s">
        <v>149</v>
      </c>
      <c r="D205" s="3" t="s">
        <v>234</v>
      </c>
      <c r="E205" s="21">
        <f>Compras!C205</f>
        <v>415</v>
      </c>
      <c r="F205" s="6">
        <f>Compras!D205</f>
        <v>0.36855421686746986</v>
      </c>
      <c r="G205" s="4">
        <f>Compras!B205</f>
        <v>1</v>
      </c>
      <c r="H205" s="21">
        <f>Compras!Q205</f>
        <v>262.05</v>
      </c>
      <c r="I205" s="4">
        <f>Compras!P205</f>
        <v>1</v>
      </c>
      <c r="J205" s="35" t="s">
        <v>225</v>
      </c>
      <c r="K205" s="13">
        <f t="shared" si="9"/>
        <v>440.703125</v>
      </c>
      <c r="L205" s="14">
        <f t="shared" si="10"/>
        <v>396.6328125</v>
      </c>
      <c r="M205" s="15">
        <f t="shared" si="11"/>
        <v>352.5625</v>
      </c>
    </row>
    <row r="206" spans="1:13" x14ac:dyDescent="0.3">
      <c r="A206" s="33">
        <v>206</v>
      </c>
      <c r="B206" s="3" t="str">
        <f>Compras!A206</f>
        <v>Funko Pop Star Wars: ATG- Wicket</v>
      </c>
      <c r="C206" s="3" t="s">
        <v>174</v>
      </c>
      <c r="D206" s="3" t="s">
        <v>234</v>
      </c>
      <c r="E206" s="21">
        <f>Compras!C206</f>
        <v>449</v>
      </c>
      <c r="F206" s="6">
        <f>Compras!D206</f>
        <v>0.44710467706013363</v>
      </c>
      <c r="G206" s="4">
        <f>Compras!B206</f>
        <v>1</v>
      </c>
      <c r="H206" s="21">
        <f>Compras!Q206</f>
        <v>248.25</v>
      </c>
      <c r="I206" s="4">
        <f>Compras!P206</f>
        <v>1</v>
      </c>
      <c r="J206" s="35" t="s">
        <v>225</v>
      </c>
      <c r="K206" s="13">
        <f t="shared" si="9"/>
        <v>419.140625</v>
      </c>
      <c r="L206" s="14">
        <f t="shared" si="10"/>
        <v>377.2265625</v>
      </c>
      <c r="M206" s="15">
        <f t="shared" si="11"/>
        <v>335.3125</v>
      </c>
    </row>
    <row r="207" spans="1:13" ht="31.2" x14ac:dyDescent="0.3">
      <c r="A207" s="33">
        <v>207</v>
      </c>
      <c r="B207" s="3" t="str">
        <f>Compras!A207</f>
        <v>Funko Pop! Movies: The Suicide Squad, Harley Quinn</v>
      </c>
      <c r="C207" s="3" t="s">
        <v>163</v>
      </c>
      <c r="D207" s="3" t="s">
        <v>234</v>
      </c>
      <c r="E207" s="21">
        <f>Compras!C207</f>
        <v>399</v>
      </c>
      <c r="F207" s="6">
        <f>Compras!D207</f>
        <v>0.36606516290726815</v>
      </c>
      <c r="G207" s="4">
        <f>Compras!B207</f>
        <v>1</v>
      </c>
      <c r="H207" s="21">
        <f>Compras!Q207</f>
        <v>252.94</v>
      </c>
      <c r="I207" s="4">
        <f>Compras!P207</f>
        <v>1</v>
      </c>
      <c r="J207" s="35" t="s">
        <v>225</v>
      </c>
      <c r="K207" s="13">
        <f t="shared" si="9"/>
        <v>426.46875</v>
      </c>
      <c r="L207" s="14">
        <f t="shared" si="10"/>
        <v>383.82187499999998</v>
      </c>
      <c r="M207" s="15">
        <f t="shared" si="11"/>
        <v>341.17500000000001</v>
      </c>
    </row>
    <row r="208" spans="1:13" ht="31.2" x14ac:dyDescent="0.3">
      <c r="A208" s="33">
        <v>208</v>
      </c>
      <c r="B208" s="3" t="str">
        <f>Compras!A208</f>
        <v>Juego de Pescar Vamos de Caza de Pinkfong Baby Shark</v>
      </c>
      <c r="C208" s="3" t="s">
        <v>517</v>
      </c>
      <c r="D208" s="3" t="s">
        <v>169</v>
      </c>
      <c r="E208" s="21">
        <f>Compras!C208</f>
        <v>429</v>
      </c>
      <c r="F208" s="6">
        <f>Compras!D208</f>
        <v>0.34965034965034969</v>
      </c>
      <c r="G208" s="4">
        <f>Compras!B208</f>
        <v>1</v>
      </c>
      <c r="H208" s="21">
        <f>Compras!Q208</f>
        <v>260.32272727272726</v>
      </c>
      <c r="I208" s="4">
        <f>Compras!P208</f>
        <v>1</v>
      </c>
      <c r="J208" s="35" t="s">
        <v>225</v>
      </c>
      <c r="K208" s="13">
        <f t="shared" si="9"/>
        <v>438.00426136363632</v>
      </c>
      <c r="L208" s="14">
        <f t="shared" si="10"/>
        <v>394.20383522727269</v>
      </c>
      <c r="M208" s="15">
        <f t="shared" si="11"/>
        <v>350.40340909090907</v>
      </c>
    </row>
    <row r="209" spans="1:13" x14ac:dyDescent="0.3">
      <c r="A209" s="33">
        <v>209</v>
      </c>
      <c r="B209" s="3" t="str">
        <f>Compras!A209</f>
        <v xml:space="preserve">Funko Pop Star Wars: Mandalorian- Boba Fett </v>
      </c>
      <c r="C209" s="3" t="s">
        <v>174</v>
      </c>
      <c r="D209" s="3" t="s">
        <v>234</v>
      </c>
      <c r="E209" s="21">
        <f>Compras!C209</f>
        <v>349</v>
      </c>
      <c r="F209" s="6">
        <f>Compras!D209</f>
        <v>0.39810888252149002</v>
      </c>
      <c r="G209" s="4">
        <f>Compras!B209</f>
        <v>1</v>
      </c>
      <c r="H209" s="21">
        <f>Compras!Q209</f>
        <v>191.38272727272727</v>
      </c>
      <c r="I209" s="4">
        <f>Compras!P209</f>
        <v>1</v>
      </c>
      <c r="J209" s="35" t="s">
        <v>225</v>
      </c>
      <c r="K209" s="13">
        <f t="shared" si="9"/>
        <v>396.34261363636358</v>
      </c>
      <c r="L209" s="14">
        <f t="shared" si="10"/>
        <v>330.28551136363632</v>
      </c>
      <c r="M209" s="15">
        <f t="shared" si="11"/>
        <v>264.22840909090905</v>
      </c>
    </row>
    <row r="210" spans="1:13" ht="31.2" x14ac:dyDescent="0.3">
      <c r="A210" s="33">
        <v>210</v>
      </c>
      <c r="B210" s="3" t="str">
        <f>Compras!A210</f>
        <v xml:space="preserve">Funko Pop! Heroes: Breast Cancer Awareness - Bombshell Supergirl </v>
      </c>
      <c r="C210" s="3" t="s">
        <v>163</v>
      </c>
      <c r="D210" s="3" t="s">
        <v>234</v>
      </c>
      <c r="E210" s="21">
        <f>Compras!C210</f>
        <v>349</v>
      </c>
      <c r="F210" s="6">
        <f>Compras!D210</f>
        <v>0.36722063037249286</v>
      </c>
      <c r="G210" s="4">
        <f>Compras!B210</f>
        <v>1</v>
      </c>
      <c r="H210" s="21">
        <f>Compras!Q210</f>
        <v>202.16272727272727</v>
      </c>
      <c r="I210" s="4">
        <f>Compras!P210</f>
        <v>1</v>
      </c>
      <c r="J210" s="35" t="s">
        <v>225</v>
      </c>
      <c r="K210" s="13">
        <f t="shared" si="9"/>
        <v>416.55511363636361</v>
      </c>
      <c r="L210" s="14">
        <f t="shared" si="10"/>
        <v>347.12926136363637</v>
      </c>
      <c r="M210" s="15">
        <f t="shared" si="11"/>
        <v>277.70340909090908</v>
      </c>
    </row>
    <row r="211" spans="1:13" x14ac:dyDescent="0.3">
      <c r="A211" s="33">
        <v>211</v>
      </c>
      <c r="B211" s="3" t="str">
        <f>Compras!A211</f>
        <v>Funko Pop! Disney: Holiday 2021 - Tigger</v>
      </c>
      <c r="C211" s="3" t="s">
        <v>149</v>
      </c>
      <c r="D211" s="3" t="s">
        <v>234</v>
      </c>
      <c r="E211" s="21">
        <f>Compras!C211</f>
        <v>415</v>
      </c>
      <c r="F211" s="6">
        <f>Compras!D211</f>
        <v>0.38640963855421689</v>
      </c>
      <c r="G211" s="4">
        <f>Compras!B211</f>
        <v>1</v>
      </c>
      <c r="H211" s="21">
        <f>Compras!Q211</f>
        <v>235.96272727272725</v>
      </c>
      <c r="I211" s="4">
        <f>Compras!P211</f>
        <v>1</v>
      </c>
      <c r="J211" s="35" t="s">
        <v>225</v>
      </c>
      <c r="K211" s="13">
        <f t="shared" si="9"/>
        <v>399.94176136363637</v>
      </c>
      <c r="L211" s="14">
        <f t="shared" si="10"/>
        <v>359.94758522727273</v>
      </c>
      <c r="M211" s="15">
        <f t="shared" si="11"/>
        <v>319.95340909090908</v>
      </c>
    </row>
    <row r="212" spans="1:13" x14ac:dyDescent="0.3">
      <c r="A212" s="33">
        <v>212</v>
      </c>
      <c r="B212" s="3" t="str">
        <f>Compras!A212</f>
        <v>MEGA Halo Juguete de Construcción Snowstorm</v>
      </c>
      <c r="C212" s="3" t="s">
        <v>518</v>
      </c>
      <c r="D212" s="3" t="s">
        <v>169</v>
      </c>
      <c r="E212" s="21">
        <f>Compras!C212</f>
        <v>749</v>
      </c>
      <c r="F212" s="6">
        <f>Compras!D212</f>
        <v>0.33778371161548731</v>
      </c>
      <c r="G212" s="4">
        <f>Compras!B212</f>
        <v>1</v>
      </c>
      <c r="H212" s="21">
        <f>Compras!Q212</f>
        <v>477.32272727272726</v>
      </c>
      <c r="I212" s="4">
        <f>Compras!P212</f>
        <v>1</v>
      </c>
      <c r="J212" s="35" t="s">
        <v>225</v>
      </c>
      <c r="K212" s="13">
        <f t="shared" si="9"/>
        <v>621.65340909090912</v>
      </c>
      <c r="L212" s="14">
        <f t="shared" si="10"/>
        <v>621.65340909090912</v>
      </c>
      <c r="M212" s="15">
        <f t="shared" si="11"/>
        <v>621.65340909090912</v>
      </c>
    </row>
    <row r="213" spans="1:13" ht="31.2" x14ac:dyDescent="0.3">
      <c r="A213" s="33">
        <v>213</v>
      </c>
      <c r="B213" s="3" t="str">
        <f>Compras!A213</f>
        <v>Lalaloopsy Silly Hair Muñeca April Sunsplash de 33cm</v>
      </c>
      <c r="C213" s="3" t="s">
        <v>153</v>
      </c>
      <c r="D213" s="3" t="s">
        <v>519</v>
      </c>
      <c r="E213" s="21">
        <f>Compras!C213</f>
        <v>489.3</v>
      </c>
      <c r="F213" s="6">
        <f>Compras!D213</f>
        <v>0.30106274269364397</v>
      </c>
      <c r="G213" s="4">
        <f>Compras!B213</f>
        <v>1</v>
      </c>
      <c r="H213" s="21">
        <f>Compras!Q213</f>
        <v>323.31272727272727</v>
      </c>
      <c r="I213" s="4">
        <f>Compras!P213</f>
        <v>1</v>
      </c>
      <c r="J213" s="35" t="s">
        <v>225</v>
      </c>
      <c r="K213" s="13">
        <f t="shared" si="9"/>
        <v>429.14090909090908</v>
      </c>
      <c r="L213" s="14">
        <f t="shared" si="10"/>
        <v>429.14090909090908</v>
      </c>
      <c r="M213" s="15">
        <f t="shared" si="11"/>
        <v>429.14090909090908</v>
      </c>
    </row>
    <row r="214" spans="1:13" x14ac:dyDescent="0.3">
      <c r="A214" s="33">
        <v>214</v>
      </c>
      <c r="B214" s="3" t="str">
        <f>Compras!A214</f>
        <v>Fisher Price Silly Safari Tren Animales</v>
      </c>
      <c r="C214" s="3" t="s">
        <v>166</v>
      </c>
      <c r="D214" s="3" t="s">
        <v>169</v>
      </c>
      <c r="E214" s="21">
        <f>Compras!C214</f>
        <v>379</v>
      </c>
      <c r="F214" s="6">
        <f>Compras!D214</f>
        <v>0.33509234828496043</v>
      </c>
      <c r="G214" s="4">
        <f>Compras!B214</f>
        <v>1</v>
      </c>
      <c r="H214" s="21">
        <f>Compras!Q214</f>
        <v>233.32272727272726</v>
      </c>
      <c r="I214" s="4">
        <f>Compras!P214</f>
        <v>1</v>
      </c>
      <c r="J214" s="35" t="s">
        <v>225</v>
      </c>
      <c r="K214" s="13">
        <f t="shared" si="9"/>
        <v>395.81676136363632</v>
      </c>
      <c r="L214" s="14">
        <f t="shared" si="10"/>
        <v>356.23508522727269</v>
      </c>
      <c r="M214" s="15">
        <f t="shared" si="11"/>
        <v>316.65340909090907</v>
      </c>
    </row>
    <row r="215" spans="1:13" x14ac:dyDescent="0.3">
      <c r="A215" s="33">
        <v>215</v>
      </c>
      <c r="B215" s="3" t="str">
        <f>Compras!A215</f>
        <v>Toy Story 4 Pixar Alien Remix Lotso Nemo Russell</v>
      </c>
      <c r="C215" s="3" t="s">
        <v>222</v>
      </c>
      <c r="D215" s="3" t="s">
        <v>172</v>
      </c>
      <c r="E215" s="21">
        <f>Compras!C215</f>
        <v>538.19000000000005</v>
      </c>
      <c r="F215" s="6">
        <f>Compras!D215</f>
        <v>0.20557795574053778</v>
      </c>
      <c r="G215" s="4">
        <f>Compras!B215</f>
        <v>1</v>
      </c>
      <c r="H215" s="21">
        <f>Compras!Q215</f>
        <v>408.87272727272727</v>
      </c>
      <c r="I215" s="4">
        <f>Compras!P215</f>
        <v>1</v>
      </c>
      <c r="J215" s="35" t="s">
        <v>225</v>
      </c>
      <c r="K215" s="13">
        <f t="shared" si="9"/>
        <v>536.09090909090912</v>
      </c>
      <c r="L215" s="14">
        <f t="shared" si="10"/>
        <v>536.09090909090912</v>
      </c>
      <c r="M215" s="15">
        <f t="shared" si="11"/>
        <v>536.09090909090912</v>
      </c>
    </row>
    <row r="216" spans="1:13" ht="31.2" x14ac:dyDescent="0.3">
      <c r="A216" s="33">
        <v>216</v>
      </c>
      <c r="B216" s="3" t="str">
        <f>Compras!A216</f>
        <v>Lalaloopsy Muñeca Sweetie Candy Ribbon 33cm con Perrito</v>
      </c>
      <c r="C216" s="3" t="s">
        <v>153</v>
      </c>
      <c r="D216" s="3" t="s">
        <v>519</v>
      </c>
      <c r="E216" s="21">
        <f>Compras!C216</f>
        <v>499</v>
      </c>
      <c r="F216" s="6">
        <f>Compras!D216</f>
        <v>0.30062124248496991</v>
      </c>
      <c r="G216" s="4">
        <f>Compras!B216</f>
        <v>1</v>
      </c>
      <c r="H216" s="21">
        <f>Compras!Q216</f>
        <v>330.31272727272727</v>
      </c>
      <c r="I216" s="4">
        <f>Compras!P216</f>
        <v>1</v>
      </c>
      <c r="J216" s="35" t="s">
        <v>225</v>
      </c>
      <c r="K216" s="13">
        <f t="shared" si="9"/>
        <v>437.89090909090908</v>
      </c>
      <c r="L216" s="14">
        <f t="shared" si="10"/>
        <v>437.89090909090908</v>
      </c>
      <c r="M216" s="15">
        <f t="shared" si="11"/>
        <v>437.89090909090908</v>
      </c>
    </row>
    <row r="217" spans="1:13" x14ac:dyDescent="0.3">
      <c r="A217" s="33">
        <v>217</v>
      </c>
      <c r="B217" s="3" t="str">
        <f>Compras!A217</f>
        <v>Blippi Go-Kart Racer Pull Back Vehículo</v>
      </c>
      <c r="C217" s="3" t="s">
        <v>520</v>
      </c>
      <c r="D217" s="3" t="s">
        <v>155</v>
      </c>
      <c r="E217" s="21">
        <f>Compras!C217</f>
        <v>399</v>
      </c>
      <c r="F217" s="6">
        <f>Compras!D217</f>
        <v>0.15884711779448624</v>
      </c>
      <c r="G217" s="4">
        <f>Compras!B217</f>
        <v>1</v>
      </c>
      <c r="H217" s="21">
        <f>Compras!Q217</f>
        <v>316.94272727272727</v>
      </c>
      <c r="I217" s="4">
        <f>Compras!P217</f>
        <v>1</v>
      </c>
      <c r="J217" s="35" t="s">
        <v>225</v>
      </c>
      <c r="K217" s="13">
        <f t="shared" si="9"/>
        <v>475.3933863636363</v>
      </c>
      <c r="L217" s="14">
        <f t="shared" si="10"/>
        <v>487.90373863636358</v>
      </c>
      <c r="M217" s="15">
        <f t="shared" si="11"/>
        <v>500.41409090909087</v>
      </c>
    </row>
    <row r="218" spans="1:13" x14ac:dyDescent="0.3">
      <c r="A218" s="33">
        <v>218</v>
      </c>
      <c r="B218" s="3" t="str">
        <f>Compras!A218</f>
        <v>Funko Pop Marvel: CW Bas- Black Widow</v>
      </c>
      <c r="C218" s="3" t="s">
        <v>173</v>
      </c>
      <c r="D218" s="3" t="s">
        <v>234</v>
      </c>
      <c r="E218" s="21">
        <f>Compras!C218</f>
        <v>449</v>
      </c>
      <c r="F218" s="6">
        <f>Compras!D218</f>
        <v>0.3785746102449889</v>
      </c>
      <c r="G218" s="4">
        <f>Compras!B218</f>
        <v>1</v>
      </c>
      <c r="H218" s="21">
        <f>Compras!Q218</f>
        <v>260.34272727272725</v>
      </c>
      <c r="I218" s="4">
        <f>Compras!P218</f>
        <v>1</v>
      </c>
      <c r="J218" s="35" t="s">
        <v>225</v>
      </c>
      <c r="K218" s="13">
        <f t="shared" si="9"/>
        <v>438.03551136363632</v>
      </c>
      <c r="L218" s="14">
        <f t="shared" si="10"/>
        <v>394.23196022727268</v>
      </c>
      <c r="M218" s="15">
        <f t="shared" si="11"/>
        <v>350.42840909090904</v>
      </c>
    </row>
    <row r="219" spans="1:13" x14ac:dyDescent="0.3">
      <c r="A219" s="33">
        <v>219</v>
      </c>
      <c r="B219" s="3" t="str">
        <f>Compras!A219</f>
        <v>Funko Pop DC Heroes Batman Hush</v>
      </c>
      <c r="C219" s="3" t="s">
        <v>163</v>
      </c>
      <c r="D219" s="3" t="s">
        <v>234</v>
      </c>
      <c r="E219" s="21">
        <f>Compras!C219</f>
        <v>339</v>
      </c>
      <c r="F219" s="6">
        <f>Compras!D219</f>
        <v>0.11799410029498525</v>
      </c>
      <c r="G219" s="4">
        <f>Compras!B219</f>
        <v>1</v>
      </c>
      <c r="H219" s="21">
        <f>Compras!Q219</f>
        <v>252.57714285714286</v>
      </c>
      <c r="I219" s="4">
        <f>Compras!P219</f>
        <v>1</v>
      </c>
      <c r="J219" s="35" t="s">
        <v>225</v>
      </c>
      <c r="K219" s="13">
        <f t="shared" si="9"/>
        <v>383.67242857142855</v>
      </c>
      <c r="L219" s="14">
        <f t="shared" si="10"/>
        <v>393.76907142857141</v>
      </c>
      <c r="M219" s="15">
        <f t="shared" si="11"/>
        <v>403.86571428571426</v>
      </c>
    </row>
    <row r="220" spans="1:13" x14ac:dyDescent="0.3">
      <c r="A220" s="33">
        <v>220</v>
      </c>
      <c r="B220" s="3" t="str">
        <f>Compras!A220</f>
        <v>Paw Patrol, Circuito True Metal con vehículo</v>
      </c>
      <c r="C220" s="3" t="s">
        <v>501</v>
      </c>
      <c r="D220" s="3" t="s">
        <v>167</v>
      </c>
      <c r="E220" s="21">
        <f>Compras!C220</f>
        <v>699</v>
      </c>
      <c r="F220" s="6">
        <f>Compras!D220</f>
        <v>0.40842632331902723</v>
      </c>
      <c r="G220" s="4">
        <f>Compras!B220</f>
        <v>1</v>
      </c>
      <c r="H220" s="21">
        <f>Compras!Q220</f>
        <v>367.08714285714285</v>
      </c>
      <c r="I220" s="4">
        <f>Compras!P220</f>
        <v>1</v>
      </c>
      <c r="J220" s="35" t="s">
        <v>225</v>
      </c>
      <c r="K220" s="13">
        <f t="shared" si="9"/>
        <v>483.85892857142858</v>
      </c>
      <c r="L220" s="14">
        <f t="shared" si="10"/>
        <v>483.85892857142858</v>
      </c>
      <c r="M220" s="15">
        <f t="shared" si="11"/>
        <v>483.85892857142858</v>
      </c>
    </row>
    <row r="221" spans="1:13" x14ac:dyDescent="0.3">
      <c r="A221" s="33">
        <v>221</v>
      </c>
      <c r="B221" s="3" t="str">
        <f>Compras!A221</f>
        <v>Raganet, Peluche de Unicornio Tipo Kawaii</v>
      </c>
      <c r="C221" s="3" t="s">
        <v>153</v>
      </c>
      <c r="D221" s="3" t="s">
        <v>28</v>
      </c>
      <c r="E221" s="21">
        <f>Compras!C221</f>
        <v>199</v>
      </c>
      <c r="F221" s="6">
        <f>Compras!D221</f>
        <v>0.35175879396984927</v>
      </c>
      <c r="G221" s="4">
        <f>Compras!B221</f>
        <v>1</v>
      </c>
      <c r="H221" s="21">
        <f>Compras!Q221</f>
        <v>82.57714285714286</v>
      </c>
      <c r="I221" s="4">
        <f>Compras!P221</f>
        <v>1</v>
      </c>
      <c r="J221" s="35" t="s">
        <v>225</v>
      </c>
      <c r="K221" s="13">
        <f t="shared" si="9"/>
        <v>224.38750000000005</v>
      </c>
      <c r="L221" s="14">
        <f t="shared" si="10"/>
        <v>176.30446428571432</v>
      </c>
      <c r="M221" s="15">
        <f t="shared" si="11"/>
        <v>128.22142857142859</v>
      </c>
    </row>
    <row r="222" spans="1:13" x14ac:dyDescent="0.3">
      <c r="A222" s="33">
        <v>222</v>
      </c>
      <c r="B222" s="3" t="str">
        <f>Compras!A222</f>
        <v>Dragon Ball Super - Dragon Stars Broly</v>
      </c>
      <c r="C222" s="3" t="s">
        <v>233</v>
      </c>
      <c r="D222" s="3" t="s">
        <v>148</v>
      </c>
      <c r="E222" s="21">
        <f>Compras!C222</f>
        <v>748.99</v>
      </c>
      <c r="F222" s="6">
        <f>Compras!D222</f>
        <v>0.31398283021135126</v>
      </c>
      <c r="G222" s="4">
        <f>Compras!B222</f>
        <v>1</v>
      </c>
      <c r="H222" s="21">
        <f>Compras!Q222</f>
        <v>467.39714285714291</v>
      </c>
      <c r="I222" s="4">
        <f>Compras!P222</f>
        <v>1</v>
      </c>
      <c r="J222" s="35" t="s">
        <v>225</v>
      </c>
      <c r="K222" s="13">
        <f t="shared" si="9"/>
        <v>609.24642857142862</v>
      </c>
      <c r="L222" s="14">
        <f t="shared" si="10"/>
        <v>609.24642857142862</v>
      </c>
      <c r="M222" s="15">
        <f t="shared" si="11"/>
        <v>609.24642857142862</v>
      </c>
    </row>
    <row r="223" spans="1:13" ht="31.2" x14ac:dyDescent="0.3">
      <c r="A223" s="33">
        <v>223</v>
      </c>
      <c r="B223" s="3" t="str">
        <f>Compras!A223</f>
        <v>MICKEY Vehículo Transformador Disney Junior Mouse Funhouse</v>
      </c>
      <c r="C223" s="3" t="s">
        <v>149</v>
      </c>
      <c r="D223" s="3" t="s">
        <v>234</v>
      </c>
      <c r="E223" s="21">
        <f>Compras!C223</f>
        <v>402.23</v>
      </c>
      <c r="F223" s="6">
        <f>Compras!D223</f>
        <v>0.22136588519006539</v>
      </c>
      <c r="G223" s="4">
        <f>Compras!B223</f>
        <v>1</v>
      </c>
      <c r="H223" s="21">
        <f>Compras!Q223</f>
        <v>266.76714285714286</v>
      </c>
      <c r="I223" s="4">
        <f>Compras!P223</f>
        <v>1</v>
      </c>
      <c r="J223" s="35" t="s">
        <v>225</v>
      </c>
      <c r="K223" s="13">
        <f t="shared" si="9"/>
        <v>448.07366071428578</v>
      </c>
      <c r="L223" s="14">
        <f t="shared" si="10"/>
        <v>403.26629464285719</v>
      </c>
      <c r="M223" s="15">
        <f t="shared" si="11"/>
        <v>358.4589285714286</v>
      </c>
    </row>
  </sheetData>
  <autoFilter ref="A1:M223" xr:uid="{00000000-0009-0000-0000-000001000000}">
    <sortState xmlns:xlrd2="http://schemas.microsoft.com/office/spreadsheetml/2017/richdata2" ref="A2:M223">
      <sortCondition ref="A1:A3"/>
    </sortState>
  </autoFilter>
  <hyperlinks>
    <hyperlink ref="J3" r:id="rId1" xr:uid="{D23FD875-FBCB-4C84-8413-C7646E3C1CE2}"/>
    <hyperlink ref="J44:J45" r:id="rId2" display="Preview" xr:uid="{7ABBDDF9-B758-4A97-8348-D3301716297C}"/>
    <hyperlink ref="J47:J48" r:id="rId3" display="Preview" xr:uid="{810D778B-303B-430D-BC33-B0C13DDB0B45}"/>
    <hyperlink ref="J49:J50" r:id="rId4" display="Preview" xr:uid="{62851264-17FB-4833-AEAA-051AB6A8EC9C}"/>
    <hyperlink ref="J44" r:id="rId5" xr:uid="{9D54159E-C9D9-45A1-B967-3C0EAEB3AE24}"/>
    <hyperlink ref="J45" r:id="rId6" xr:uid="{EF052A13-3CF2-4B61-BCBE-54B69B9BD350}"/>
    <hyperlink ref="J47" r:id="rId7" xr:uid="{15A8C7F7-B3BE-47E9-BBDB-6FEE3CB6A292}"/>
    <hyperlink ref="J48" r:id="rId8" xr:uid="{271094E4-C554-451C-BC30-973F098EF577}"/>
    <hyperlink ref="J49" r:id="rId9" xr:uid="{C16389C8-1F35-4532-8FAA-0AE7A5CAD61F}"/>
    <hyperlink ref="J50" r:id="rId10" xr:uid="{F54E0A64-E93E-4EF9-A8E3-98BEF4B4E448}"/>
    <hyperlink ref="J86" r:id="rId11" xr:uid="{44127BC7-746E-4E25-8D64-237E4B5CA9C3}"/>
    <hyperlink ref="J2" r:id="rId12" xr:uid="{FF22C603-FD3B-447A-BA38-CD06AE2DFCBB}"/>
    <hyperlink ref="J24:J26" r:id="rId13" display="Preview" xr:uid="{5EED7E1A-E1C5-4BEB-AD09-E19F773A0F0B}"/>
    <hyperlink ref="J27:J29" r:id="rId14" display="Preview" xr:uid="{7EA2852E-E57D-4B6C-B3AE-EC24A0F02957}"/>
    <hyperlink ref="J30:J32" r:id="rId15" display="Preview" xr:uid="{6DA96C99-30F5-4A6B-8375-E3445AB15CC4}"/>
    <hyperlink ref="J21:J22" r:id="rId16" display="Preview" xr:uid="{DB74F379-A2CD-4D3B-BB63-01756C732F26}"/>
    <hyperlink ref="J24:J25" r:id="rId17" display="Preview" xr:uid="{682BA563-99D6-4D34-A9FF-22DAE7CCCF9D}"/>
    <hyperlink ref="J27:J28" r:id="rId18" display="Preview" xr:uid="{C55868EB-B596-4F35-8003-0194D5CBB8B7}"/>
    <hyperlink ref="J30:J31" r:id="rId19" display="Preview" xr:uid="{EF289E0C-43F4-4A5E-A22F-9AFCF8DA1F60}"/>
    <hyperlink ref="J23" r:id="rId20" xr:uid="{E3AA11E1-3F36-4B11-B6A1-F787658679C2}"/>
    <hyperlink ref="J26" r:id="rId21" xr:uid="{CCA6762C-C38A-4265-BE43-9CE2A36D4D8A}"/>
    <hyperlink ref="J29" r:id="rId22" xr:uid="{9AA580FF-992D-4C7F-890C-2043DED90709}"/>
    <hyperlink ref="J32" r:id="rId23" xr:uid="{255CA104-2C23-45A0-A6C9-3B910EB84E0F}"/>
    <hyperlink ref="J53" r:id="rId24" xr:uid="{13B76F2E-3D91-497C-AC78-679B5B29279B}"/>
    <hyperlink ref="J55" r:id="rId25" xr:uid="{EE6C6312-06C4-4A53-959B-D5CD45C1CD5D}"/>
    <hyperlink ref="J54" r:id="rId26" xr:uid="{9C200460-363D-42D6-8BD9-CBE75998A950}"/>
    <hyperlink ref="J57" r:id="rId27" xr:uid="{DD944AEB-70DF-43E2-A1D5-A523191DF857}"/>
    <hyperlink ref="J56" r:id="rId28" xr:uid="{DEB9D318-A937-4EFD-A625-26976DDA9975}"/>
    <hyperlink ref="J51" r:id="rId29" xr:uid="{ED34EDFF-5126-43E3-AD96-F6881D43928B}"/>
    <hyperlink ref="J52" r:id="rId30" xr:uid="{1390024F-B044-43F8-BC94-59FDACF30BAB}"/>
    <hyperlink ref="J116" r:id="rId31" xr:uid="{836CF97B-B252-4875-8818-77703C2278F4}"/>
    <hyperlink ref="J117" r:id="rId32" xr:uid="{DD6C00E1-B5A1-4243-A041-FE1165D700B9}"/>
    <hyperlink ref="J118" r:id="rId33" xr:uid="{38481620-1771-4DC8-B5ED-64DE98194B05}"/>
    <hyperlink ref="J119" r:id="rId34" xr:uid="{B90F6997-7154-46DA-81B8-357A31D13EE6}"/>
    <hyperlink ref="J170" r:id="rId35" xr:uid="{A059403D-CD0C-4D0D-8A92-330C25EA0B30}"/>
    <hyperlink ref="J177" r:id="rId36" xr:uid="{C06116E9-C1A1-40B5-98A3-858B874A4340}"/>
    <hyperlink ref="J178" r:id="rId37" xr:uid="{1BDC223C-EABF-4D50-B67A-C85298FF14ED}"/>
    <hyperlink ref="J179" r:id="rId38" xr:uid="{71191CEF-FCDF-4359-A26E-5F72DC5C47E0}"/>
    <hyperlink ref="J180" r:id="rId39" xr:uid="{5898D5C3-C0E2-4408-9EEA-F27D27ACFC80}"/>
    <hyperlink ref="J181" r:id="rId40" xr:uid="{ED485E0E-4390-45E9-80DF-BE38FC614B37}"/>
    <hyperlink ref="J182" r:id="rId41" xr:uid="{AB17381C-E396-4D89-BF15-879C78D727B0}"/>
    <hyperlink ref="J183" r:id="rId42" xr:uid="{BED8FF2F-F531-4FC1-9857-314826DDDC3E}"/>
    <hyperlink ref="J184" r:id="rId43" xr:uid="{6D9401BC-B963-4B0F-86E9-CE527F7E8C3C}"/>
    <hyperlink ref="J185" r:id="rId44" xr:uid="{C0FA2588-03EC-40A6-BCA1-89C97C4BA1EB}"/>
    <hyperlink ref="J196" r:id="rId45" xr:uid="{1A81EC45-0104-427C-9511-EDDC900FD59E}"/>
    <hyperlink ref="J197" r:id="rId46" xr:uid="{C52041F4-B0E9-4565-BB17-87742699EAA2}"/>
    <hyperlink ref="J198" r:id="rId47" xr:uid="{6622AEE2-25FD-4F9D-9799-931BB78AE18E}"/>
    <hyperlink ref="J199" r:id="rId48" xr:uid="{3DA22307-8C64-48D8-9117-62D6116EDFB7}"/>
    <hyperlink ref="J200" r:id="rId49" xr:uid="{8B76C5B4-63CF-492E-B0F9-FC5F5180C27F}"/>
    <hyperlink ref="J201" r:id="rId50" xr:uid="{89AEA88F-409D-41F0-A5AB-4BA6747C1093}"/>
    <hyperlink ref="J202" r:id="rId51" xr:uid="{45EFC842-A7F7-422D-9C43-48DCA66700AD}"/>
    <hyperlink ref="J203" r:id="rId52" xr:uid="{EF2E2E71-1EE4-4112-A7FA-22C52D329EEB}"/>
    <hyperlink ref="J204" r:id="rId53" xr:uid="{3D7A3BA7-21E8-4946-A12B-4B2A898A5AC9}"/>
    <hyperlink ref="J205" r:id="rId54" xr:uid="{E0E35735-EF55-4927-98A6-C308FED393C9}"/>
    <hyperlink ref="J206" r:id="rId55" xr:uid="{E46F861D-AB65-43DA-92CE-97F3796D7D67}"/>
    <hyperlink ref="J207" r:id="rId56" xr:uid="{6462D6DA-6EF8-4ECA-9EB7-7639FDEA8610}"/>
    <hyperlink ref="J209" r:id="rId57" xr:uid="{3338C45D-4BA1-4850-B548-FDE0E1259BB5}"/>
    <hyperlink ref="J210" r:id="rId58" xr:uid="{D114DCEE-4A01-44DA-A7CC-9AE75411CB1B}"/>
    <hyperlink ref="J218" r:id="rId59" xr:uid="{2F308389-4C67-4226-8DEB-AC413DC2869F}"/>
    <hyperlink ref="J211" r:id="rId60" xr:uid="{CF510C07-4808-4250-9831-B8F8BCFD67DC}"/>
    <hyperlink ref="J212" r:id="rId61" xr:uid="{82683DD1-EF47-4187-A400-301DA50E0E3B}"/>
    <hyperlink ref="J213" r:id="rId62" xr:uid="{01B6C885-5B66-4A82-8DDB-59E97DF5204B}"/>
    <hyperlink ref="J216" r:id="rId63" xr:uid="{4A055419-C696-4468-8FFF-5445B88798DA}"/>
    <hyperlink ref="J214" r:id="rId64" xr:uid="{5DDD1F97-07D1-4E58-A322-38D942A455EB}"/>
    <hyperlink ref="J215" r:id="rId65" xr:uid="{39050D4B-7A6F-4671-9B92-0319B6774B5C}"/>
    <hyperlink ref="J217" r:id="rId66" xr:uid="{C079E034-A62F-47A8-9FCD-F30BF110EE82}"/>
    <hyperlink ref="J219" r:id="rId67" xr:uid="{CE9AA7E7-6CA8-4B0B-B9F8-3C81E039DC05}"/>
    <hyperlink ref="J220" r:id="rId68" xr:uid="{9DE5C081-BFB1-4579-AB18-CFD952652561}"/>
    <hyperlink ref="J221" r:id="rId69" xr:uid="{35FFEA7B-749A-45DE-8A99-BCA1E5FD28EA}"/>
    <hyperlink ref="J222" r:id="rId70" xr:uid="{7EB8096A-4957-4615-A3A4-9E82B72A1355}"/>
    <hyperlink ref="J223" r:id="rId71" xr:uid="{46C7228E-E62E-49BC-89C1-BB582050ED63}"/>
    <hyperlink ref="J208" r:id="rId72" xr:uid="{2DD4C836-A745-4DC1-A385-15CCC3B631A5}"/>
    <hyperlink ref="J4" r:id="rId73" xr:uid="{F902B37C-D6AA-418D-8A8E-478144AF7DA2}"/>
    <hyperlink ref="J5" r:id="rId74" xr:uid="{0A282127-F2F8-41BC-B2CD-184BA7EE89AC}"/>
    <hyperlink ref="J6" r:id="rId75" xr:uid="{7CA2C949-C3F1-417C-9616-D3CD8E595FE8}"/>
    <hyperlink ref="J7" r:id="rId76" xr:uid="{A1254DF6-1A60-47A9-B43A-336400B93662}"/>
    <hyperlink ref="J8" r:id="rId77" xr:uid="{2C57AF23-ECAD-4D65-ACA2-5FAB958A9885}"/>
    <hyperlink ref="J9" r:id="rId78" xr:uid="{3F019B82-551D-4611-91C2-9F5B2DBFD930}"/>
    <hyperlink ref="J10" r:id="rId79" xr:uid="{5729464C-5482-4D71-AC34-27CF139E7C78}"/>
    <hyperlink ref="J11" r:id="rId80" xr:uid="{25419485-5A07-406B-BD5A-25B81B1DC3F1}"/>
    <hyperlink ref="J12" r:id="rId81" xr:uid="{55EC115B-7649-4D3F-B6D3-45A10C18FAE4}"/>
    <hyperlink ref="J13" r:id="rId82" xr:uid="{D35161A9-B870-42C5-9740-3BC7467068C3}"/>
    <hyperlink ref="J14" r:id="rId83" xr:uid="{D3D6352C-9167-4F53-A9C2-A659879EE89B}"/>
    <hyperlink ref="J15" r:id="rId84" xr:uid="{4E751971-9416-40C4-A4E9-E4BA8C8BAF86}"/>
    <hyperlink ref="J16" r:id="rId85" xr:uid="{87352A19-A81A-41CF-823C-84FB2EFBD60D}"/>
    <hyperlink ref="J17" r:id="rId86" xr:uid="{186AA877-C598-46CA-9B45-5914ACC8F4F3}"/>
    <hyperlink ref="J18" r:id="rId87" xr:uid="{2FA32186-6A26-4987-8205-DBFE59708A50}"/>
    <hyperlink ref="J20" r:id="rId88" xr:uid="{B2B64636-3C49-4B28-BC8E-63A04A0F308E}"/>
    <hyperlink ref="J19" r:id="rId89" xr:uid="{AC903153-EC92-448B-BD4E-91F4C0F3358E}"/>
    <hyperlink ref="J83" r:id="rId90" xr:uid="{FBD28205-439C-4CC5-B935-49DE9A62DFDE}"/>
    <hyperlink ref="J84" r:id="rId91" xr:uid="{BD88CA5F-C199-467B-8103-8DB4710C96A9}"/>
    <hyperlink ref="J85" r:id="rId92" xr:uid="{B69BF2A6-550D-4A22-88C7-03F1664636C7}"/>
    <hyperlink ref="J87" r:id="rId93" xr:uid="{A63313B2-5093-4BF6-BA01-6F85CD22F707}"/>
    <hyperlink ref="J108" r:id="rId94" xr:uid="{B8DBCD18-AB73-4716-A08F-DF0E33D413B8}"/>
    <hyperlink ref="J109" r:id="rId95" xr:uid="{11C42708-3BCB-43BB-8191-7F8F63603E8F}"/>
    <hyperlink ref="J110" r:id="rId96" xr:uid="{8882469B-7F7C-42A7-B942-8FCB194D8CFD}"/>
    <hyperlink ref="J112" r:id="rId97" xr:uid="{679D05DD-9DD4-4C2C-BF4F-5B8075162E8C}"/>
    <hyperlink ref="J113" r:id="rId98" xr:uid="{ABAA7122-DB97-47AC-B3F1-BA5C3F61820C}"/>
    <hyperlink ref="J114" r:id="rId99" xr:uid="{4945F603-1E57-4771-A121-4F08673A55A9}"/>
    <hyperlink ref="J115" r:id="rId100" xr:uid="{920DEA72-D7A3-4E22-90F0-0860738765B1}"/>
    <hyperlink ref="J171" r:id="rId101" xr:uid="{4513BCCF-0636-482E-877F-120F13567A41}"/>
    <hyperlink ref="J172" r:id="rId102" xr:uid="{A002C6DC-1E32-4ADE-B19D-6FD7CCA06C2E}"/>
    <hyperlink ref="J173" r:id="rId103" xr:uid="{0344319E-97A7-4033-AF12-F87B16A23506}"/>
    <hyperlink ref="J174" r:id="rId104" xr:uid="{9BCC03BA-A132-4C1F-B1E9-721BC1ED4C0C}"/>
    <hyperlink ref="J175" r:id="rId105" xr:uid="{C796D4E5-F79E-4B7E-8182-2C271A121903}"/>
    <hyperlink ref="J176" r:id="rId106" xr:uid="{747616D1-F773-48EC-A9C4-690BA92E44E5}"/>
    <hyperlink ref="J186" r:id="rId107" xr:uid="{F60DFF0C-9A07-4775-85EB-CBADF4B5F66A}"/>
    <hyperlink ref="J187" r:id="rId108" xr:uid="{8FE47D46-D284-4715-A11B-76AD52E7E006}"/>
    <hyperlink ref="J188" r:id="rId109" xr:uid="{1403EED9-0346-4076-8B82-5F3DB63D03B2}"/>
    <hyperlink ref="J189" r:id="rId110" xr:uid="{C31071B6-9C62-46D2-9A67-7AF72D1E892C}"/>
    <hyperlink ref="J190" r:id="rId111" xr:uid="{460C9124-AA59-4B08-9FEE-F1E4AB4D16FA}"/>
    <hyperlink ref="J191" r:id="rId112" xr:uid="{6713B329-A596-477B-B3AB-F3826F576049}"/>
    <hyperlink ref="J192" r:id="rId113" xr:uid="{BE4F72C0-F957-463A-B9AE-FC84D3908539}"/>
    <hyperlink ref="J193" r:id="rId114" xr:uid="{8763952D-F427-46B3-9160-D9CCAD1B8FF5}"/>
    <hyperlink ref="J194" r:id="rId115" xr:uid="{8871882C-26E8-421C-BF6F-C19C8EE712E4}"/>
    <hyperlink ref="J195" r:id="rId116" xr:uid="{083268B5-EF3B-4A32-B3B1-9E319D082565}"/>
    <hyperlink ref="J27" r:id="rId117" xr:uid="{D402F747-3042-48A9-AE00-29F00F9AC248}"/>
    <hyperlink ref="J28" r:id="rId118" xr:uid="{FFB319F9-400F-4FD4-ABD8-5DE9E616ABBA}"/>
    <hyperlink ref="J22" r:id="rId119" xr:uid="{4992AA3F-86F8-4DC5-A7BE-309990913CC8}"/>
    <hyperlink ref="J24" r:id="rId120" xr:uid="{22E84FF0-E3DD-4CE2-BF17-7B459B785819}"/>
    <hyperlink ref="J31" r:id="rId121" xr:uid="{0AF11C50-34B9-4EC0-8CB6-EAC522AB7DEB}"/>
    <hyperlink ref="J30" r:id="rId122" xr:uid="{8C1C0F7D-A71B-4621-B990-EB7F50BD700F}"/>
    <hyperlink ref="J25" r:id="rId123" xr:uid="{CAC43E2C-6185-4D6D-98CB-AE4A04DD6A3F}"/>
    <hyperlink ref="J21" r:id="rId124" xr:uid="{4A34FAC2-16F6-4BD5-A3DC-A6DD99E2BFFC}"/>
    <hyperlink ref="J105" r:id="rId125" xr:uid="{B2A1D06A-6FFD-4C83-957A-BAF6C70CA010}"/>
    <hyperlink ref="J91" r:id="rId126" xr:uid="{E5E1FBC9-5D34-4F75-B634-2B11A602648E}"/>
    <hyperlink ref="J111" r:id="rId127" xr:uid="{298CE1FA-91E3-454D-9FDB-27CD1ACAB895}"/>
    <hyperlink ref="J103" r:id="rId128" xr:uid="{28E2921E-1CDF-4E84-A018-B510043B895B}"/>
    <hyperlink ref="J102" r:id="rId129" xr:uid="{85BC4B7E-9B1A-462A-B310-355153F8D4A5}"/>
    <hyperlink ref="J106" r:id="rId130" xr:uid="{831443B8-B088-4BD6-8D28-48FDB6796217}"/>
    <hyperlink ref="J104" r:id="rId131" xr:uid="{3AC07879-AD13-46DC-9188-1BA73BA55D9C}"/>
    <hyperlink ref="J120" r:id="rId132" xr:uid="{22C30838-218C-4FF5-B6C9-68E2E198A860}"/>
    <hyperlink ref="J150" r:id="rId133" xr:uid="{CAD5B2D0-7AFB-474C-9675-94D41C1B942A}"/>
    <hyperlink ref="J151" r:id="rId134" xr:uid="{850B35F7-B373-4277-A1FD-5C89E2D7E1F3}"/>
    <hyperlink ref="J152" r:id="rId135" xr:uid="{AA0363A7-3467-4425-90BA-699C5ABC5485}"/>
    <hyperlink ref="J155" r:id="rId136" xr:uid="{B07A1C47-B930-4772-9818-E0EEAFE541A9}"/>
    <hyperlink ref="J153" r:id="rId137" xr:uid="{A33A8466-A265-41AA-99EE-9A954006B84D}"/>
    <hyperlink ref="J154" r:id="rId138" xr:uid="{6E59EEEA-348C-4294-BD14-4B3BBFEAE619}"/>
    <hyperlink ref="J149" r:id="rId139" xr:uid="{C11C52C5-7561-4AFE-9BA0-B97B43762FBB}"/>
    <hyperlink ref="J141" r:id="rId140" xr:uid="{F8072C27-7831-4E2D-A0C9-D8D5A5D72714}"/>
    <hyperlink ref="J144" r:id="rId141" xr:uid="{60FD7545-7436-4F16-9813-A8A869E06606}"/>
    <hyperlink ref="J142" r:id="rId142" xr:uid="{A14ED83B-4148-49AE-BCD5-0F7A019ED9C2}"/>
    <hyperlink ref="J143" r:id="rId143" xr:uid="{A0FC157C-689D-4439-A4A6-CB088FA56082}"/>
    <hyperlink ref="J156" r:id="rId144" xr:uid="{89BC6FF1-3CC0-403F-9934-47034C3E8483}"/>
    <hyperlink ref="J145" r:id="rId145" xr:uid="{B1DC6028-ECB1-4AD2-B66C-97CE47BA3D2B}"/>
    <hyperlink ref="J146" r:id="rId146" xr:uid="{C7103D4A-A075-4BF5-AACE-509E5071BFB0}"/>
    <hyperlink ref="J168" r:id="rId147" xr:uid="{DAC0946D-ABC3-46FB-96DD-637603267945}"/>
    <hyperlink ref="J167" r:id="rId148" xr:uid="{24331A5A-D935-453F-875F-A5611B4226C0}"/>
    <hyperlink ref="J166" r:id="rId149" xr:uid="{17C7A387-0529-462D-A1DD-FB474433C2BC}"/>
    <hyperlink ref="J159" r:id="rId150" xr:uid="{296A48C8-5289-42CF-BD0E-B904F53AB432}"/>
    <hyperlink ref="J160" r:id="rId151" xr:uid="{B324ED60-B980-49E1-8902-D2C29D7AFF19}"/>
    <hyperlink ref="J161" r:id="rId152" xr:uid="{324BCC77-BFDB-4E88-860D-235E5DF82FF9}"/>
    <hyperlink ref="J157" r:id="rId153" xr:uid="{27688E67-A660-4E50-8EB4-920D36185CBC}"/>
    <hyperlink ref="J158" r:id="rId154" xr:uid="{677AA6DA-2B74-4470-8EBF-1DD9D51A3E11}"/>
    <hyperlink ref="J61" r:id="rId155" xr:uid="{60FAD4F2-61DE-43A9-95E6-B765F2CFAC6D}"/>
    <hyperlink ref="J62" r:id="rId156" xr:uid="{F1C55156-9513-40C7-AEDF-5EA98842EF13}"/>
    <hyperlink ref="J70" r:id="rId157" xr:uid="{C3E58272-3AEF-4FA3-BFD6-799C7F00B9B1}"/>
    <hyperlink ref="J67" r:id="rId158" xr:uid="{1397641C-74C2-4ECF-9168-1BC31ECAF566}"/>
    <hyperlink ref="J68" r:id="rId159" xr:uid="{76AFE6DD-8CF4-4CDB-A2F9-AAE3DC7F9A03}"/>
    <hyperlink ref="J63" r:id="rId160" xr:uid="{65B727AB-1FF7-4585-97DE-829F81A0432F}"/>
    <hyperlink ref="J73" r:id="rId161" xr:uid="{FEF45DBD-03D2-48CA-AD6B-F67BBA62E590}"/>
    <hyperlink ref="J58" r:id="rId162" xr:uid="{940C6223-A145-44D7-8AD7-62D336C765F2}"/>
    <hyperlink ref="J64" r:id="rId163" xr:uid="{996BE2AC-2317-4B67-A60A-26E786402F74}"/>
    <hyperlink ref="J65" r:id="rId164" xr:uid="{704BB43A-3869-4373-90F5-12D6E6126966}"/>
    <hyperlink ref="J59" r:id="rId165" xr:uid="{857C3AB6-F921-4555-B1DF-DA23C6B7B31C}"/>
    <hyperlink ref="J60" r:id="rId166" xr:uid="{05C2DE49-A36F-4C35-87AF-3C14A900E264}"/>
    <hyperlink ref="J74" r:id="rId167" xr:uid="{CB34150F-CB76-4C4A-9C15-1A72ABBD853F}"/>
    <hyperlink ref="J75" r:id="rId168" xr:uid="{46EDD1D8-6BC7-419D-801B-E7E89E42BF21}"/>
    <hyperlink ref="J93" r:id="rId169" xr:uid="{278C5415-6B20-4D15-8830-EE5BDD0D80AF}"/>
    <hyperlink ref="J94" r:id="rId170" xr:uid="{4671492D-C976-416D-9A46-ACCFCFE74C47}"/>
    <hyperlink ref="J88" r:id="rId171" xr:uid="{D812546A-B602-4CDC-A03D-8FD4E03FDD2C}"/>
    <hyperlink ref="J97" r:id="rId172" xr:uid="{D71CD262-F301-411C-8F24-BB3DA3D7A108}"/>
    <hyperlink ref="J98" r:id="rId173" xr:uid="{EAD08BC3-45E8-4BA8-84F0-8A724429B7A9}"/>
    <hyperlink ref="J100" r:id="rId174" xr:uid="{649CFB6B-AB87-47BD-9F37-81A17730CA17}"/>
    <hyperlink ref="J99" r:id="rId175" xr:uid="{DAA153ED-9C91-48BF-B755-85C32EDFD9A0}"/>
    <hyperlink ref="J89" r:id="rId176" xr:uid="{28A1CBCB-2840-48FA-A905-2857BCF40907}"/>
    <hyperlink ref="J95" r:id="rId177" xr:uid="{20312043-8939-419A-8522-F1769ED7424F}"/>
    <hyperlink ref="J90" r:id="rId178" xr:uid="{F0EE0565-C7A2-4A47-B916-0B0B3C4B46F5}"/>
    <hyperlink ref="J101" r:id="rId179" xr:uid="{60B406A0-C68A-4D35-A288-5704CA8DCF04}"/>
    <hyperlink ref="J126" r:id="rId180" xr:uid="{D89DCC13-C9F2-4A0F-9308-B5A60A87C3D9}"/>
    <hyperlink ref="J127" r:id="rId181" xr:uid="{3E05B3BD-904C-4AEF-9B7C-99F67E54E431}"/>
    <hyperlink ref="J169" r:id="rId182" xr:uid="{FF398A1F-E300-4A59-BC18-80E62DA8AACB}"/>
    <hyperlink ref="J165" r:id="rId183" xr:uid="{4273B2D1-AAE4-48CD-B546-D6990FB6FBAE}"/>
    <hyperlink ref="J164" r:id="rId184" xr:uid="{A1016AFF-CA56-4249-9FD7-B222F851F5E0}"/>
    <hyperlink ref="J162" r:id="rId185" xr:uid="{2F1193A9-BCF4-4794-B1E6-638C371D7026}"/>
    <hyperlink ref="J163" r:id="rId186" xr:uid="{B40D087E-65F5-4A5E-BAF8-A84A7AF82E36}"/>
    <hyperlink ref="J136" r:id="rId187" xr:uid="{510C28BF-22CB-4470-B33C-532259662A7F}"/>
    <hyperlink ref="J138" r:id="rId188" xr:uid="{A9E96097-FEBF-47F2-90F8-0DA14C87E6CD}"/>
    <hyperlink ref="J139" r:id="rId189" xr:uid="{0E825BDB-F296-4E00-80FF-E522160B72CF}"/>
    <hyperlink ref="J140" r:id="rId190" xr:uid="{2EC27870-FB63-40BE-9EA6-915559F7C980}"/>
    <hyperlink ref="J137" r:id="rId191" xr:uid="{CFE6EF6E-C672-405B-A93E-601935A2E45D}"/>
    <hyperlink ref="J135" r:id="rId192" xr:uid="{84065B9F-067E-431E-8387-3E94B423670E}"/>
    <hyperlink ref="J128" r:id="rId193" xr:uid="{F02E6934-5654-4471-BA62-043A81246A37}"/>
    <hyperlink ref="J130" r:id="rId194" xr:uid="{B346D5D0-B8B8-438F-B565-67801A467481}"/>
    <hyperlink ref="J123" r:id="rId195" xr:uid="{0F5EB7F1-0C53-44EF-A7A3-B325FF75812E}"/>
    <hyperlink ref="J122" r:id="rId196" xr:uid="{5EEC9CCE-2B5A-4786-B540-EF43FEF9BFC8}"/>
    <hyperlink ref="J121" r:id="rId197" xr:uid="{4FF5DD45-99CD-4D6C-8874-AC38543D0172}"/>
    <hyperlink ref="J131" r:id="rId198" xr:uid="{F732E5A1-1884-416C-B884-A82012D0BCBD}"/>
    <hyperlink ref="J125" r:id="rId199" xr:uid="{8A2ECE64-AB7C-43AA-9643-077B54E00EEC}"/>
    <hyperlink ref="J124" r:id="rId200" xr:uid="{5BA80A4E-9ED8-490D-8B37-0B7AADFA0EAB}"/>
    <hyperlink ref="J129" r:id="rId201" xr:uid="{2616303A-DDDD-45B3-B450-BC8719C20826}"/>
    <hyperlink ref="J43" r:id="rId202" xr:uid="{427B997B-638B-4ED7-A8CD-447C74F23C39}"/>
    <hyperlink ref="J42" r:id="rId203" xr:uid="{5CEE0D5F-2B42-4E5C-8C20-0FB2198EEC3D}"/>
    <hyperlink ref="J46" r:id="rId204" xr:uid="{9625BDDA-50CE-4768-85DD-6B172D51F402}"/>
  </hyperlinks>
  <pageMargins left="0.7" right="0.7" top="0.75" bottom="0.75" header="0.3" footer="0.3"/>
  <picture r:id="rId20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31D1-42DE-42DB-BDC7-D39FE6D62896}">
  <dimension ref="A1:G36"/>
  <sheetViews>
    <sheetView workbookViewId="0">
      <selection activeCell="A2" sqref="A2"/>
    </sheetView>
  </sheetViews>
  <sheetFormatPr baseColWidth="10" defaultColWidth="10.69921875" defaultRowHeight="15.6" x14ac:dyDescent="0.3"/>
  <cols>
    <col min="1" max="1" width="26.796875" style="31" bestFit="1" customWidth="1"/>
    <col min="2" max="2" width="22.69921875" style="31" bestFit="1" customWidth="1"/>
    <col min="3" max="3" width="4.296875" style="31" bestFit="1" customWidth="1"/>
    <col min="4" max="4" width="8.3984375" style="31" bestFit="1" customWidth="1"/>
    <col min="5" max="5" width="9.09765625" style="31" bestFit="1" customWidth="1"/>
    <col min="6" max="6" width="10.59765625" style="31" bestFit="1" customWidth="1"/>
    <col min="7" max="7" width="7.8984375" style="31" bestFit="1" customWidth="1"/>
    <col min="8" max="16384" width="10.69921875" style="31"/>
  </cols>
  <sheetData>
    <row r="1" spans="1:7" x14ac:dyDescent="0.3">
      <c r="A1" s="1" t="s">
        <v>175</v>
      </c>
      <c r="B1" s="1" t="s">
        <v>0</v>
      </c>
      <c r="C1" s="1" t="s">
        <v>1</v>
      </c>
      <c r="D1" s="1" t="s">
        <v>2</v>
      </c>
      <c r="E1" s="1" t="s">
        <v>176</v>
      </c>
      <c r="F1" s="1" t="s">
        <v>177</v>
      </c>
      <c r="G1" s="1" t="s">
        <v>178</v>
      </c>
    </row>
    <row r="2" spans="1:7" x14ac:dyDescent="0.3">
      <c r="A2" s="12" t="s">
        <v>179</v>
      </c>
      <c r="B2" s="12" t="s">
        <v>180</v>
      </c>
      <c r="C2" s="12">
        <v>1</v>
      </c>
      <c r="D2" s="23">
        <v>200</v>
      </c>
      <c r="E2" s="24">
        <f>SUM(D2:D5)-(16*3)</f>
        <v>402</v>
      </c>
      <c r="F2" s="25">
        <f>E2*1.2</f>
        <v>482.4</v>
      </c>
      <c r="G2" s="26">
        <f>F2*0.85</f>
        <v>410.03999999999996</v>
      </c>
    </row>
    <row r="3" spans="1:7" x14ac:dyDescent="0.3">
      <c r="A3" s="12"/>
      <c r="B3" s="12" t="s">
        <v>181</v>
      </c>
      <c r="C3" s="12">
        <v>1</v>
      </c>
      <c r="D3" s="23">
        <v>70</v>
      </c>
      <c r="E3" s="24"/>
      <c r="F3" s="25"/>
      <c r="G3" s="26"/>
    </row>
    <row r="4" spans="1:7" x14ac:dyDescent="0.3">
      <c r="A4" s="12"/>
      <c r="B4" s="12" t="s">
        <v>182</v>
      </c>
      <c r="C4" s="12">
        <v>1</v>
      </c>
      <c r="D4" s="23">
        <v>120</v>
      </c>
      <c r="E4" s="24"/>
      <c r="F4" s="25"/>
      <c r="G4" s="26"/>
    </row>
    <row r="5" spans="1:7" x14ac:dyDescent="0.3">
      <c r="A5" s="12"/>
      <c r="B5" s="12" t="s">
        <v>183</v>
      </c>
      <c r="C5" s="12">
        <v>1</v>
      </c>
      <c r="D5" s="23">
        <v>60</v>
      </c>
      <c r="E5" s="24"/>
      <c r="F5" s="25"/>
      <c r="G5" s="26"/>
    </row>
    <row r="6" spans="1:7" x14ac:dyDescent="0.3">
      <c r="A6" s="12"/>
      <c r="B6" s="12"/>
      <c r="C6" s="12"/>
      <c r="D6" s="27"/>
      <c r="E6" s="28"/>
      <c r="F6" s="27"/>
      <c r="G6" s="27"/>
    </row>
    <row r="7" spans="1:7" x14ac:dyDescent="0.3">
      <c r="A7" s="12" t="s">
        <v>184</v>
      </c>
      <c r="B7" s="12" t="s">
        <v>180</v>
      </c>
      <c r="C7" s="12">
        <v>1</v>
      </c>
      <c r="D7" s="23">
        <v>200</v>
      </c>
      <c r="E7" s="24">
        <f>SUM(D7:D10)-(16*3)</f>
        <v>402</v>
      </c>
      <c r="F7" s="25">
        <f>E7*1.2</f>
        <v>482.4</v>
      </c>
      <c r="G7" s="26">
        <f>F7*0.85</f>
        <v>410.03999999999996</v>
      </c>
    </row>
    <row r="8" spans="1:7" x14ac:dyDescent="0.3">
      <c r="A8" s="12"/>
      <c r="B8" s="12" t="s">
        <v>181</v>
      </c>
      <c r="C8" s="12">
        <v>1</v>
      </c>
      <c r="D8" s="23">
        <v>70</v>
      </c>
      <c r="E8" s="24"/>
      <c r="F8" s="25"/>
      <c r="G8" s="26"/>
    </row>
    <row r="9" spans="1:7" x14ac:dyDescent="0.3">
      <c r="A9" s="12"/>
      <c r="B9" s="12" t="s">
        <v>185</v>
      </c>
      <c r="C9" s="12">
        <v>1</v>
      </c>
      <c r="D9" s="23">
        <v>120</v>
      </c>
      <c r="E9" s="24"/>
      <c r="F9" s="25"/>
      <c r="G9" s="26"/>
    </row>
    <row r="10" spans="1:7" x14ac:dyDescent="0.3">
      <c r="A10" s="12"/>
      <c r="B10" s="12" t="s">
        <v>183</v>
      </c>
      <c r="C10" s="12">
        <v>1</v>
      </c>
      <c r="D10" s="23">
        <v>60</v>
      </c>
      <c r="E10" s="24"/>
      <c r="F10" s="25"/>
      <c r="G10" s="26"/>
    </row>
    <row r="11" spans="1:7" x14ac:dyDescent="0.3">
      <c r="A11" s="12"/>
      <c r="B11" s="12"/>
      <c r="C11" s="12"/>
      <c r="D11" s="27"/>
      <c r="E11" s="28"/>
      <c r="F11" s="27"/>
      <c r="G11" s="27"/>
    </row>
    <row r="12" spans="1:7" x14ac:dyDescent="0.3">
      <c r="A12" s="12" t="s">
        <v>186</v>
      </c>
      <c r="B12" s="12" t="s">
        <v>187</v>
      </c>
      <c r="C12" s="12">
        <v>1</v>
      </c>
      <c r="D12" s="23">
        <v>20</v>
      </c>
      <c r="E12" s="24">
        <f>SUM(D12:D15)</f>
        <v>337</v>
      </c>
      <c r="F12" s="29">
        <f>E12*1.2</f>
        <v>404.4</v>
      </c>
      <c r="G12" s="30">
        <f>F12*0.85</f>
        <v>343.73999999999995</v>
      </c>
    </row>
    <row r="13" spans="1:7" x14ac:dyDescent="0.3">
      <c r="A13" s="12"/>
      <c r="B13" s="12" t="s">
        <v>188</v>
      </c>
      <c r="C13" s="12">
        <v>1</v>
      </c>
      <c r="D13" s="25">
        <v>97</v>
      </c>
      <c r="E13" s="28"/>
      <c r="F13" s="27"/>
      <c r="G13" s="27"/>
    </row>
    <row r="14" spans="1:7" x14ac:dyDescent="0.3">
      <c r="A14" s="12"/>
      <c r="B14" s="12" t="s">
        <v>189</v>
      </c>
      <c r="C14" s="12">
        <v>1</v>
      </c>
      <c r="D14" s="25">
        <v>220</v>
      </c>
      <c r="E14" s="28"/>
      <c r="F14" s="27"/>
      <c r="G14" s="27"/>
    </row>
    <row r="15" spans="1:7" x14ac:dyDescent="0.3">
      <c r="A15" s="12"/>
      <c r="B15" s="12"/>
      <c r="C15" s="12"/>
      <c r="D15" s="27"/>
      <c r="E15" s="28"/>
      <c r="F15" s="27"/>
      <c r="G15" s="27"/>
    </row>
    <row r="16" spans="1:7" x14ac:dyDescent="0.3">
      <c r="A16" s="12" t="s">
        <v>190</v>
      </c>
      <c r="B16" s="12" t="s">
        <v>191</v>
      </c>
      <c r="C16" s="12">
        <v>1</v>
      </c>
      <c r="D16" s="23">
        <v>20</v>
      </c>
      <c r="E16" s="24">
        <f>SUM(D16:D19)</f>
        <v>370</v>
      </c>
      <c r="F16" s="29">
        <f>E16*1.2</f>
        <v>444</v>
      </c>
      <c r="G16" s="30">
        <f>F16*0.85</f>
        <v>377.4</v>
      </c>
    </row>
    <row r="17" spans="1:7" x14ac:dyDescent="0.3">
      <c r="A17" s="12"/>
      <c r="B17" s="12" t="s">
        <v>188</v>
      </c>
      <c r="C17" s="12">
        <v>1</v>
      </c>
      <c r="D17" s="25">
        <v>100</v>
      </c>
      <c r="E17" s="28"/>
      <c r="F17" s="27"/>
      <c r="G17" s="27"/>
    </row>
    <row r="18" spans="1:7" x14ac:dyDescent="0.3">
      <c r="A18" s="12"/>
      <c r="B18" s="12" t="s">
        <v>192</v>
      </c>
      <c r="C18" s="12">
        <v>1</v>
      </c>
      <c r="D18" s="25">
        <v>250</v>
      </c>
      <c r="E18" s="28"/>
      <c r="F18" s="27"/>
      <c r="G18" s="27"/>
    </row>
    <row r="19" spans="1:7" x14ac:dyDescent="0.3">
      <c r="A19" s="12"/>
      <c r="B19" s="12"/>
      <c r="C19" s="12"/>
      <c r="D19" s="27"/>
      <c r="E19" s="28"/>
      <c r="F19" s="27"/>
      <c r="G19" s="27"/>
    </row>
    <row r="20" spans="1:7" x14ac:dyDescent="0.3">
      <c r="A20" s="12"/>
      <c r="B20" s="12"/>
      <c r="C20" s="12"/>
      <c r="D20" s="27"/>
      <c r="E20" s="28"/>
      <c r="F20" s="27"/>
      <c r="G20" s="27"/>
    </row>
    <row r="21" spans="1:7" x14ac:dyDescent="0.3">
      <c r="A21" s="12" t="s">
        <v>193</v>
      </c>
      <c r="B21" s="12" t="s">
        <v>194</v>
      </c>
      <c r="C21" s="12">
        <v>1</v>
      </c>
      <c r="D21" s="27">
        <v>250</v>
      </c>
      <c r="E21" s="24">
        <f>SUM(D21:D23)</f>
        <v>750</v>
      </c>
      <c r="F21" s="29">
        <f>E21*1.2</f>
        <v>900</v>
      </c>
      <c r="G21" s="30">
        <f>F21*0.85</f>
        <v>765</v>
      </c>
    </row>
    <row r="22" spans="1:7" x14ac:dyDescent="0.3">
      <c r="A22" s="12"/>
      <c r="B22" s="12" t="s">
        <v>195</v>
      </c>
      <c r="C22" s="12">
        <v>1</v>
      </c>
      <c r="D22" s="27">
        <v>250</v>
      </c>
      <c r="E22" s="28"/>
      <c r="F22" s="27"/>
      <c r="G22" s="27"/>
    </row>
    <row r="23" spans="1:7" x14ac:dyDescent="0.3">
      <c r="A23" s="12"/>
      <c r="B23" s="12" t="s">
        <v>196</v>
      </c>
      <c r="C23" s="12">
        <v>1</v>
      </c>
      <c r="D23" s="27">
        <v>250</v>
      </c>
      <c r="E23" s="28"/>
      <c r="F23" s="27"/>
      <c r="G23" s="27"/>
    </row>
    <row r="24" spans="1:7" x14ac:dyDescent="0.3">
      <c r="A24" s="12"/>
      <c r="B24" s="12"/>
      <c r="C24" s="12"/>
      <c r="D24" s="27"/>
      <c r="E24" s="28"/>
      <c r="F24" s="27"/>
      <c r="G24" s="27"/>
    </row>
    <row r="25" spans="1:7" x14ac:dyDescent="0.3">
      <c r="A25" s="12" t="s">
        <v>197</v>
      </c>
      <c r="B25" s="12" t="s">
        <v>196</v>
      </c>
      <c r="C25" s="12">
        <v>1</v>
      </c>
      <c r="D25" s="27">
        <v>250</v>
      </c>
      <c r="E25" s="28">
        <f>SUM(D25:D26)</f>
        <v>450</v>
      </c>
      <c r="F25" s="29">
        <f>E25*1.2</f>
        <v>540</v>
      </c>
      <c r="G25" s="30">
        <f>F25*0.85</f>
        <v>459</v>
      </c>
    </row>
    <row r="26" spans="1:7" x14ac:dyDescent="0.3">
      <c r="A26" s="12"/>
      <c r="B26" s="12" t="s">
        <v>198</v>
      </c>
      <c r="C26" s="12">
        <v>1</v>
      </c>
      <c r="D26" s="27">
        <v>200</v>
      </c>
      <c r="E26" s="28"/>
      <c r="F26" s="27"/>
      <c r="G26" s="27"/>
    </row>
    <row r="27" spans="1:7" x14ac:dyDescent="0.3">
      <c r="A27" s="12"/>
      <c r="B27" s="12"/>
      <c r="C27" s="12"/>
      <c r="D27" s="27"/>
      <c r="E27" s="28"/>
      <c r="F27" s="27"/>
      <c r="G27" s="27"/>
    </row>
    <row r="28" spans="1:7" x14ac:dyDescent="0.3">
      <c r="A28" s="12" t="s">
        <v>199</v>
      </c>
      <c r="B28" s="12" t="s">
        <v>200</v>
      </c>
      <c r="C28" s="12">
        <v>1</v>
      </c>
      <c r="D28" s="27">
        <v>400</v>
      </c>
      <c r="E28" s="28">
        <f>SUM(D28:D30)</f>
        <v>700</v>
      </c>
      <c r="F28" s="29">
        <f>E28*1.2</f>
        <v>840</v>
      </c>
      <c r="G28" s="30">
        <f>F28*0.85</f>
        <v>714</v>
      </c>
    </row>
    <row r="29" spans="1:7" x14ac:dyDescent="0.3">
      <c r="A29" s="12"/>
      <c r="B29" s="3" t="s">
        <v>201</v>
      </c>
      <c r="C29" s="12">
        <v>1</v>
      </c>
      <c r="D29" s="27">
        <v>150</v>
      </c>
      <c r="E29" s="28"/>
      <c r="F29" s="27"/>
      <c r="G29" s="27"/>
    </row>
    <row r="30" spans="1:7" x14ac:dyDescent="0.3">
      <c r="A30" s="12"/>
      <c r="B30" s="12" t="s">
        <v>202</v>
      </c>
      <c r="C30" s="12">
        <v>1</v>
      </c>
      <c r="D30" s="27">
        <v>150</v>
      </c>
      <c r="E30" s="28"/>
      <c r="F30" s="27"/>
      <c r="G30" s="27"/>
    </row>
    <row r="31" spans="1:7" x14ac:dyDescent="0.3">
      <c r="A31" s="12"/>
      <c r="B31" s="12"/>
      <c r="C31" s="12"/>
      <c r="D31" s="27"/>
      <c r="E31" s="28"/>
      <c r="F31" s="27"/>
      <c r="G31" s="27"/>
    </row>
    <row r="32" spans="1:7" x14ac:dyDescent="0.3">
      <c r="A32" s="12" t="s">
        <v>203</v>
      </c>
      <c r="B32" s="12" t="s">
        <v>204</v>
      </c>
      <c r="C32" s="12">
        <v>1</v>
      </c>
      <c r="D32" s="27">
        <v>200</v>
      </c>
      <c r="E32" s="28">
        <f>SUM(D32:D34)</f>
        <v>500</v>
      </c>
      <c r="F32" s="29">
        <f>E32*1.2</f>
        <v>600</v>
      </c>
      <c r="G32" s="30">
        <f>F32*0.85</f>
        <v>510</v>
      </c>
    </row>
    <row r="33" spans="1:7" x14ac:dyDescent="0.3">
      <c r="A33" s="12"/>
      <c r="B33" s="12" t="s">
        <v>205</v>
      </c>
      <c r="C33" s="12">
        <v>1</v>
      </c>
      <c r="D33" s="27">
        <v>150</v>
      </c>
      <c r="E33" s="28"/>
      <c r="F33" s="27"/>
      <c r="G33" s="27"/>
    </row>
    <row r="34" spans="1:7" x14ac:dyDescent="0.3">
      <c r="A34" s="12"/>
      <c r="B34" s="12" t="s">
        <v>206</v>
      </c>
      <c r="C34" s="12">
        <v>1</v>
      </c>
      <c r="D34" s="27">
        <v>150</v>
      </c>
      <c r="E34" s="28"/>
      <c r="F34" s="27"/>
      <c r="G34" s="27"/>
    </row>
    <row r="35" spans="1:7" x14ac:dyDescent="0.3">
      <c r="A35" s="12"/>
      <c r="B35" s="12"/>
      <c r="C35" s="12"/>
      <c r="D35" s="27"/>
      <c r="E35" s="28"/>
      <c r="F35" s="27"/>
      <c r="G35" s="27"/>
    </row>
    <row r="36" spans="1:7" x14ac:dyDescent="0.3">
      <c r="A36" s="12"/>
      <c r="B36" s="12"/>
      <c r="C36" s="12"/>
      <c r="D36" s="27"/>
      <c r="E36" s="28"/>
      <c r="F36" s="27"/>
      <c r="G36" s="27"/>
    </row>
  </sheetData>
  <pageMargins left="0.7" right="0.7" top="0.75" bottom="0.75" header="0.3" footer="0.3"/>
  <legacy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Precios</vt:lpstr>
      <vt:lpstr>Paquetes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2025-02-23T03:40:56Z</dcterms:modified>
</cp:coreProperties>
</file>