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yects\pythonDataIngestionProcess\data_processed\"/>
    </mc:Choice>
  </mc:AlternateContent>
  <xr:revisionPtr revIDLastSave="0" documentId="13_ncr:1_{C8B56AEE-34F8-4D76-A36D-C540FCCF80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ras" sheetId="2" r:id="rId1"/>
    <sheet name="Precios" sheetId="3" r:id="rId2"/>
  </sheets>
  <definedNames>
    <definedName name="_xlnm._FilterDatabase" localSheetId="1" hidden="1">Precios!$A$1:$M$1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Q25" i="2" s="1"/>
  <c r="T25" i="2" s="1"/>
  <c r="G25" i="2"/>
  <c r="D25" i="2"/>
  <c r="O24" i="2"/>
  <c r="I24" i="2"/>
  <c r="G24" i="2"/>
  <c r="D24" i="2"/>
  <c r="O23" i="2"/>
  <c r="I23" i="2"/>
  <c r="G23" i="2"/>
  <c r="D23" i="2"/>
  <c r="O22" i="2"/>
  <c r="Q22" i="2" s="1"/>
  <c r="T22" i="2" s="1"/>
  <c r="G22" i="2"/>
  <c r="D22" i="2"/>
  <c r="O21" i="2"/>
  <c r="I21" i="2"/>
  <c r="G21" i="2"/>
  <c r="D21" i="2"/>
  <c r="O20" i="2"/>
  <c r="I20" i="2"/>
  <c r="Q20" i="2" s="1"/>
  <c r="T20" i="2" s="1"/>
  <c r="G20" i="2"/>
  <c r="D20" i="2"/>
  <c r="O19" i="2"/>
  <c r="I19" i="2"/>
  <c r="G19" i="2"/>
  <c r="D19" i="2"/>
  <c r="O18" i="2"/>
  <c r="I18" i="2"/>
  <c r="Q18" i="2" s="1"/>
  <c r="T18" i="2" s="1"/>
  <c r="G18" i="2"/>
  <c r="D18" i="2"/>
  <c r="O17" i="2"/>
  <c r="Q17" i="2" s="1"/>
  <c r="T17" i="2" s="1"/>
  <c r="G17" i="2"/>
  <c r="D17" i="2"/>
  <c r="O16" i="2"/>
  <c r="Q16" i="2" s="1"/>
  <c r="T16" i="2" s="1"/>
  <c r="G16" i="2"/>
  <c r="D16" i="2"/>
  <c r="O15" i="2"/>
  <c r="Q15" i="2" s="1"/>
  <c r="T15" i="2" s="1"/>
  <c r="G15" i="2"/>
  <c r="D15" i="2"/>
  <c r="O14" i="2"/>
  <c r="Q14" i="2" s="1"/>
  <c r="T14" i="2" s="1"/>
  <c r="G14" i="2"/>
  <c r="D14" i="2"/>
  <c r="O13" i="2"/>
  <c r="Q13" i="2" s="1"/>
  <c r="G13" i="2"/>
  <c r="D13" i="2"/>
  <c r="O12" i="2"/>
  <c r="Q12" i="2" s="1"/>
  <c r="T12" i="2" s="1"/>
  <c r="G12" i="2"/>
  <c r="D12" i="2"/>
  <c r="O11" i="2"/>
  <c r="Q11" i="2" s="1"/>
  <c r="T11" i="2" s="1"/>
  <c r="G11" i="2"/>
  <c r="D11" i="2"/>
  <c r="O10" i="2"/>
  <c r="Q10" i="2" s="1"/>
  <c r="T10" i="2" s="1"/>
  <c r="G10" i="2"/>
  <c r="D10" i="2"/>
  <c r="O9" i="2"/>
  <c r="Q9" i="2" s="1"/>
  <c r="T9" i="2" s="1"/>
  <c r="G9" i="2"/>
  <c r="D9" i="2"/>
  <c r="O8" i="2"/>
  <c r="Q8" i="2" s="1"/>
  <c r="T8" i="2" s="1"/>
  <c r="G8" i="2"/>
  <c r="D8" i="2"/>
  <c r="O7" i="2"/>
  <c r="Q7" i="2" s="1"/>
  <c r="T7" i="2" s="1"/>
  <c r="G7" i="2"/>
  <c r="D7" i="2"/>
  <c r="O6" i="2"/>
  <c r="Q6" i="2" s="1"/>
  <c r="T6" i="2" s="1"/>
  <c r="G6" i="2"/>
  <c r="D6" i="2"/>
  <c r="O5" i="2"/>
  <c r="Q5" i="2" s="1"/>
  <c r="T5" i="2" s="1"/>
  <c r="G5" i="2"/>
  <c r="D5" i="2"/>
  <c r="O4" i="2"/>
  <c r="Q4" i="2" s="1"/>
  <c r="T4" i="2" s="1"/>
  <c r="G4" i="2"/>
  <c r="D4" i="2"/>
  <c r="O3" i="2"/>
  <c r="Q3" i="2" s="1"/>
  <c r="T3" i="2" s="1"/>
  <c r="G3" i="2"/>
  <c r="D3" i="2"/>
  <c r="O2" i="2"/>
  <c r="Q2" i="2" s="1"/>
  <c r="T2" i="2" s="1"/>
  <c r="G2" i="2"/>
  <c r="D2" i="2"/>
  <c r="Q23" i="2" l="1"/>
  <c r="T23" i="2" s="1"/>
  <c r="Q24" i="2"/>
  <c r="T24" i="2" s="1"/>
  <c r="H13" i="3"/>
  <c r="T13" i="2"/>
  <c r="Q21" i="2"/>
  <c r="T21" i="2" s="1"/>
  <c r="Q19" i="2"/>
  <c r="T19" i="2" s="1"/>
  <c r="B2" i="3" l="1"/>
  <c r="E2" i="3"/>
  <c r="F2" i="3"/>
  <c r="G2" i="3"/>
  <c r="H2" i="3"/>
  <c r="I2" i="3"/>
  <c r="B3" i="3"/>
  <c r="E3" i="3"/>
  <c r="F3" i="3"/>
  <c r="G3" i="3"/>
  <c r="H3" i="3"/>
  <c r="I3" i="3"/>
  <c r="B4" i="3"/>
  <c r="E4" i="3"/>
  <c r="F4" i="3"/>
  <c r="G4" i="3"/>
  <c r="H4" i="3"/>
  <c r="I4" i="3"/>
  <c r="B5" i="3"/>
  <c r="E5" i="3"/>
  <c r="F5" i="3"/>
  <c r="G5" i="3"/>
  <c r="H5" i="3"/>
  <c r="I5" i="3"/>
  <c r="B6" i="3"/>
  <c r="E6" i="3"/>
  <c r="F6" i="3"/>
  <c r="G6" i="3"/>
  <c r="H6" i="3"/>
  <c r="I6" i="3"/>
  <c r="B7" i="3"/>
  <c r="E7" i="3"/>
  <c r="F7" i="3"/>
  <c r="G7" i="3"/>
  <c r="H7" i="3"/>
  <c r="I7" i="3"/>
  <c r="B8" i="3"/>
  <c r="E8" i="3"/>
  <c r="F8" i="3"/>
  <c r="G8" i="3"/>
  <c r="H8" i="3"/>
  <c r="I8" i="3"/>
  <c r="B9" i="3"/>
  <c r="E9" i="3"/>
  <c r="F9" i="3"/>
  <c r="G9" i="3"/>
  <c r="H9" i="3"/>
  <c r="I9" i="3"/>
  <c r="B10" i="3"/>
  <c r="E10" i="3"/>
  <c r="F10" i="3"/>
  <c r="G10" i="3"/>
  <c r="H10" i="3"/>
  <c r="I10" i="3"/>
  <c r="B11" i="3"/>
  <c r="E11" i="3"/>
  <c r="F11" i="3"/>
  <c r="G11" i="3"/>
  <c r="H11" i="3"/>
  <c r="I11" i="3"/>
  <c r="B12" i="3"/>
  <c r="E12" i="3"/>
  <c r="F12" i="3"/>
  <c r="G12" i="3"/>
  <c r="H12" i="3"/>
  <c r="I12" i="3"/>
  <c r="B13" i="3"/>
  <c r="E13" i="3"/>
  <c r="F13" i="3"/>
  <c r="G13" i="3"/>
  <c r="I13" i="3"/>
  <c r="B14" i="3"/>
  <c r="E14" i="3"/>
  <c r="F14" i="3"/>
  <c r="G14" i="3"/>
  <c r="H14" i="3"/>
  <c r="I14" i="3"/>
  <c r="B15" i="3"/>
  <c r="E15" i="3"/>
  <c r="F15" i="3"/>
  <c r="G15" i="3"/>
  <c r="H15" i="3"/>
  <c r="I15" i="3"/>
  <c r="B16" i="3"/>
  <c r="E16" i="3"/>
  <c r="F16" i="3"/>
  <c r="G16" i="3"/>
  <c r="H16" i="3"/>
  <c r="I16" i="3"/>
  <c r="B17" i="3"/>
  <c r="E17" i="3"/>
  <c r="F17" i="3"/>
  <c r="G17" i="3"/>
  <c r="H17" i="3"/>
  <c r="I17" i="3"/>
  <c r="B18" i="3"/>
  <c r="E18" i="3"/>
  <c r="F18" i="3"/>
  <c r="G18" i="3"/>
  <c r="H18" i="3"/>
  <c r="I18" i="3"/>
  <c r="B19" i="3"/>
  <c r="E19" i="3"/>
  <c r="F19" i="3"/>
  <c r="G19" i="3"/>
  <c r="H19" i="3"/>
  <c r="I19" i="3"/>
  <c r="B20" i="3"/>
  <c r="E20" i="3"/>
  <c r="F20" i="3"/>
  <c r="G20" i="3"/>
  <c r="H20" i="3"/>
  <c r="I20" i="3"/>
  <c r="B21" i="3"/>
  <c r="E21" i="3"/>
  <c r="F21" i="3"/>
  <c r="G21" i="3"/>
  <c r="H21" i="3"/>
  <c r="I21" i="3"/>
  <c r="B22" i="3"/>
  <c r="E22" i="3"/>
  <c r="F22" i="3"/>
  <c r="G22" i="3"/>
  <c r="H22" i="3"/>
  <c r="I22" i="3"/>
  <c r="B23" i="3"/>
  <c r="E23" i="3"/>
  <c r="F23" i="3"/>
  <c r="G23" i="3"/>
  <c r="H23" i="3"/>
  <c r="I23" i="3"/>
  <c r="B24" i="3"/>
  <c r="E24" i="3"/>
  <c r="F24" i="3"/>
  <c r="G24" i="3"/>
  <c r="H24" i="3"/>
  <c r="I24" i="3"/>
  <c r="B25" i="3"/>
  <c r="E25" i="3"/>
  <c r="F25" i="3"/>
  <c r="G25" i="3"/>
  <c r="H25" i="3"/>
  <c r="I25" i="3"/>
  <c r="M16" i="3" l="1"/>
  <c r="K16" i="3" s="1"/>
  <c r="L16" i="3" s="1"/>
  <c r="M14" i="3"/>
  <c r="K14" i="3" s="1"/>
  <c r="L14" i="3" s="1"/>
  <c r="M21" i="3"/>
  <c r="K21" i="3" s="1"/>
  <c r="L21" i="3" s="1"/>
  <c r="M9" i="3"/>
  <c r="K9" i="3" s="1"/>
  <c r="L9" i="3" s="1"/>
  <c r="M4" i="3"/>
  <c r="K4" i="3" s="1"/>
  <c r="L4" i="3" s="1"/>
  <c r="M7" i="3"/>
  <c r="K7" i="3" s="1"/>
  <c r="L7" i="3" s="1"/>
  <c r="M2" i="3"/>
  <c r="K2" i="3" s="1"/>
  <c r="L2" i="3" s="1"/>
  <c r="M20" i="3"/>
  <c r="K20" i="3" s="1"/>
  <c r="L20" i="3" s="1"/>
  <c r="M13" i="3"/>
  <c r="K13" i="3" s="1"/>
  <c r="L13" i="3" s="1"/>
  <c r="M25" i="3"/>
  <c r="K25" i="3" s="1"/>
  <c r="L25" i="3" s="1"/>
  <c r="M17" i="3"/>
  <c r="K17" i="3" s="1"/>
  <c r="L17" i="3" s="1"/>
  <c r="M11" i="3"/>
  <c r="K11" i="3" s="1"/>
  <c r="L11" i="3" s="1"/>
  <c r="M23" i="3"/>
  <c r="K23" i="3" s="1"/>
  <c r="L23" i="3" s="1"/>
  <c r="M18" i="3"/>
  <c r="K18" i="3" s="1"/>
  <c r="L18" i="3" s="1"/>
  <c r="M5" i="3"/>
  <c r="K5" i="3" s="1"/>
  <c r="L5" i="3" s="1"/>
  <c r="M3" i="3"/>
  <c r="K3" i="3" s="1"/>
  <c r="L3" i="3" s="1"/>
  <c r="M24" i="3"/>
  <c r="K24" i="3" s="1"/>
  <c r="L24" i="3" s="1"/>
  <c r="M8" i="3"/>
  <c r="K8" i="3" s="1"/>
  <c r="L8" i="3" s="1"/>
  <c r="M22" i="3"/>
  <c r="K22" i="3" s="1"/>
  <c r="L22" i="3" s="1"/>
  <c r="M15" i="3"/>
  <c r="K15" i="3" s="1"/>
  <c r="L15" i="3" s="1"/>
  <c r="M10" i="3"/>
  <c r="K10" i="3" s="1"/>
  <c r="L10" i="3" s="1"/>
  <c r="M12" i="3"/>
  <c r="K12" i="3" s="1"/>
  <c r="L12" i="3" s="1"/>
  <c r="M19" i="3"/>
  <c r="K19" i="3" s="1"/>
  <c r="L19" i="3" s="1"/>
  <c r="M6" i="3"/>
  <c r="K6" i="3" s="1"/>
  <c r="L6" i="3" s="1"/>
</calcChain>
</file>

<file path=xl/sharedStrings.xml><?xml version="1.0" encoding="utf-8"?>
<sst xmlns="http://schemas.openxmlformats.org/spreadsheetml/2006/main" count="151" uniqueCount="80">
  <si>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</si>
  <si>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</si>
  <si>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</si>
  <si>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</si>
  <si>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</si>
  <si>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</si>
  <si>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</si>
  <si>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</si>
  <si>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</si>
  <si>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</si>
  <si>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</si>
  <si>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</si>
  <si>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</si>
  <si>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</si>
  <si>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</si>
  <si>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</si>
  <si>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</si>
  <si>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</si>
  <si>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</si>
  <si>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</si>
  <si>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</si>
  <si>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</si>
  <si>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</si>
  <si>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</si>
  <si>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</si>
  <si>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</si>
  <si>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</si>
  <si>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</si>
  <si>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Peluche</t>
  </si>
  <si>
    <t>Preview</t>
  </si>
  <si>
    <t>Cmpr Final</t>
  </si>
  <si>
    <t>SANRIO</t>
  </si>
  <si>
    <t>Disney</t>
  </si>
  <si>
    <t>Hello Kitty</t>
  </si>
  <si>
    <t>Snoopy</t>
  </si>
  <si>
    <t>Cinnamoroll Cosplasy Stitch-juguetes bonitos de 20cm, muñecos de peluche de Disney</t>
  </si>
  <si>
    <t>Sanrio-juguetes de peluche de Hello Kitty para niñas, almohada suave de Anime, Kawaii  - HK 25cm</t>
  </si>
  <si>
    <t>https://es.aliexpress.com/item/1005007205794900.html?spm=a2g0o.order_detail.order_detail_item.3.731b39d3hfa0JD&amp;gatewayAdapt=glo2esp</t>
  </si>
  <si>
    <t>Muñeco de peluche de Anime Sanrio Kawaii, muñeco de peluche suave de Cinnamoroll, almohada de 25cm</t>
  </si>
  <si>
    <t>https://es.aliexpress.com/item/1005007425031187.html?spm=a2g0o.order_detail.order_detail_item.3.112d39d3rqqHdS&amp;gatewayAdapt=glo2esp</t>
  </si>
  <si>
    <t>Cinnamoroll-muñeco de peluche de 70cm, almohada de dibujos animados Kawaii</t>
  </si>
  <si>
    <t>https://es.aliexpress.com/item/1005007104224281.html?spm=a2g0o.order_detail.order_detail_item.3.d1e639d3bSmKP1&amp;gatewayAdapt=glo2esp</t>
  </si>
  <si>
    <t>Monkey · D · Luffy Trafalgar D Water Law, Tony Chopper Luffy, muñeco de Peluche, 25cm</t>
  </si>
  <si>
    <t>https://es.aliexpress.com/item/1005006967924430.html?spm=a2g0o.order_detail.order_detail_item.3.47b739d347eZzD&amp;gatewayAdapt=glo2esp</t>
  </si>
  <si>
    <t>https://es.aliexpress.com/item/1005007798501324.html?spm=a2g0o.order_detail.order_detail_item.3.680c39d3ZaHQeH&amp;gatewayAdapt=glo2esp</t>
  </si>
  <si>
    <t>Sanrio Anime Kawaii, súper suave felpa, Cinnamoroll corazoncitos</t>
  </si>
  <si>
    <t>https://es.aliexpress.com/item/1005007972360636.html?spm=a2g0o.order_detail.order_detail_item.3.453739d38QiUpS&amp;gatewayAdapt=glo2esp</t>
  </si>
  <si>
    <t>Disney Grande James P. Sullivan Peluche Monsters University Inc, peluche almohada, 85 cm</t>
  </si>
  <si>
    <t>https://es.aliexpress.com/item/1005007168825755.html?spm=a2g0o.order_detail.order_detail_item.3.21d839d3x0iiw8&amp;gatewayAdapt=glo2esp</t>
  </si>
  <si>
    <t>https://es.aliexpress.com/item/1005007104224281.html?spm=a2g0o.order_detail.order_detail_item.3.534039d3SikXuV&amp;gatewayAdapt=glo2esp</t>
  </si>
  <si>
    <t>Juguete de peluche de capibara, animales de peluche, pulsera de animales</t>
  </si>
  <si>
    <t>https://es.aliexpress.com/item/1005007869416185.html?spm=a2g0o.order_detail.order_detail_item.3.4b1839d3c4LkNm&amp;gatewayAdapt=glo2esp</t>
  </si>
  <si>
    <t>Disney-muñeco de peluche de Stitch Lilo para niños, juguete de peluche de pato, 30cm</t>
  </si>
  <si>
    <t>https://es.aliexpress.com/item/1005007466045367.html?spm=a2g0o.order_detail.order_detail_item.3.721b39d3p2k5lm&amp;gatewayAdapt=glo2esp</t>
  </si>
  <si>
    <t>Snoopys de 10cm, juguete de peluche, figuras de Anime, bolsa suave</t>
  </si>
  <si>
    <t>https://es.aliexpress.com/item/1005007701280812.html?spm=a2g0o.order_detail.order_detail_item.3.52a139d3TjaK4x&amp;gatewayAdapt=glo2esp</t>
  </si>
  <si>
    <t>Peluche de Frozen, felpa, reina Elsa, princesa Anna, 30-50 CM</t>
  </si>
  <si>
    <t>https://es.aliexpress.com/item/1005007144700734.html?spm=a2g0o.order_detail.order_detail_item.3.27d739d3ppyZlC&amp;gatewayAdapt=glo2esp</t>
  </si>
  <si>
    <t>Peluche de Sullivan, Disney, 9 pulgadas, película de relleno suave</t>
  </si>
  <si>
    <t>Película de Disney, cerdo Waddles, 18cm</t>
  </si>
  <si>
    <t>https://es.aliexpress.com/item/1005005936635904.html?spm=a2g0o.order_detail.order_detail_item.3.7e8039d3OsVMgj&amp;gatewayAdapt=glo2esp</t>
  </si>
  <si>
    <t>Sanrio Kuromi muñecos de peluche 40/50cm kawaii My Melody Cinnamoroll - Kuromi</t>
  </si>
  <si>
    <t>https://es.aliexpress.com/item/1005007153165459.html?spm=a2g0o.order_detail.order_detail_item.3.755d39d3p7FY9S&amp;gatewayAdapt=glo2esp</t>
  </si>
  <si>
    <t>https://es.aliexpress.com/item/1005007205794900.html?spm=a2g0o.order_detail.order_detail_item.3.3ab239d37zDYN6&amp;gatewayAdapt=glo2esp</t>
  </si>
  <si>
    <t>Sanrio-Personaje de dibujos animados de 35cm, peluche Cinnamoroll, con orejas grandes</t>
  </si>
  <si>
    <t>https://es.aliexpress.com/item/1005008270402917.html?spm=a2g0o.order_detail.order_detail_item.2.755a39d3O2xfcK&amp;gatewayAdapt=glo2esp</t>
  </si>
  <si>
    <t>Sanrio Kuromi Melody Hello Kitty, peluche kawaii suave, 30 cm - Hello Kitty</t>
  </si>
  <si>
    <t>https://es.aliexpress.com/item/1005007626906935.html?spm=a2g0o.order_detail.order_detail_item.3.551839d3VkPs8K&amp;gatewayAdapt=glo2esp</t>
  </si>
  <si>
    <t>Sanrio Kuromi peluche Cinnamoroll Melody, suave juguete Día de San Valentín - HK 25-30cm</t>
  </si>
  <si>
    <t>https://es.aliexpress.com/item/1005008149664520.html?spm=a2g0o.order_detail.order_detail_item.3.4d0139d3Cp8ElH&amp;gatewayAdapt=glo2esp</t>
  </si>
  <si>
    <t>Sanrio-peluche Kawaii, Kuromi Melody Cinnamorol, 22CM</t>
  </si>
  <si>
    <t>https://es.aliexpress.com/item/1005006768969643.html?spm=a2g0o.order_detail.order_detail_item.3.1fd939d3arqXUz&amp;gatewayAdapt=glo2esp</t>
  </si>
  <si>
    <t>Sanrio-juguetes de peluche de Hello Kitty para niñas, almohada suave de Anime, Kawaii - HK 25cm</t>
  </si>
  <si>
    <t>https://es.aliexpress.com/item/1005007205794900.html?spm=a2g0o.order_detail.order_detail_item.3.4ead39d30FOzEJ&amp;gatewayAdapt=glo2esp</t>
  </si>
  <si>
    <t>Yugui-juguete de peluche para perro, muñeco de Pacha, máquina Kulomi, venta al por mayor 25cm - HK</t>
  </si>
  <si>
    <t>Yugui-juguete de peluche para perro, muñeco de Pacha, máquina Kulomi, venta al por mayor 25cm - Cinnamoroll</t>
  </si>
  <si>
    <t>Sanrio-vestido transparente, peluche de Hello Kitty, 40cm</t>
  </si>
  <si>
    <t>https://es.aliexpress.com/item/1005007180525135.html?spm=a2g0o.order_detail.order_detail_item.3.1e1c39d3RmeeiN&amp;gatewayAdapt=glo2esp</t>
  </si>
  <si>
    <t>One Piece</t>
  </si>
  <si>
    <t>Capibara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</si>
</sst>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6" fontId="6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0" fontId="9" fillId="0" borderId="0" xfId="0" applyFont="1"/>
    <xf numFmtId="1" fontId="0" fillId="0" borderId="0" xfId="0" applyNumberFormat="1" applyAlignment="1">
      <alignment horizontal="center" vertical="center"/>
    </xf>
    <xf numFmtId="6" fontId="3" fillId="2" borderId="0" xfId="2" applyNumberFormat="1" applyFill="1" applyAlignment="1">
      <alignment horizontal="center" vertical="center"/>
    </xf>
  </cellXfs>
  <cellStyles count="6">
    <cellStyle name="Hipervínculo" xfId="2" builtinId="8"/>
    <cellStyle name="Hipervínculo 2" xfId="5" xr:uid="{21EF05F3-1E2C-49C4-9AE2-9AB640736CFA}"/>
    <cellStyle name="Moneda" xfId="1" builtinId="4"/>
    <cellStyle name="Moneda 2" xfId="4" xr:uid="{ECA1117B-34B7-458A-826A-858B495450D6}"/>
    <cellStyle name="Normal" xfId="0" builtinId="0"/>
    <cellStyle name="Normal 2" xfId="3" xr:uid="{B57AF322-3F49-48C4-B167-E3A6159316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7626906935.html?spm=a2g0o.order_detail.order_detail_item.3.551839d3VkPs8K&amp;gatewayAdapt=glo2esp" TargetMode="External"/><Relationship Id="rId13" Type="http://schemas.openxmlformats.org/officeDocument/2006/relationships/hyperlink" Target="https://es.aliexpress.com/item/1005007425031187.html?spm=a2g0o.order_detail.order_detail_item.3.112d39d3rqqHdS&amp;gatewayAdapt=glo2esp" TargetMode="External"/><Relationship Id="rId18" Type="http://schemas.openxmlformats.org/officeDocument/2006/relationships/hyperlink" Target="https://es.aliexpress.com/item/1005005936635904.html?spm=a2g0o.order_detail.order_detail_item.3.7e8039d3OsVMgj&amp;gatewayAdapt=glo2esp" TargetMode="External"/><Relationship Id="rId3" Type="http://schemas.openxmlformats.org/officeDocument/2006/relationships/hyperlink" Target="https://es.aliexpress.com/item/1005007869416185.html?spm=a2g0o.order_detail.order_detail_item.3.4b1839d3c4LkNm&amp;gatewayAdapt=glo2esp" TargetMode="External"/><Relationship Id="rId21" Type="http://schemas.openxmlformats.org/officeDocument/2006/relationships/hyperlink" Target="https://es.aliexpress.com/item/1005006768969643.html?spm=a2g0o.order_detail.order_detail_item.3.1fd939d3arqXUz&amp;gatewayAdapt=glo2esp" TargetMode="External"/><Relationship Id="rId7" Type="http://schemas.openxmlformats.org/officeDocument/2006/relationships/hyperlink" Target="https://es.aliexpress.com/item/1005008270402917.html?spm=a2g0o.order_detail.order_detail_item.2.755a39d3O2xfcK&amp;gatewayAdapt=glo2esp" TargetMode="External"/><Relationship Id="rId12" Type="http://schemas.openxmlformats.org/officeDocument/2006/relationships/hyperlink" Target="https://es.aliexpress.com/item/1005007205794900.html?spm=a2g0o.order_detail.order_detail_item.3.731b39d3hfa0JD&amp;gatewayAdapt=glo2esp" TargetMode="External"/><Relationship Id="rId17" Type="http://schemas.openxmlformats.org/officeDocument/2006/relationships/hyperlink" Target="https://es.aliexpress.com/item/1005007972360636.html?spm=a2g0o.order_detail.order_detail_item.3.453739d38QiUpS&amp;gatewayAdapt=glo2esp" TargetMode="External"/><Relationship Id="rId2" Type="http://schemas.openxmlformats.org/officeDocument/2006/relationships/hyperlink" Target="https://es.aliexpress.com/item/1005007104224281.html?spm=a2g0o.order_detail.order_detail_item.3.534039d3SikXuV&amp;gatewayAdapt=glo2esp" TargetMode="External"/><Relationship Id="rId16" Type="http://schemas.openxmlformats.org/officeDocument/2006/relationships/hyperlink" Target="https://es.aliexpress.com/item/1005007798501324.html?spm=a2g0o.order_detail.order_detail_item.3.680c39d3ZaHQeH&amp;gatewayAdapt=glo2esp" TargetMode="External"/><Relationship Id="rId20" Type="http://schemas.openxmlformats.org/officeDocument/2006/relationships/hyperlink" Target="https://es.aliexpress.com/item/1005007144700734.html?spm=a2g0o.order_detail.order_detail_item.3.27d739d3ppyZlC&amp;gatewayAdapt=glo2esp" TargetMode="External"/><Relationship Id="rId1" Type="http://schemas.openxmlformats.org/officeDocument/2006/relationships/hyperlink" Target="https://es.aliexpress.com/item/1005007168825755.html?spm=a2g0o.order_detail.order_detail_item.3.21d839d3x0iiw8&amp;gatewayAdapt=glo2esp" TargetMode="External"/><Relationship Id="rId6" Type="http://schemas.openxmlformats.org/officeDocument/2006/relationships/hyperlink" Target="https://es.aliexpress.com/item/1005007205794900.html?spm=a2g0o.order_detail.order_detail_item.3.3ab239d37zDYN6&amp;gatewayAdapt=glo2esp" TargetMode="External"/><Relationship Id="rId11" Type="http://schemas.openxmlformats.org/officeDocument/2006/relationships/hyperlink" Target="https://es.aliexpress.com/item/1005007180525135.html?spm=a2g0o.order_detail.order_detail_item.3.1e1c39d3RmeeiN&amp;gatewayAdapt=glo2esp" TargetMode="External"/><Relationship Id="rId5" Type="http://schemas.openxmlformats.org/officeDocument/2006/relationships/hyperlink" Target="https://es.aliexpress.com/item/1005007701280812.html?spm=a2g0o.order_detail.order_detail_item.3.52a139d3TjaK4x&amp;gatewayAdapt=glo2esp" TargetMode="External"/><Relationship Id="rId15" Type="http://schemas.openxmlformats.org/officeDocument/2006/relationships/hyperlink" Target="https://es.aliexpress.com/item/1005006967924430.html?spm=a2g0o.order_detail.order_detail_item.3.47b739d347eZzD&amp;gatewayAdapt=glo2esp" TargetMode="External"/><Relationship Id="rId10" Type="http://schemas.openxmlformats.org/officeDocument/2006/relationships/hyperlink" Target="https://es.aliexpress.com/item/1005007205794900.html?spm=a2g0o.order_detail.order_detail_item.3.4ead39d30FOzEJ&amp;gatewayAdapt=glo2esp" TargetMode="External"/><Relationship Id="rId19" Type="http://schemas.openxmlformats.org/officeDocument/2006/relationships/hyperlink" Target="https://es.aliexpress.com/item/1005007153165459.html?spm=a2g0o.order_detail.order_detail_item.3.755d39d3p7FY9S&amp;gatewayAdapt=glo2esp" TargetMode="External"/><Relationship Id="rId4" Type="http://schemas.openxmlformats.org/officeDocument/2006/relationships/hyperlink" Target="https://es.aliexpress.com/item/1005007466045367.html?spm=a2g0o.order_detail.order_detail_item.3.721b39d3p2k5lm&amp;gatewayAdapt=glo2esp" TargetMode="External"/><Relationship Id="rId9" Type="http://schemas.openxmlformats.org/officeDocument/2006/relationships/hyperlink" Target="https://es.aliexpress.com/item/1005008149664520.html?spm=a2g0o.order_detail.order_detail_item.3.4d0139d3Cp8ElH&amp;gatewayAdapt=glo2esp" TargetMode="External"/><Relationship Id="rId14" Type="http://schemas.openxmlformats.org/officeDocument/2006/relationships/hyperlink" Target="https://es.aliexpress.com/item/1005007104224281.html?spm=a2g0o.order_detail.order_detail_item.3.d1e639d3bSmKP1&amp;gatewayAdapt=glo2esp" TargetMode="External"/><Relationship Id="rId22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kI5S-tMlmfVLgleMkZRXoL-knddHhbW/view?usp=drive_link" TargetMode="External"/><Relationship Id="rId13" Type="http://schemas.openxmlformats.org/officeDocument/2006/relationships/hyperlink" Target="https://drive.google.com/file/d/1XNk6QgKJ8s7w2Dk-vns66Wqob9pDtsl_/view?usp=drive_link" TargetMode="External"/><Relationship Id="rId18" Type="http://schemas.openxmlformats.org/officeDocument/2006/relationships/hyperlink" Target="https://drive.google.com/file/d/1KhYsVqhzlso1xN-151-hM-HP1utU8I8p/view?usp=drive_link" TargetMode="External"/><Relationship Id="rId3" Type="http://schemas.openxmlformats.org/officeDocument/2006/relationships/hyperlink" Target="https://drive.google.com/file/d/1ykI5S-tMlmfVLgleMkZRXoL-knddHhbW/view?usp=drive_link" TargetMode="External"/><Relationship Id="rId21" Type="http://schemas.openxmlformats.org/officeDocument/2006/relationships/hyperlink" Target="https://drive.google.com/file/d/1dvpwHqz30gYRVGxQgjH0yZaIXifJdMr6/view?usp=drive_link" TargetMode="External"/><Relationship Id="rId7" Type="http://schemas.openxmlformats.org/officeDocument/2006/relationships/hyperlink" Target="https://drive.google.com/file/d/1A5cZQl_KHfBi9DLv5F1BQNkUurggLxe2/view?usp=drive_link" TargetMode="External"/><Relationship Id="rId12" Type="http://schemas.openxmlformats.org/officeDocument/2006/relationships/hyperlink" Target="https://drive.google.com/file/d/1LQIWft1D6Rsma7vKd4-82nrWMF7diDZY/view?usp=drive_link" TargetMode="External"/><Relationship Id="rId17" Type="http://schemas.openxmlformats.org/officeDocument/2006/relationships/hyperlink" Target="https://drive.google.com/file/d/1cFOSXhBVLfRHCAfDzRz6_OWIJ0J18qCQ/view?usp=drive_link" TargetMode="External"/><Relationship Id="rId25" Type="http://schemas.openxmlformats.org/officeDocument/2006/relationships/image" Target="../media/image1.png"/><Relationship Id="rId2" Type="http://schemas.openxmlformats.org/officeDocument/2006/relationships/hyperlink" Target="https://drive.google.com/file/d/1Xd1ZlunLzqoZ25eSfGVC5ivp1qAY_4QT/view?usp=drive_link" TargetMode="External"/><Relationship Id="rId16" Type="http://schemas.openxmlformats.org/officeDocument/2006/relationships/hyperlink" Target="https://drive.google.com/file/d/1dvpwHqz30gYRVGxQgjH0yZaIXifJdMr6/view?usp=drive_link" TargetMode="External"/><Relationship Id="rId20" Type="http://schemas.openxmlformats.org/officeDocument/2006/relationships/hyperlink" Target="https://drive.google.com/file/d/1hXhQzGDpMdqesoWJm2rdx_IuzzDcerwo/view?usp=drive_link" TargetMode="External"/><Relationship Id="rId1" Type="http://schemas.openxmlformats.org/officeDocument/2006/relationships/hyperlink" Target="https://drive.google.com/file/d/1dvpwHqz30gYRVGxQgjH0yZaIXifJdMr6/view?usp=drive_link" TargetMode="External"/><Relationship Id="rId6" Type="http://schemas.openxmlformats.org/officeDocument/2006/relationships/hyperlink" Target="https://drive.google.com/file/d/1De3mJxrTIqWat4htfNrui2ZzD9_OuExK/view?usp=drive_link" TargetMode="External"/><Relationship Id="rId11" Type="http://schemas.openxmlformats.org/officeDocument/2006/relationships/hyperlink" Target="https://drive.google.com/file/d/1QWtLI04-frFMi_aLgNN1mispL-vl_ru7/view?usp=drive_link" TargetMode="External"/><Relationship Id="rId24" Type="http://schemas.openxmlformats.org/officeDocument/2006/relationships/hyperlink" Target="https://drive.google.com/file/d/1cowaQ1VzKfXWmCdqwn-nU2oQu-iyySp3/view?usp=drive_link" TargetMode="External"/><Relationship Id="rId5" Type="http://schemas.openxmlformats.org/officeDocument/2006/relationships/hyperlink" Target="https://drive.google.com/file/d/1Cg5WvVWZn0El_h2Q7wZ4_7o0CCtUxT8B/view?usp=drive_link" TargetMode="External"/><Relationship Id="rId15" Type="http://schemas.openxmlformats.org/officeDocument/2006/relationships/hyperlink" Target="https://drive.google.com/file/d/100I9EPtv-noAH55pwvL33Tz7K2jh8BIE/view?usp=drive_link" TargetMode="External"/><Relationship Id="rId23" Type="http://schemas.openxmlformats.org/officeDocument/2006/relationships/hyperlink" Target="https://drive.google.com/file/d/1giqCVJIz5poeR7tSxiuw387-IULqOMOZ/view?usp=drive_link" TargetMode="External"/><Relationship Id="rId10" Type="http://schemas.openxmlformats.org/officeDocument/2006/relationships/hyperlink" Target="https://drive.google.com/file/d/1mL1OzSGULWT1XNHDKKS4VPLlOy8UId5r/view?usp=drive_link" TargetMode="External"/><Relationship Id="rId19" Type="http://schemas.openxmlformats.org/officeDocument/2006/relationships/hyperlink" Target="https://drive.google.com/file/d/1KhYsVqhzlso1xN-151-hM-HP1utU8I8p/view?usp=drive_link" TargetMode="External"/><Relationship Id="rId4" Type="http://schemas.openxmlformats.org/officeDocument/2006/relationships/hyperlink" Target="https://drive.google.com/file/d/14CQg5VjUKCEe7klvSnU_RKlkYgEeYBfs/view?usp=drive_link" TargetMode="External"/><Relationship Id="rId9" Type="http://schemas.openxmlformats.org/officeDocument/2006/relationships/hyperlink" Target="https://drive.google.com/file/d/1_Xz0TeLuDToUgDpaeOEt4CIF4wsfXlVQ/view?usp=drive_link" TargetMode="External"/><Relationship Id="rId14" Type="http://schemas.openxmlformats.org/officeDocument/2006/relationships/hyperlink" Target="https://drive.google.com/file/d/1JB8U6kK9e9JmyPACJGBkRa-CH42rA21g/view?usp=drive_link" TargetMode="External"/><Relationship Id="rId22" Type="http://schemas.openxmlformats.org/officeDocument/2006/relationships/hyperlink" Target="https://drive.google.com/file/d/1giqCVJIz5poeR7tSxiuw387-IULqOMOZ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ySplit="1" topLeftCell="A23" activePane="bottomLeft" state="frozen"/>
      <selection pane="bottomLeft" activeCell="A26" sqref="A26:XFD51"/>
    </sheetView>
  </sheetViews>
  <sheetFormatPr baseColWidth="10" defaultColWidth="10.69921875" defaultRowHeight="15.6" x14ac:dyDescent="0.3"/>
  <cols>
    <col min="1" max="1" width="33.69921875" style="18" customWidth="1"/>
    <col min="2" max="2" width="4.69921875" style="18" bestFit="1" customWidth="1"/>
    <col min="3" max="3" width="10.09765625" style="18" bestFit="1" customWidth="1"/>
    <col min="4" max="4" width="6.5" style="18" bestFit="1" customWidth="1"/>
    <col min="5" max="5" width="8.69921875" style="18" bestFit="1" customWidth="1"/>
    <col min="6" max="6" width="10.09765625" style="18" bestFit="1" customWidth="1"/>
    <col min="7" max="7" width="9.5" style="18" bestFit="1" customWidth="1"/>
    <col min="8" max="8" width="6.19921875" style="18" bestFit="1" customWidth="1"/>
    <col min="9" max="9" width="8.69921875" style="18" bestFit="1" customWidth="1"/>
    <col min="10" max="11" width="10.69921875" style="18" bestFit="1" customWidth="1"/>
    <col min="12" max="12" width="7.09765625" style="18" bestFit="1" customWidth="1"/>
    <col min="13" max="13" width="8" style="18" bestFit="1" customWidth="1"/>
    <col min="14" max="14" width="6.19921875" style="18" bestFit="1" customWidth="1"/>
    <col min="15" max="15" width="7.09765625" style="18" bestFit="1" customWidth="1"/>
    <col min="16" max="16" width="4.5" style="18" bestFit="1" customWidth="1"/>
    <col min="17" max="17" width="9.5" style="18" bestFit="1" customWidth="1"/>
    <col min="18" max="18" width="10.69921875" style="18"/>
    <col min="19" max="19" width="10.19921875" style="18" bestFit="1" customWidth="1"/>
    <col min="20" max="20" width="10.19921875" style="18" customWidth="1"/>
    <col min="21" max="21" width="11.796875" style="18" bestFit="1" customWidth="1"/>
    <col min="22" max="16384" width="10.69921875" style="18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30</v>
      </c>
      <c r="U1" s="1" t="s">
        <v>19</v>
      </c>
    </row>
    <row r="2" spans="1:21" ht="46.8" x14ac:dyDescent="0.3">
      <c r="A2" s="3" t="s">
        <v>36</v>
      </c>
      <c r="B2" s="4">
        <v>1</v>
      </c>
      <c r="C2" s="5">
        <v>162.31</v>
      </c>
      <c r="D2" s="6">
        <f t="shared" ref="D2:D25" si="0">(((C2-F2)*100)/C2)/100</f>
        <v>0.40915532006653932</v>
      </c>
      <c r="E2" s="7">
        <v>0</v>
      </c>
      <c r="F2" s="7">
        <v>95.9</v>
      </c>
      <c r="G2" s="8">
        <f t="shared" ref="G2:G25" si="1">B2*F2</f>
        <v>95.9</v>
      </c>
      <c r="H2" s="7">
        <v>0</v>
      </c>
      <c r="I2" s="7">
        <v>17.37</v>
      </c>
      <c r="J2" s="9">
        <v>45369</v>
      </c>
      <c r="K2" s="9"/>
      <c r="L2" s="5"/>
      <c r="M2" s="7">
        <v>20.79</v>
      </c>
      <c r="N2" s="5"/>
      <c r="O2" s="11">
        <f>5.45+14.47</f>
        <v>19.920000000000002</v>
      </c>
      <c r="P2" s="4">
        <v>1</v>
      </c>
      <c r="Q2" s="8">
        <f t="shared" ref="Q2:Q25" si="2">F2+(I2/B2)-(O2/B2)</f>
        <v>93.350000000000009</v>
      </c>
      <c r="R2" s="12" t="s">
        <v>37</v>
      </c>
      <c r="S2" s="13"/>
      <c r="T2" s="8">
        <f t="shared" ref="T2:T9" si="3">B2*Q2</f>
        <v>93.350000000000009</v>
      </c>
    </row>
    <row r="3" spans="1:21" ht="46.8" x14ac:dyDescent="0.3">
      <c r="A3" s="3" t="s">
        <v>38</v>
      </c>
      <c r="B3" s="4">
        <v>1</v>
      </c>
      <c r="C3" s="5">
        <v>271.48</v>
      </c>
      <c r="D3" s="6">
        <f t="shared" si="0"/>
        <v>0.66148519227935754</v>
      </c>
      <c r="E3" s="7">
        <v>0</v>
      </c>
      <c r="F3" s="7">
        <v>91.9</v>
      </c>
      <c r="G3" s="8">
        <f t="shared" si="1"/>
        <v>91.9</v>
      </c>
      <c r="H3" s="7">
        <v>0</v>
      </c>
      <c r="I3" s="7">
        <v>16.53</v>
      </c>
      <c r="J3" s="9">
        <v>45369</v>
      </c>
      <c r="K3" s="9"/>
      <c r="L3" s="5"/>
      <c r="M3" s="7">
        <v>20.79</v>
      </c>
      <c r="N3" s="5"/>
      <c r="O3" s="11">
        <f>5.22+13.86</f>
        <v>19.079999999999998</v>
      </c>
      <c r="P3" s="4">
        <v>1</v>
      </c>
      <c r="Q3" s="8">
        <f t="shared" si="2"/>
        <v>89.350000000000009</v>
      </c>
      <c r="R3" s="12" t="s">
        <v>39</v>
      </c>
      <c r="S3" s="13"/>
      <c r="T3" s="8">
        <f t="shared" si="3"/>
        <v>89.350000000000009</v>
      </c>
    </row>
    <row r="4" spans="1:21" ht="46.8" x14ac:dyDescent="0.3">
      <c r="A4" s="3" t="s">
        <v>40</v>
      </c>
      <c r="B4" s="4">
        <v>1</v>
      </c>
      <c r="C4" s="5">
        <v>474.97</v>
      </c>
      <c r="D4" s="6">
        <f t="shared" si="0"/>
        <v>0.6717687432890499</v>
      </c>
      <c r="E4" s="7">
        <v>0</v>
      </c>
      <c r="F4" s="7">
        <v>155.9</v>
      </c>
      <c r="G4" s="8">
        <f t="shared" si="1"/>
        <v>155.9</v>
      </c>
      <c r="H4" s="7">
        <v>0</v>
      </c>
      <c r="I4" s="7">
        <v>27.99</v>
      </c>
      <c r="J4" s="9">
        <v>45369</v>
      </c>
      <c r="K4" s="9"/>
      <c r="L4" s="5"/>
      <c r="M4" s="7">
        <v>20.79</v>
      </c>
      <c r="N4" s="5"/>
      <c r="O4" s="11">
        <f>8.87+23.52</f>
        <v>32.39</v>
      </c>
      <c r="P4" s="4">
        <v>1</v>
      </c>
      <c r="Q4" s="8">
        <f t="shared" si="2"/>
        <v>151.5</v>
      </c>
      <c r="R4" s="12" t="s">
        <v>41</v>
      </c>
      <c r="S4" s="13"/>
      <c r="T4" s="8">
        <f t="shared" si="3"/>
        <v>151.5</v>
      </c>
    </row>
    <row r="5" spans="1:21" ht="46.8" x14ac:dyDescent="0.3">
      <c r="A5" s="3" t="s">
        <v>42</v>
      </c>
      <c r="B5" s="4">
        <v>1</v>
      </c>
      <c r="C5" s="5">
        <v>551.84</v>
      </c>
      <c r="D5" s="6">
        <f t="shared" si="0"/>
        <v>0.84796317773267615</v>
      </c>
      <c r="E5" s="7">
        <v>0</v>
      </c>
      <c r="F5" s="7">
        <v>83.9</v>
      </c>
      <c r="G5" s="8">
        <f t="shared" si="1"/>
        <v>83.9</v>
      </c>
      <c r="H5" s="7">
        <v>0</v>
      </c>
      <c r="I5" s="7">
        <v>15.05</v>
      </c>
      <c r="J5" s="9">
        <v>45369</v>
      </c>
      <c r="K5" s="9"/>
      <c r="L5" s="5"/>
      <c r="M5" s="7">
        <v>20.79</v>
      </c>
      <c r="N5" s="5"/>
      <c r="O5" s="11">
        <f>4.79+12.64</f>
        <v>17.43</v>
      </c>
      <c r="P5" s="4">
        <v>1</v>
      </c>
      <c r="Q5" s="8">
        <f t="shared" si="2"/>
        <v>81.52000000000001</v>
      </c>
      <c r="R5" s="12" t="s">
        <v>43</v>
      </c>
      <c r="S5" s="13"/>
      <c r="T5" s="8">
        <f t="shared" si="3"/>
        <v>81.52000000000001</v>
      </c>
    </row>
    <row r="6" spans="1:21" ht="46.8" x14ac:dyDescent="0.3">
      <c r="A6" s="3" t="s">
        <v>35</v>
      </c>
      <c r="B6" s="4">
        <v>1</v>
      </c>
      <c r="C6" s="5">
        <v>285.08</v>
      </c>
      <c r="D6" s="6">
        <f t="shared" si="0"/>
        <v>0.7056966465553528</v>
      </c>
      <c r="E6" s="7">
        <v>0</v>
      </c>
      <c r="F6" s="7">
        <v>83.9</v>
      </c>
      <c r="G6" s="8">
        <f t="shared" si="1"/>
        <v>83.9</v>
      </c>
      <c r="H6" s="7">
        <v>0</v>
      </c>
      <c r="I6" s="7">
        <v>15.05</v>
      </c>
      <c r="J6" s="9">
        <v>45369</v>
      </c>
      <c r="K6" s="9"/>
      <c r="L6" s="5"/>
      <c r="M6" s="7">
        <v>20.79</v>
      </c>
      <c r="N6" s="5"/>
      <c r="O6" s="11">
        <f>4.79+12.64</f>
        <v>17.43</v>
      </c>
      <c r="P6" s="4">
        <v>1</v>
      </c>
      <c r="Q6" s="8">
        <f t="shared" si="2"/>
        <v>81.52000000000001</v>
      </c>
      <c r="R6" s="12" t="s">
        <v>44</v>
      </c>
      <c r="S6" s="13"/>
      <c r="T6" s="8">
        <f t="shared" si="3"/>
        <v>81.52000000000001</v>
      </c>
    </row>
    <row r="7" spans="1:21" ht="31.2" x14ac:dyDescent="0.3">
      <c r="A7" s="3" t="s">
        <v>45</v>
      </c>
      <c r="B7" s="4">
        <v>1</v>
      </c>
      <c r="C7" s="5">
        <v>268.83999999999997</v>
      </c>
      <c r="D7" s="6">
        <f t="shared" si="0"/>
        <v>0.58499479244160091</v>
      </c>
      <c r="E7" s="7">
        <v>0</v>
      </c>
      <c r="F7" s="7">
        <v>111.57</v>
      </c>
      <c r="G7" s="8">
        <f t="shared" si="1"/>
        <v>111.57</v>
      </c>
      <c r="H7" s="7">
        <v>0</v>
      </c>
      <c r="I7" s="7">
        <v>20.13</v>
      </c>
      <c r="J7" s="9">
        <v>45369</v>
      </c>
      <c r="K7" s="9"/>
      <c r="L7" s="5"/>
      <c r="M7" s="7">
        <v>20.79</v>
      </c>
      <c r="N7" s="5"/>
      <c r="O7" s="11">
        <f>6.35+16.82</f>
        <v>23.17</v>
      </c>
      <c r="P7" s="4">
        <v>1</v>
      </c>
      <c r="Q7" s="8">
        <f t="shared" si="2"/>
        <v>108.52999999999999</v>
      </c>
      <c r="R7" s="12" t="s">
        <v>46</v>
      </c>
      <c r="S7" s="13"/>
      <c r="T7" s="8">
        <f t="shared" si="3"/>
        <v>108.52999999999999</v>
      </c>
    </row>
    <row r="8" spans="1:21" ht="46.8" x14ac:dyDescent="0.3">
      <c r="A8" s="3" t="s">
        <v>47</v>
      </c>
      <c r="B8" s="4">
        <v>1</v>
      </c>
      <c r="C8" s="5">
        <v>775.17</v>
      </c>
      <c r="D8" s="6">
        <f t="shared" si="0"/>
        <v>0.66471870686430079</v>
      </c>
      <c r="E8" s="7">
        <v>0</v>
      </c>
      <c r="F8" s="7">
        <v>259.89999999999998</v>
      </c>
      <c r="G8" s="8">
        <f t="shared" si="1"/>
        <v>259.89999999999998</v>
      </c>
      <c r="H8" s="7">
        <v>0</v>
      </c>
      <c r="I8" s="7">
        <v>47.48</v>
      </c>
      <c r="J8" s="9">
        <v>45369</v>
      </c>
      <c r="K8" s="9"/>
      <c r="L8" s="5"/>
      <c r="M8" s="7">
        <v>20.79</v>
      </c>
      <c r="N8" s="5"/>
      <c r="O8" s="11">
        <f>10.64+39.88</f>
        <v>50.52</v>
      </c>
      <c r="P8" s="4">
        <v>1</v>
      </c>
      <c r="Q8" s="8">
        <f t="shared" si="2"/>
        <v>256.86</v>
      </c>
      <c r="R8" s="12" t="s">
        <v>48</v>
      </c>
      <c r="S8" s="13"/>
      <c r="T8" s="8">
        <f t="shared" si="3"/>
        <v>256.86</v>
      </c>
    </row>
    <row r="9" spans="1:21" ht="46.8" x14ac:dyDescent="0.3">
      <c r="A9" s="3" t="s">
        <v>40</v>
      </c>
      <c r="B9" s="4">
        <v>1</v>
      </c>
      <c r="C9" s="5">
        <v>474.97</v>
      </c>
      <c r="D9" s="6">
        <f t="shared" si="0"/>
        <v>0.65492557424679465</v>
      </c>
      <c r="E9" s="7">
        <v>0</v>
      </c>
      <c r="F9" s="7">
        <v>163.9</v>
      </c>
      <c r="G9" s="8">
        <f t="shared" si="1"/>
        <v>163.9</v>
      </c>
      <c r="H9" s="7">
        <v>0</v>
      </c>
      <c r="I9" s="7">
        <v>30.1</v>
      </c>
      <c r="J9" s="9">
        <v>45369</v>
      </c>
      <c r="K9" s="9"/>
      <c r="L9" s="5"/>
      <c r="M9" s="7">
        <v>20.79</v>
      </c>
      <c r="N9" s="5"/>
      <c r="O9" s="11">
        <f>6.7+25.14</f>
        <v>31.84</v>
      </c>
      <c r="P9" s="4">
        <v>1</v>
      </c>
      <c r="Q9" s="8">
        <f t="shared" si="2"/>
        <v>162.16</v>
      </c>
      <c r="R9" s="12" t="s">
        <v>49</v>
      </c>
      <c r="S9" s="13"/>
      <c r="T9" s="8">
        <f t="shared" si="3"/>
        <v>162.16</v>
      </c>
    </row>
    <row r="10" spans="1:21" ht="46.8" x14ac:dyDescent="0.3">
      <c r="A10" s="3" t="s">
        <v>50</v>
      </c>
      <c r="B10" s="4">
        <v>1</v>
      </c>
      <c r="C10" s="5">
        <v>171.89</v>
      </c>
      <c r="D10" s="6">
        <f t="shared" si="0"/>
        <v>0.651521321775554</v>
      </c>
      <c r="E10" s="7">
        <v>0</v>
      </c>
      <c r="F10" s="7">
        <v>59.9</v>
      </c>
      <c r="G10" s="8">
        <f t="shared" si="1"/>
        <v>59.9</v>
      </c>
      <c r="H10" s="7">
        <v>0</v>
      </c>
      <c r="I10" s="7">
        <v>11.02</v>
      </c>
      <c r="J10" s="9">
        <v>45369</v>
      </c>
      <c r="K10" s="9"/>
      <c r="L10" s="5"/>
      <c r="M10" s="7">
        <v>20.79</v>
      </c>
      <c r="N10" s="5"/>
      <c r="O10" s="11">
        <f>2.47+9.19</f>
        <v>11.66</v>
      </c>
      <c r="P10" s="4">
        <v>1</v>
      </c>
      <c r="Q10" s="8">
        <f t="shared" si="2"/>
        <v>59.260000000000005</v>
      </c>
      <c r="R10" s="12" t="s">
        <v>51</v>
      </c>
      <c r="S10" s="13"/>
      <c r="T10" s="8">
        <f t="shared" ref="T10:T25" si="4">B10*Q10</f>
        <v>59.260000000000005</v>
      </c>
    </row>
    <row r="11" spans="1:21" ht="46.8" x14ac:dyDescent="0.3">
      <c r="A11" s="3" t="s">
        <v>52</v>
      </c>
      <c r="B11" s="4">
        <v>1</v>
      </c>
      <c r="C11" s="5">
        <v>550.79999999999995</v>
      </c>
      <c r="D11" s="6">
        <f t="shared" si="0"/>
        <v>0.68064633260711704</v>
      </c>
      <c r="E11" s="7">
        <v>0</v>
      </c>
      <c r="F11" s="7">
        <v>175.9</v>
      </c>
      <c r="G11" s="8">
        <f t="shared" si="1"/>
        <v>175.9</v>
      </c>
      <c r="H11" s="7">
        <v>0</v>
      </c>
      <c r="I11" s="7">
        <v>32.22</v>
      </c>
      <c r="J11" s="9">
        <v>45369</v>
      </c>
      <c r="K11" s="9"/>
      <c r="L11" s="5"/>
      <c r="M11" s="7">
        <v>20.79</v>
      </c>
      <c r="N11" s="5"/>
      <c r="O11" s="11">
        <f>7.19+27</f>
        <v>34.19</v>
      </c>
      <c r="P11" s="4">
        <v>1</v>
      </c>
      <c r="Q11" s="8">
        <f t="shared" si="2"/>
        <v>173.93</v>
      </c>
      <c r="R11" s="12" t="s">
        <v>53</v>
      </c>
      <c r="S11" s="13"/>
      <c r="T11" s="8">
        <f t="shared" si="4"/>
        <v>173.93</v>
      </c>
    </row>
    <row r="12" spans="1:21" ht="31.2" x14ac:dyDescent="0.3">
      <c r="A12" s="3" t="s">
        <v>54</v>
      </c>
      <c r="B12" s="4">
        <v>1</v>
      </c>
      <c r="C12" s="5">
        <v>191.99</v>
      </c>
      <c r="D12" s="6">
        <f t="shared" si="0"/>
        <v>0.70883900203135586</v>
      </c>
      <c r="E12" s="7">
        <v>0</v>
      </c>
      <c r="F12" s="7">
        <v>55.9</v>
      </c>
      <c r="G12" s="8">
        <f t="shared" si="1"/>
        <v>55.9</v>
      </c>
      <c r="H12" s="7">
        <v>0</v>
      </c>
      <c r="I12" s="7">
        <v>10.38</v>
      </c>
      <c r="J12" s="9">
        <v>45369</v>
      </c>
      <c r="K12" s="9"/>
      <c r="L12" s="5"/>
      <c r="M12" s="7">
        <v>20.79</v>
      </c>
      <c r="N12" s="5"/>
      <c r="O12" s="11">
        <f>2.29+8.58</f>
        <v>10.870000000000001</v>
      </c>
      <c r="P12" s="4">
        <v>1</v>
      </c>
      <c r="Q12" s="8">
        <f t="shared" si="2"/>
        <v>55.41</v>
      </c>
      <c r="R12" s="12" t="s">
        <v>55</v>
      </c>
      <c r="S12" s="13"/>
      <c r="T12" s="8">
        <f t="shared" si="4"/>
        <v>55.41</v>
      </c>
    </row>
    <row r="13" spans="1:21" ht="31.2" x14ac:dyDescent="0.3">
      <c r="A13" s="3" t="s">
        <v>56</v>
      </c>
      <c r="B13" s="4">
        <v>1</v>
      </c>
      <c r="C13" s="5">
        <v>814.63</v>
      </c>
      <c r="D13" s="6">
        <f t="shared" si="0"/>
        <v>0.68095945398524482</v>
      </c>
      <c r="E13" s="7">
        <v>0</v>
      </c>
      <c r="F13" s="7">
        <v>259.89999999999998</v>
      </c>
      <c r="G13" s="8">
        <f t="shared" si="1"/>
        <v>259.89999999999998</v>
      </c>
      <c r="H13" s="7">
        <v>0</v>
      </c>
      <c r="I13" s="7">
        <v>47.48</v>
      </c>
      <c r="J13" s="9">
        <v>45369</v>
      </c>
      <c r="K13" s="9"/>
      <c r="L13" s="5"/>
      <c r="M13" s="7">
        <v>20.79</v>
      </c>
      <c r="N13" s="5"/>
      <c r="O13" s="11">
        <f>10.61+39.88</f>
        <v>50.49</v>
      </c>
      <c r="P13" s="4">
        <v>2</v>
      </c>
      <c r="Q13" s="8">
        <f t="shared" si="2"/>
        <v>256.89</v>
      </c>
      <c r="R13" s="12" t="s">
        <v>57</v>
      </c>
      <c r="S13" s="13"/>
      <c r="T13" s="8">
        <f t="shared" si="4"/>
        <v>256.89</v>
      </c>
    </row>
    <row r="14" spans="1:21" ht="31.2" x14ac:dyDescent="0.3">
      <c r="A14" s="3" t="s">
        <v>58</v>
      </c>
      <c r="B14" s="4">
        <v>1</v>
      </c>
      <c r="C14" s="5">
        <v>413.4</v>
      </c>
      <c r="D14" s="6">
        <f t="shared" si="0"/>
        <v>0.6422351233671989</v>
      </c>
      <c r="E14" s="7">
        <v>0</v>
      </c>
      <c r="F14" s="7">
        <v>147.9</v>
      </c>
      <c r="G14" s="8">
        <f t="shared" si="1"/>
        <v>147.9</v>
      </c>
      <c r="H14" s="7">
        <v>0</v>
      </c>
      <c r="I14" s="7">
        <v>27.12</v>
      </c>
      <c r="J14" s="9">
        <v>45369</v>
      </c>
      <c r="K14" s="9"/>
      <c r="L14" s="5"/>
      <c r="M14" s="7">
        <v>20.79</v>
      </c>
      <c r="N14" s="5"/>
      <c r="O14" s="11">
        <f>6.06+22.71</f>
        <v>28.77</v>
      </c>
      <c r="P14" s="4">
        <v>1</v>
      </c>
      <c r="Q14" s="8">
        <f t="shared" si="2"/>
        <v>146.25</v>
      </c>
      <c r="R14" s="12"/>
      <c r="S14" s="13"/>
      <c r="T14" s="8">
        <f t="shared" si="4"/>
        <v>146.25</v>
      </c>
    </row>
    <row r="15" spans="1:21" ht="31.2" x14ac:dyDescent="0.3">
      <c r="A15" s="3" t="s">
        <v>59</v>
      </c>
      <c r="B15" s="4">
        <v>1</v>
      </c>
      <c r="C15" s="5">
        <v>188.57</v>
      </c>
      <c r="D15" s="6">
        <f t="shared" si="0"/>
        <v>0.66113379646815507</v>
      </c>
      <c r="E15" s="7">
        <v>0</v>
      </c>
      <c r="F15" s="7">
        <v>63.9</v>
      </c>
      <c r="G15" s="8">
        <f t="shared" si="1"/>
        <v>63.9</v>
      </c>
      <c r="H15" s="7">
        <v>0</v>
      </c>
      <c r="I15" s="7">
        <v>11.66</v>
      </c>
      <c r="J15" s="9">
        <v>45369</v>
      </c>
      <c r="K15" s="9"/>
      <c r="L15" s="5"/>
      <c r="M15" s="7">
        <v>20.79</v>
      </c>
      <c r="N15" s="5"/>
      <c r="O15" s="11">
        <f>2.61+9.8</f>
        <v>12.41</v>
      </c>
      <c r="P15" s="4">
        <v>1</v>
      </c>
      <c r="Q15" s="8">
        <f t="shared" si="2"/>
        <v>63.150000000000006</v>
      </c>
      <c r="R15" s="12" t="s">
        <v>60</v>
      </c>
      <c r="S15" s="13"/>
      <c r="T15" s="8">
        <f t="shared" si="4"/>
        <v>63.150000000000006</v>
      </c>
    </row>
    <row r="16" spans="1:21" ht="46.8" x14ac:dyDescent="0.3">
      <c r="A16" s="3" t="s">
        <v>61</v>
      </c>
      <c r="B16" s="4">
        <v>1</v>
      </c>
      <c r="C16" s="5">
        <v>359.42</v>
      </c>
      <c r="D16" s="6">
        <f t="shared" si="0"/>
        <v>0.48834232930833005</v>
      </c>
      <c r="E16" s="7">
        <v>0</v>
      </c>
      <c r="F16" s="7">
        <v>183.9</v>
      </c>
      <c r="G16" s="8">
        <f t="shared" si="1"/>
        <v>183.9</v>
      </c>
      <c r="H16" s="7">
        <v>0</v>
      </c>
      <c r="I16" s="7">
        <v>33.700000000000003</v>
      </c>
      <c r="J16" s="9">
        <v>45369</v>
      </c>
      <c r="K16" s="9"/>
      <c r="L16" s="5"/>
      <c r="M16" s="7">
        <v>20.79</v>
      </c>
      <c r="N16" s="5"/>
      <c r="O16" s="11">
        <f>7.51+28.22</f>
        <v>35.729999999999997</v>
      </c>
      <c r="P16" s="4">
        <v>1</v>
      </c>
      <c r="Q16" s="8">
        <f t="shared" si="2"/>
        <v>181.87000000000003</v>
      </c>
      <c r="R16" s="12" t="s">
        <v>62</v>
      </c>
      <c r="S16" s="13"/>
      <c r="T16" s="8">
        <f t="shared" si="4"/>
        <v>181.87000000000003</v>
      </c>
    </row>
    <row r="17" spans="1:20" ht="46.8" x14ac:dyDescent="0.3">
      <c r="A17" s="3" t="s">
        <v>36</v>
      </c>
      <c r="B17" s="4">
        <v>1</v>
      </c>
      <c r="C17" s="5">
        <v>162.31</v>
      </c>
      <c r="D17" s="6">
        <f t="shared" si="0"/>
        <v>0.40915532006653932</v>
      </c>
      <c r="E17" s="7">
        <v>0</v>
      </c>
      <c r="F17" s="7">
        <v>95.9</v>
      </c>
      <c r="G17" s="8">
        <f t="shared" si="1"/>
        <v>95.9</v>
      </c>
      <c r="H17" s="7">
        <v>0</v>
      </c>
      <c r="I17" s="7">
        <v>17.600000000000001</v>
      </c>
      <c r="J17" s="9">
        <v>45369</v>
      </c>
      <c r="K17" s="9"/>
      <c r="L17" s="5"/>
      <c r="M17" s="7">
        <v>20.79</v>
      </c>
      <c r="N17" s="5"/>
      <c r="O17" s="11">
        <f>3.92+14.73</f>
        <v>18.649999999999999</v>
      </c>
      <c r="P17" s="4">
        <v>1</v>
      </c>
      <c r="Q17" s="8">
        <f t="shared" si="2"/>
        <v>94.85</v>
      </c>
      <c r="R17" s="12" t="s">
        <v>63</v>
      </c>
      <c r="S17" s="13"/>
      <c r="T17" s="8">
        <f t="shared" si="4"/>
        <v>94.85</v>
      </c>
    </row>
    <row r="18" spans="1:20" ht="46.8" x14ac:dyDescent="0.3">
      <c r="A18" s="3" t="s">
        <v>64</v>
      </c>
      <c r="B18" s="4">
        <v>1</v>
      </c>
      <c r="C18" s="5">
        <v>568.49</v>
      </c>
      <c r="D18" s="6">
        <f t="shared" si="0"/>
        <v>0.60829566043378069</v>
      </c>
      <c r="E18" s="7">
        <v>0</v>
      </c>
      <c r="F18" s="7">
        <v>222.68</v>
      </c>
      <c r="G18" s="8">
        <f t="shared" si="1"/>
        <v>222.68</v>
      </c>
      <c r="H18" s="7">
        <v>0</v>
      </c>
      <c r="I18" s="7">
        <f>0.07+38.43</f>
        <v>38.5</v>
      </c>
      <c r="J18" s="9">
        <v>45371</v>
      </c>
      <c r="K18" s="9"/>
      <c r="L18" s="5"/>
      <c r="M18" s="7">
        <v>20.5</v>
      </c>
      <c r="N18" s="5"/>
      <c r="O18" s="11">
        <f>2.23+19.39+32.17</f>
        <v>53.790000000000006</v>
      </c>
      <c r="P18" s="4">
        <v>1</v>
      </c>
      <c r="Q18" s="8">
        <f t="shared" si="2"/>
        <v>207.39</v>
      </c>
      <c r="R18" s="12" t="s">
        <v>65</v>
      </c>
      <c r="S18" s="13"/>
      <c r="T18" s="8">
        <f t="shared" si="4"/>
        <v>207.39</v>
      </c>
    </row>
    <row r="19" spans="1:20" ht="46.8" x14ac:dyDescent="0.3">
      <c r="A19" s="3" t="s">
        <v>66</v>
      </c>
      <c r="B19" s="4">
        <v>1</v>
      </c>
      <c r="C19" s="5">
        <v>221.55</v>
      </c>
      <c r="D19" s="6">
        <f t="shared" si="0"/>
        <v>3.0331753554502364E-2</v>
      </c>
      <c r="E19" s="7">
        <v>0</v>
      </c>
      <c r="F19" s="7">
        <v>214.83</v>
      </c>
      <c r="G19" s="8">
        <f t="shared" si="1"/>
        <v>214.83</v>
      </c>
      <c r="H19" s="7">
        <v>0</v>
      </c>
      <c r="I19" s="7">
        <f>0.06+37.39</f>
        <v>37.450000000000003</v>
      </c>
      <c r="J19" s="9">
        <v>45371</v>
      </c>
      <c r="K19" s="9"/>
      <c r="L19" s="5"/>
      <c r="M19" s="7">
        <v>20.5</v>
      </c>
      <c r="N19" s="5"/>
      <c r="O19" s="11">
        <f>18.86+31.36</f>
        <v>50.22</v>
      </c>
      <c r="P19" s="4">
        <v>1</v>
      </c>
      <c r="Q19" s="8">
        <f t="shared" si="2"/>
        <v>202.06000000000003</v>
      </c>
      <c r="R19" s="12" t="s">
        <v>67</v>
      </c>
      <c r="S19" s="13"/>
      <c r="T19" s="8">
        <f t="shared" si="4"/>
        <v>202.06000000000003</v>
      </c>
    </row>
    <row r="20" spans="1:20" ht="46.8" x14ac:dyDescent="0.3">
      <c r="A20" s="3" t="s">
        <v>68</v>
      </c>
      <c r="B20" s="4">
        <v>1</v>
      </c>
      <c r="C20" s="5">
        <v>405.4</v>
      </c>
      <c r="D20" s="6">
        <f t="shared" si="0"/>
        <v>0.63613714849531333</v>
      </c>
      <c r="E20" s="7">
        <v>0</v>
      </c>
      <c r="F20" s="7">
        <v>147.51</v>
      </c>
      <c r="G20" s="8">
        <f t="shared" si="1"/>
        <v>147.51</v>
      </c>
      <c r="H20" s="7">
        <v>0</v>
      </c>
      <c r="I20" s="7">
        <f>0.02+25.33</f>
        <v>25.349999999999998</v>
      </c>
      <c r="J20" s="9">
        <v>45371</v>
      </c>
      <c r="K20" s="9"/>
      <c r="L20" s="5"/>
      <c r="M20" s="7">
        <v>20.5</v>
      </c>
      <c r="N20" s="5"/>
      <c r="O20" s="11">
        <f>1.48+12.82+21.33</f>
        <v>35.629999999999995</v>
      </c>
      <c r="P20" s="4">
        <v>1</v>
      </c>
      <c r="Q20" s="8">
        <f t="shared" si="2"/>
        <v>137.22999999999999</v>
      </c>
      <c r="R20" s="12" t="s">
        <v>69</v>
      </c>
      <c r="S20" s="13"/>
      <c r="T20" s="8">
        <f t="shared" si="4"/>
        <v>137.22999999999999</v>
      </c>
    </row>
    <row r="21" spans="1:20" ht="31.2" x14ac:dyDescent="0.3">
      <c r="A21" s="3" t="s">
        <v>70</v>
      </c>
      <c r="B21" s="4">
        <v>1</v>
      </c>
      <c r="C21" s="5">
        <v>105</v>
      </c>
      <c r="D21" s="6">
        <f t="shared" si="0"/>
        <v>2.733333333333338E-2</v>
      </c>
      <c r="E21" s="7">
        <v>0</v>
      </c>
      <c r="F21" s="7">
        <v>102.13</v>
      </c>
      <c r="G21" s="8">
        <f t="shared" si="1"/>
        <v>102.13</v>
      </c>
      <c r="H21" s="7">
        <v>0</v>
      </c>
      <c r="I21" s="7">
        <f>0.03+17.74</f>
        <v>17.77</v>
      </c>
      <c r="J21" s="9">
        <v>45371</v>
      </c>
      <c r="K21" s="9"/>
      <c r="L21" s="5"/>
      <c r="M21" s="7">
        <v>20.5</v>
      </c>
      <c r="N21" s="5"/>
      <c r="O21" s="11">
        <f>8.97+14.9</f>
        <v>23.87</v>
      </c>
      <c r="P21" s="4">
        <v>1</v>
      </c>
      <c r="Q21" s="8">
        <f t="shared" si="2"/>
        <v>96.029999999999987</v>
      </c>
      <c r="R21" s="12" t="s">
        <v>71</v>
      </c>
      <c r="S21" s="13"/>
      <c r="T21" s="8">
        <f t="shared" si="4"/>
        <v>96.029999999999987</v>
      </c>
    </row>
    <row r="22" spans="1:20" ht="46.8" x14ac:dyDescent="0.3">
      <c r="A22" s="3" t="s">
        <v>72</v>
      </c>
      <c r="B22" s="4">
        <v>1</v>
      </c>
      <c r="C22" s="5">
        <v>162.31</v>
      </c>
      <c r="D22" s="6">
        <f t="shared" si="0"/>
        <v>0.54469841661019036</v>
      </c>
      <c r="E22" s="7">
        <v>0</v>
      </c>
      <c r="F22" s="7">
        <v>73.900000000000006</v>
      </c>
      <c r="G22" s="8">
        <f t="shared" si="1"/>
        <v>73.900000000000006</v>
      </c>
      <c r="H22" s="7">
        <v>0</v>
      </c>
      <c r="I22" s="7">
        <v>13.3</v>
      </c>
      <c r="J22" s="9">
        <v>45371</v>
      </c>
      <c r="K22" s="9"/>
      <c r="L22" s="5"/>
      <c r="M22" s="7">
        <v>20.5</v>
      </c>
      <c r="N22" s="5"/>
      <c r="O22" s="11">
        <f>4.4+11.13</f>
        <v>15.530000000000001</v>
      </c>
      <c r="P22" s="4">
        <v>1</v>
      </c>
      <c r="Q22" s="8">
        <f t="shared" si="2"/>
        <v>71.67</v>
      </c>
      <c r="R22" s="12" t="s">
        <v>73</v>
      </c>
      <c r="S22" s="13"/>
      <c r="T22" s="8">
        <f t="shared" si="4"/>
        <v>71.67</v>
      </c>
    </row>
    <row r="23" spans="1:20" ht="46.8" x14ac:dyDescent="0.3">
      <c r="A23" s="3" t="s">
        <v>74</v>
      </c>
      <c r="B23" s="4">
        <v>1</v>
      </c>
      <c r="C23" s="5">
        <v>99</v>
      </c>
      <c r="D23" s="6">
        <f t="shared" si="0"/>
        <v>0.32424242424242422</v>
      </c>
      <c r="E23" s="7">
        <v>0</v>
      </c>
      <c r="F23" s="7">
        <v>66.900000000000006</v>
      </c>
      <c r="G23" s="8">
        <f t="shared" si="1"/>
        <v>66.900000000000006</v>
      </c>
      <c r="H23" s="7">
        <v>0</v>
      </c>
      <c r="I23" s="7">
        <f>22.4/2</f>
        <v>11.2</v>
      </c>
      <c r="J23" s="9">
        <v>45371</v>
      </c>
      <c r="K23" s="9"/>
      <c r="L23" s="5"/>
      <c r="M23" s="7">
        <v>20.5</v>
      </c>
      <c r="N23" s="5"/>
      <c r="O23" s="11">
        <f>(7.48+18.75)/2</f>
        <v>13.115</v>
      </c>
      <c r="P23" s="4">
        <v>1</v>
      </c>
      <c r="Q23" s="8">
        <f t="shared" si="2"/>
        <v>64.985000000000014</v>
      </c>
      <c r="R23" s="12"/>
      <c r="S23" s="13"/>
      <c r="T23" s="8">
        <f t="shared" si="4"/>
        <v>64.985000000000014</v>
      </c>
    </row>
    <row r="24" spans="1:20" ht="62.4" x14ac:dyDescent="0.3">
      <c r="A24" s="3" t="s">
        <v>75</v>
      </c>
      <c r="B24" s="4">
        <v>1</v>
      </c>
      <c r="C24" s="5">
        <v>99</v>
      </c>
      <c r="D24" s="6">
        <f t="shared" si="0"/>
        <v>0.41515151515151516</v>
      </c>
      <c r="E24" s="7">
        <v>0</v>
      </c>
      <c r="F24" s="7">
        <v>57.9</v>
      </c>
      <c r="G24" s="8">
        <f t="shared" si="1"/>
        <v>57.9</v>
      </c>
      <c r="H24" s="7">
        <v>0</v>
      </c>
      <c r="I24" s="7">
        <f>22.4/2</f>
        <v>11.2</v>
      </c>
      <c r="J24" s="9">
        <v>45371</v>
      </c>
      <c r="K24" s="9"/>
      <c r="L24" s="5"/>
      <c r="M24" s="7">
        <v>20.5</v>
      </c>
      <c r="N24" s="5"/>
      <c r="O24" s="11">
        <f>(7.48+18.75)/2</f>
        <v>13.115</v>
      </c>
      <c r="P24" s="4">
        <v>1</v>
      </c>
      <c r="Q24" s="8">
        <f t="shared" si="2"/>
        <v>55.984999999999992</v>
      </c>
      <c r="R24" s="12"/>
      <c r="S24" s="13"/>
      <c r="T24" s="8">
        <f t="shared" si="4"/>
        <v>55.984999999999992</v>
      </c>
    </row>
    <row r="25" spans="1:20" ht="31.2" x14ac:dyDescent="0.3">
      <c r="A25" s="3" t="s">
        <v>76</v>
      </c>
      <c r="B25" s="4">
        <v>1</v>
      </c>
      <c r="C25" s="5">
        <v>619.39</v>
      </c>
      <c r="D25" s="6">
        <f t="shared" si="0"/>
        <v>0.72569786402751091</v>
      </c>
      <c r="E25" s="7">
        <v>0</v>
      </c>
      <c r="F25" s="7">
        <v>169.9</v>
      </c>
      <c r="G25" s="8">
        <f t="shared" si="1"/>
        <v>169.9</v>
      </c>
      <c r="H25" s="7">
        <v>0</v>
      </c>
      <c r="I25" s="7">
        <v>30.4</v>
      </c>
      <c r="J25" s="9">
        <v>45371</v>
      </c>
      <c r="K25" s="9"/>
      <c r="L25" s="5"/>
      <c r="M25" s="7">
        <v>20.5</v>
      </c>
      <c r="N25" s="5"/>
      <c r="O25" s="11">
        <f>10.17+25.56</f>
        <v>35.729999999999997</v>
      </c>
      <c r="P25" s="4">
        <v>1</v>
      </c>
      <c r="Q25" s="8">
        <f t="shared" si="2"/>
        <v>164.57000000000002</v>
      </c>
      <c r="R25" s="12" t="s">
        <v>77</v>
      </c>
      <c r="S25" s="13"/>
      <c r="T25" s="8">
        <f t="shared" si="4"/>
        <v>164.57000000000002</v>
      </c>
    </row>
    <row r="26" spans="1:20" x14ac:dyDescent="0.3">
      <c r="S26" s="13"/>
    </row>
  </sheetData>
  <hyperlinks>
    <hyperlink ref="R8" r:id="rId1" xr:uid="{ABA2B682-27B7-44E8-AF72-C568BB5050C8}"/>
    <hyperlink ref="R9" r:id="rId2" xr:uid="{0BAB31E4-E067-4C04-8E5C-0ED2F2F5D733}"/>
    <hyperlink ref="R10" r:id="rId3" xr:uid="{882D8222-0260-4C6B-BEC9-DAC43EBAAE2C}"/>
    <hyperlink ref="R11" r:id="rId4" xr:uid="{70F11C20-B0C8-4942-BAAF-88842ADC28C7}"/>
    <hyperlink ref="R12" r:id="rId5" xr:uid="{109D775D-D142-45E8-846C-F6403D617802}"/>
    <hyperlink ref="R17" r:id="rId6" xr:uid="{88A9960A-14AE-4ADC-B9E2-D9D50A2F122B}"/>
    <hyperlink ref="R18" r:id="rId7" xr:uid="{1723DB68-DD5E-409A-A93D-484280A67FFA}"/>
    <hyperlink ref="R19" r:id="rId8" xr:uid="{C1B1A2DC-8859-4CE4-B979-2E0C80E8CF21}"/>
    <hyperlink ref="R20" r:id="rId9" xr:uid="{EE2D52F5-C9CC-4AAD-9E63-62C931645D00}"/>
    <hyperlink ref="R22" r:id="rId10" xr:uid="{1C308359-A515-4C2C-B8AF-5882D0DF336C}"/>
    <hyperlink ref="R25" r:id="rId11" xr:uid="{CAEECB7B-8BE0-4D84-B442-60425955A38C}"/>
    <hyperlink ref="R2" r:id="rId12" xr:uid="{3698E742-8054-4D36-8559-EFB6EA5E0472}"/>
    <hyperlink ref="R3" r:id="rId13" xr:uid="{C8ADE4B8-5FD4-4CC1-AB85-9E9B94765D0C}"/>
    <hyperlink ref="R4" r:id="rId14" xr:uid="{C3D1022F-A76E-42D0-9B52-57441FF795DB}"/>
    <hyperlink ref="R5" r:id="rId15" xr:uid="{289375DD-DB95-4B92-9A07-F11221BD0CD0}"/>
    <hyperlink ref="R6" r:id="rId16" xr:uid="{43A6885B-FDD5-46AB-A9FE-427BDFD813A1}"/>
    <hyperlink ref="R7" r:id="rId17" xr:uid="{CF57F040-7E38-4B76-BD16-E6CC3C81EB5D}"/>
    <hyperlink ref="R15" r:id="rId18" xr:uid="{9A51DAB8-5BD8-4405-A781-0EA5BEF98098}"/>
    <hyperlink ref="R16" r:id="rId19" xr:uid="{2691BA83-3A1E-417E-A32A-4A709DF494E6}"/>
    <hyperlink ref="R13" r:id="rId20" xr:uid="{257FEDA5-2A5B-4101-BF73-9F59B303858D}"/>
    <hyperlink ref="R21" r:id="rId21" xr:uid="{AD89AA6B-2878-48ED-8BD4-E285C3040039}"/>
  </hyperlinks>
  <pageMargins left="0.7" right="0.7" top="0.75" bottom="0.75" header="0.3" footer="0.3"/>
  <picture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7.09765625" style="18" bestFit="1" customWidth="1"/>
    <col min="2" max="2" width="44.796875" style="18" customWidth="1"/>
    <col min="3" max="4" width="13.5" style="18" bestFit="1" customWidth="1"/>
    <col min="5" max="5" width="13.19921875" style="18" bestFit="1" customWidth="1"/>
    <col min="6" max="6" width="16" style="18" bestFit="1" customWidth="1"/>
    <col min="7" max="7" width="9.69921875" style="18" bestFit="1" customWidth="1"/>
    <col min="8" max="8" width="11.296875" style="18" bestFit="1" customWidth="1"/>
    <col min="9" max="9" width="8.5" style="18" bestFit="1" customWidth="1"/>
    <col min="10" max="10" width="8.5" style="18" customWidth="1"/>
    <col min="11" max="11" width="12.69921875" style="18" bestFit="1" customWidth="1"/>
    <col min="12" max="12" width="12.796875" style="18" bestFit="1" customWidth="1"/>
    <col min="13" max="13" width="9.296875" style="18" bestFit="1" customWidth="1"/>
    <col min="14" max="16384" width="10.69921875" style="18"/>
  </cols>
  <sheetData>
    <row r="1" spans="1:13" x14ac:dyDescent="0.3">
      <c r="A1" s="10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29</v>
      </c>
      <c r="K1" s="1" t="s">
        <v>25</v>
      </c>
      <c r="L1" s="1" t="s">
        <v>26</v>
      </c>
      <c r="M1" s="1" t="s">
        <v>27</v>
      </c>
    </row>
    <row r="2" spans="1:13" ht="31.2" x14ac:dyDescent="0.3">
      <c r="A2" s="19">
        <v>58</v>
      </c>
      <c r="B2" s="3" t="str">
        <f>Compras!A2</f>
        <v>Sanrio-juguetes de peluche de Hello Kitty para niñas, almohada suave de Anime, Kawaii  - HK 25cm</v>
      </c>
      <c r="C2" s="3" t="s">
        <v>33</v>
      </c>
      <c r="D2" s="3" t="s">
        <v>28</v>
      </c>
      <c r="E2" s="14">
        <f>Compras!C2</f>
        <v>162.31</v>
      </c>
      <c r="F2" s="6">
        <f>Compras!D2</f>
        <v>0.40915532006653932</v>
      </c>
      <c r="G2" s="4">
        <f>Compras!B2</f>
        <v>1</v>
      </c>
      <c r="H2" s="14">
        <f>Compras!Q2</f>
        <v>93.350000000000009</v>
      </c>
      <c r="I2" s="4">
        <f>Compras!P2</f>
        <v>1</v>
      </c>
      <c r="J2" s="20" t="s">
        <v>29</v>
      </c>
      <c r="K2" s="15">
        <f t="shared" ref="K2:K11" si="0">M2* (IF(M2-H2&lt;100, IF(M2-H2&gt;80, 1.25, IF(M2-H2&gt;50, 1.5, 1.75)), IF(M2-H2&gt;150, 0.95, IF(M2-H2&gt;170, 0.9, 1))))</f>
        <v>247.53750000000002</v>
      </c>
      <c r="L2" s="16">
        <f t="shared" ref="L2:L11" si="1">(K2+M2)/2</f>
        <v>206.28125</v>
      </c>
      <c r="M2" s="17">
        <f t="shared" ref="M2:M11" si="2">(H2/I2) * ( IF(E2&gt;H2, IF(E2-H2&gt;100, 1.25, IF(E2-H2&gt;50, 1.5, 1.75)), IF(H2-E2&gt;100, 1.25, IF(H2-E2&gt;50, 1.5, 1.75))) ) + 25</f>
        <v>165.02500000000001</v>
      </c>
    </row>
    <row r="3" spans="1:13" ht="46.8" x14ac:dyDescent="0.3">
      <c r="A3" s="19">
        <v>59</v>
      </c>
      <c r="B3" s="3" t="str">
        <f>Compras!A3</f>
        <v>Muñeco de peluche de Anime Sanrio Kawaii, muñeco de peluche suave de Cinnamoroll, almohada de 25cm</v>
      </c>
      <c r="C3" s="3" t="s">
        <v>31</v>
      </c>
      <c r="D3" s="3" t="s">
        <v>28</v>
      </c>
      <c r="E3" s="14">
        <f>Compras!C3</f>
        <v>271.48</v>
      </c>
      <c r="F3" s="6">
        <f>Compras!D3</f>
        <v>0.66148519227935754</v>
      </c>
      <c r="G3" s="4">
        <f>Compras!B3</f>
        <v>1</v>
      </c>
      <c r="H3" s="14">
        <f>Compras!Q3</f>
        <v>89.350000000000009</v>
      </c>
      <c r="I3" s="4">
        <f>Compras!P3</f>
        <v>1</v>
      </c>
      <c r="J3" s="20" t="s">
        <v>29</v>
      </c>
      <c r="K3" s="15">
        <f t="shared" si="0"/>
        <v>239.203125</v>
      </c>
      <c r="L3" s="16">
        <f t="shared" si="1"/>
        <v>187.9453125</v>
      </c>
      <c r="M3" s="17">
        <f t="shared" si="2"/>
        <v>136.6875</v>
      </c>
    </row>
    <row r="4" spans="1:13" ht="31.2" x14ac:dyDescent="0.3">
      <c r="A4" s="19">
        <v>60</v>
      </c>
      <c r="B4" s="3" t="str">
        <f>Compras!A4</f>
        <v>Cinnamoroll-muñeco de peluche de 70cm, almohada de dibujos animados Kawaii</v>
      </c>
      <c r="C4" s="3" t="s">
        <v>31</v>
      </c>
      <c r="D4" s="3" t="s">
        <v>28</v>
      </c>
      <c r="E4" s="14">
        <f>Compras!C4</f>
        <v>474.97</v>
      </c>
      <c r="F4" s="6">
        <f>Compras!D4</f>
        <v>0.6717687432890499</v>
      </c>
      <c r="G4" s="4">
        <f>Compras!B4</f>
        <v>1</v>
      </c>
      <c r="H4" s="14">
        <f>Compras!Q4</f>
        <v>151.5</v>
      </c>
      <c r="I4" s="4">
        <f>Compras!P4</f>
        <v>1</v>
      </c>
      <c r="J4" s="20" t="s">
        <v>29</v>
      </c>
      <c r="K4" s="15">
        <f t="shared" si="0"/>
        <v>321.5625</v>
      </c>
      <c r="L4" s="16">
        <f t="shared" si="1"/>
        <v>267.96875</v>
      </c>
      <c r="M4" s="17">
        <f t="shared" si="2"/>
        <v>214.375</v>
      </c>
    </row>
    <row r="5" spans="1:13" ht="31.2" x14ac:dyDescent="0.3">
      <c r="A5" s="19">
        <v>61</v>
      </c>
      <c r="B5" s="3" t="str">
        <f>Compras!A5</f>
        <v>Monkey · D · Luffy Trafalgar D Water Law, Tony Chopper Luffy, muñeco de Peluche, 25cm</v>
      </c>
      <c r="C5" s="3" t="s">
        <v>78</v>
      </c>
      <c r="D5" s="3" t="s">
        <v>28</v>
      </c>
      <c r="E5" s="14">
        <f>Compras!C5</f>
        <v>551.84</v>
      </c>
      <c r="F5" s="6">
        <f>Compras!D5</f>
        <v>0.84796317773267615</v>
      </c>
      <c r="G5" s="4">
        <f>Compras!B5</f>
        <v>1</v>
      </c>
      <c r="H5" s="14">
        <f>Compras!Q5</f>
        <v>81.52000000000001</v>
      </c>
      <c r="I5" s="4">
        <f>Compras!P5</f>
        <v>1</v>
      </c>
      <c r="J5" s="20" t="s">
        <v>29</v>
      </c>
      <c r="K5" s="15">
        <f t="shared" si="0"/>
        <v>222.07500000000002</v>
      </c>
      <c r="L5" s="16">
        <f t="shared" si="1"/>
        <v>174.48750000000001</v>
      </c>
      <c r="M5" s="17">
        <f t="shared" si="2"/>
        <v>126.9</v>
      </c>
    </row>
    <row r="6" spans="1:13" ht="31.2" x14ac:dyDescent="0.3">
      <c r="A6" s="19">
        <v>62</v>
      </c>
      <c r="B6" s="3" t="str">
        <f>Compras!A6</f>
        <v>Cinnamoroll Cosplasy Stitch-juguetes bonitos de 20cm, muñecos de peluche de Disney</v>
      </c>
      <c r="C6" s="3" t="s">
        <v>31</v>
      </c>
      <c r="D6" s="3" t="s">
        <v>28</v>
      </c>
      <c r="E6" s="14">
        <f>Compras!C6</f>
        <v>285.08</v>
      </c>
      <c r="F6" s="6">
        <f>Compras!D6</f>
        <v>0.7056966465553528</v>
      </c>
      <c r="G6" s="4">
        <f>Compras!B6</f>
        <v>1</v>
      </c>
      <c r="H6" s="14">
        <f>Compras!Q6</f>
        <v>81.52000000000001</v>
      </c>
      <c r="I6" s="4">
        <f>Compras!P6</f>
        <v>1</v>
      </c>
      <c r="J6" s="20" t="s">
        <v>29</v>
      </c>
      <c r="K6" s="15">
        <f t="shared" si="0"/>
        <v>222.07500000000002</v>
      </c>
      <c r="L6" s="16">
        <f t="shared" si="1"/>
        <v>174.48750000000001</v>
      </c>
      <c r="M6" s="17">
        <f t="shared" si="2"/>
        <v>126.9</v>
      </c>
    </row>
    <row r="7" spans="1:13" ht="31.2" x14ac:dyDescent="0.3">
      <c r="A7" s="19">
        <v>63</v>
      </c>
      <c r="B7" s="3" t="str">
        <f>Compras!A7</f>
        <v>Sanrio Anime Kawaii, súper suave felpa, Cinnamoroll corazoncitos</v>
      </c>
      <c r="C7" s="3" t="s">
        <v>31</v>
      </c>
      <c r="D7" s="3" t="s">
        <v>28</v>
      </c>
      <c r="E7" s="14">
        <f>Compras!C7</f>
        <v>268.83999999999997</v>
      </c>
      <c r="F7" s="6">
        <f>Compras!D7</f>
        <v>0.58499479244160091</v>
      </c>
      <c r="G7" s="4">
        <f>Compras!B7</f>
        <v>1</v>
      </c>
      <c r="H7" s="14">
        <f>Compras!Q7</f>
        <v>108.52999999999999</v>
      </c>
      <c r="I7" s="4">
        <f>Compras!P7</f>
        <v>1</v>
      </c>
      <c r="J7" s="20" t="s">
        <v>29</v>
      </c>
      <c r="K7" s="15">
        <f t="shared" si="0"/>
        <v>240.99374999999998</v>
      </c>
      <c r="L7" s="16">
        <f t="shared" si="1"/>
        <v>200.828125</v>
      </c>
      <c r="M7" s="17">
        <f t="shared" si="2"/>
        <v>160.66249999999999</v>
      </c>
    </row>
    <row r="8" spans="1:13" ht="31.2" x14ac:dyDescent="0.3">
      <c r="A8" s="19">
        <v>64</v>
      </c>
      <c r="B8" s="3" t="str">
        <f>Compras!A8</f>
        <v>Disney Grande James P. Sullivan Peluche Monsters University Inc, peluche almohada, 85 cm</v>
      </c>
      <c r="C8" s="3" t="s">
        <v>32</v>
      </c>
      <c r="D8" s="3" t="s">
        <v>28</v>
      </c>
      <c r="E8" s="14">
        <f>Compras!C8</f>
        <v>775.17</v>
      </c>
      <c r="F8" s="6">
        <f>Compras!D8</f>
        <v>0.66471870686430079</v>
      </c>
      <c r="G8" s="4">
        <f>Compras!B8</f>
        <v>1</v>
      </c>
      <c r="H8" s="14">
        <f>Compras!Q8</f>
        <v>256.86</v>
      </c>
      <c r="I8" s="4">
        <f>Compras!P8</f>
        <v>1</v>
      </c>
      <c r="J8" s="20" t="s">
        <v>29</v>
      </c>
      <c r="K8" s="15">
        <f t="shared" si="0"/>
        <v>432.59375000000006</v>
      </c>
      <c r="L8" s="16">
        <f t="shared" si="1"/>
        <v>389.33437500000002</v>
      </c>
      <c r="M8" s="17">
        <f t="shared" si="2"/>
        <v>346.07500000000005</v>
      </c>
    </row>
    <row r="9" spans="1:13" ht="31.2" x14ac:dyDescent="0.3">
      <c r="A9" s="19">
        <v>65</v>
      </c>
      <c r="B9" s="3" t="str">
        <f>Compras!A9</f>
        <v>Cinnamoroll-muñeco de peluche de 70cm, almohada de dibujos animados Kawaii</v>
      </c>
      <c r="C9" s="3" t="s">
        <v>31</v>
      </c>
      <c r="D9" s="3" t="s">
        <v>28</v>
      </c>
      <c r="E9" s="14">
        <f>Compras!C9</f>
        <v>474.97</v>
      </c>
      <c r="F9" s="6">
        <f>Compras!D9</f>
        <v>0.65492557424679465</v>
      </c>
      <c r="G9" s="4">
        <f>Compras!B9</f>
        <v>1</v>
      </c>
      <c r="H9" s="14">
        <f>Compras!Q9</f>
        <v>162.16</v>
      </c>
      <c r="I9" s="4">
        <f>Compras!P9</f>
        <v>1</v>
      </c>
      <c r="J9" s="20" t="s">
        <v>29</v>
      </c>
      <c r="K9" s="15">
        <f t="shared" si="0"/>
        <v>341.54999999999995</v>
      </c>
      <c r="L9" s="16">
        <f t="shared" si="1"/>
        <v>284.625</v>
      </c>
      <c r="M9" s="17">
        <f t="shared" si="2"/>
        <v>227.7</v>
      </c>
    </row>
    <row r="10" spans="1:13" ht="31.2" x14ac:dyDescent="0.3">
      <c r="A10" s="19">
        <v>66</v>
      </c>
      <c r="B10" s="3" t="str">
        <f>Compras!A10</f>
        <v>Juguete de peluche de capibara, animales de peluche, pulsera de animales</v>
      </c>
      <c r="C10" s="3" t="s">
        <v>79</v>
      </c>
      <c r="D10" s="3" t="s">
        <v>28</v>
      </c>
      <c r="E10" s="14">
        <f>Compras!C10</f>
        <v>171.89</v>
      </c>
      <c r="F10" s="6">
        <f>Compras!D10</f>
        <v>0.651521321775554</v>
      </c>
      <c r="G10" s="4">
        <f>Compras!B10</f>
        <v>1</v>
      </c>
      <c r="H10" s="14">
        <f>Compras!Q10</f>
        <v>59.260000000000005</v>
      </c>
      <c r="I10" s="4">
        <f>Compras!P10</f>
        <v>1</v>
      </c>
      <c r="J10" s="20" t="s">
        <v>29</v>
      </c>
      <c r="K10" s="15">
        <f t="shared" si="0"/>
        <v>173.38124999999999</v>
      </c>
      <c r="L10" s="16">
        <f t="shared" si="1"/>
        <v>136.22812500000001</v>
      </c>
      <c r="M10" s="17">
        <f t="shared" si="2"/>
        <v>99.075000000000003</v>
      </c>
    </row>
    <row r="11" spans="1:13" ht="31.2" x14ac:dyDescent="0.3">
      <c r="A11" s="19">
        <v>67</v>
      </c>
      <c r="B11" s="3" t="str">
        <f>Compras!A11</f>
        <v>Disney-muñeco de peluche de Stitch Lilo para niños, juguete de peluche de pato, 30cm</v>
      </c>
      <c r="C11" s="3" t="s">
        <v>32</v>
      </c>
      <c r="D11" s="3" t="s">
        <v>28</v>
      </c>
      <c r="E11" s="14">
        <f>Compras!C11</f>
        <v>550.79999999999995</v>
      </c>
      <c r="F11" s="6">
        <f>Compras!D11</f>
        <v>0.68064633260711704</v>
      </c>
      <c r="G11" s="4">
        <f>Compras!B11</f>
        <v>1</v>
      </c>
      <c r="H11" s="14">
        <f>Compras!Q11</f>
        <v>173.93</v>
      </c>
      <c r="I11" s="4">
        <f>Compras!P11</f>
        <v>1</v>
      </c>
      <c r="J11" s="20" t="s">
        <v>29</v>
      </c>
      <c r="K11" s="15">
        <f t="shared" si="0"/>
        <v>363.61875000000003</v>
      </c>
      <c r="L11" s="16">
        <f t="shared" si="1"/>
        <v>303.015625</v>
      </c>
      <c r="M11" s="17">
        <f t="shared" si="2"/>
        <v>242.41250000000002</v>
      </c>
    </row>
    <row r="12" spans="1:13" ht="31.2" x14ac:dyDescent="0.3">
      <c r="A12" s="19">
        <v>68</v>
      </c>
      <c r="B12" s="3" t="str">
        <f>Compras!A12</f>
        <v>Snoopys de 10cm, juguete de peluche, figuras de Anime, bolsa suave</v>
      </c>
      <c r="C12" s="3" t="s">
        <v>34</v>
      </c>
      <c r="D12" s="3" t="s">
        <v>28</v>
      </c>
      <c r="E12" s="14">
        <f>Compras!C12</f>
        <v>191.99</v>
      </c>
      <c r="F12" s="6">
        <f>Compras!D12</f>
        <v>0.70883900203135586</v>
      </c>
      <c r="G12" s="4">
        <f>Compras!B12</f>
        <v>1</v>
      </c>
      <c r="H12" s="14">
        <f>Compras!Q12</f>
        <v>55.41</v>
      </c>
      <c r="I12" s="4">
        <f>Compras!P12</f>
        <v>1</v>
      </c>
      <c r="J12" s="20" t="s">
        <v>29</v>
      </c>
      <c r="K12" s="15">
        <f t="shared" ref="K12:K25" si="3">M12* (IF(M12-H12&lt;100, IF(M12-H12&gt;80, 1.25, IF(M12-H12&gt;50, 1.5, 1.75)), IF(M12-H12&gt;150, 0.95, IF(M12-H12&gt;170, 0.9, 1))))</f>
        <v>164.95937499999997</v>
      </c>
      <c r="L12" s="16">
        <f t="shared" ref="L12:L25" si="4">(K12+M12)/2</f>
        <v>129.61093749999998</v>
      </c>
      <c r="M12" s="17">
        <f t="shared" ref="M12:M25" si="5">(H12/I12) * ( IF(E12&gt;H12, IF(E12-H12&gt;100, 1.25, IF(E12-H12&gt;50, 1.5, 1.75)), IF(H12-E12&gt;100, 1.25, IF(H12-E12&gt;50, 1.5, 1.75))) ) + 25</f>
        <v>94.262499999999989</v>
      </c>
    </row>
    <row r="13" spans="1:13" ht="31.2" x14ac:dyDescent="0.3">
      <c r="A13" s="19">
        <v>69</v>
      </c>
      <c r="B13" s="3" t="str">
        <f>Compras!A13</f>
        <v>Peluche de Frozen, felpa, reina Elsa, princesa Anna, 30-50 CM</v>
      </c>
      <c r="C13" s="3" t="s">
        <v>32</v>
      </c>
      <c r="D13" s="3" t="s">
        <v>28</v>
      </c>
      <c r="E13" s="14">
        <f>Compras!C13</f>
        <v>814.63</v>
      </c>
      <c r="F13" s="6">
        <f>Compras!D13</f>
        <v>0.68095945398524482</v>
      </c>
      <c r="G13" s="4">
        <f>Compras!B13</f>
        <v>1</v>
      </c>
      <c r="H13" s="14">
        <f>Compras!Q13</f>
        <v>256.89</v>
      </c>
      <c r="I13" s="4">
        <f>Compras!P13</f>
        <v>2</v>
      </c>
      <c r="J13" s="20" t="s">
        <v>29</v>
      </c>
      <c r="K13" s="15">
        <f t="shared" si="3"/>
        <v>324.72343749999993</v>
      </c>
      <c r="L13" s="16">
        <f t="shared" si="4"/>
        <v>255.13984374999995</v>
      </c>
      <c r="M13" s="17">
        <f t="shared" si="5"/>
        <v>185.55624999999998</v>
      </c>
    </row>
    <row r="14" spans="1:13" ht="31.2" x14ac:dyDescent="0.3">
      <c r="A14" s="19">
        <v>70</v>
      </c>
      <c r="B14" s="3" t="str">
        <f>Compras!A14</f>
        <v>Peluche de Sullivan, Disney, 9 pulgadas, película de relleno suave</v>
      </c>
      <c r="C14" s="3" t="s">
        <v>32</v>
      </c>
      <c r="D14" s="3" t="s">
        <v>28</v>
      </c>
      <c r="E14" s="14">
        <f>Compras!C14</f>
        <v>413.4</v>
      </c>
      <c r="F14" s="6">
        <f>Compras!D14</f>
        <v>0.6422351233671989</v>
      </c>
      <c r="G14" s="4">
        <f>Compras!B14</f>
        <v>1</v>
      </c>
      <c r="H14" s="14">
        <f>Compras!Q14</f>
        <v>146.25</v>
      </c>
      <c r="I14" s="4">
        <f>Compras!P14</f>
        <v>1</v>
      </c>
      <c r="J14" s="20" t="s">
        <v>29</v>
      </c>
      <c r="K14" s="15">
        <f t="shared" si="3"/>
        <v>311.71875</v>
      </c>
      <c r="L14" s="16">
        <f t="shared" si="4"/>
        <v>259.765625</v>
      </c>
      <c r="M14" s="17">
        <f t="shared" si="5"/>
        <v>207.8125</v>
      </c>
    </row>
    <row r="15" spans="1:13" x14ac:dyDescent="0.3">
      <c r="A15" s="19">
        <v>71</v>
      </c>
      <c r="B15" s="3" t="str">
        <f>Compras!A15</f>
        <v>Película de Disney, cerdo Waddles, 18cm</v>
      </c>
      <c r="C15" s="3" t="s">
        <v>32</v>
      </c>
      <c r="D15" s="3" t="s">
        <v>28</v>
      </c>
      <c r="E15" s="14">
        <f>Compras!C15</f>
        <v>188.57</v>
      </c>
      <c r="F15" s="6">
        <f>Compras!D15</f>
        <v>0.66113379646815507</v>
      </c>
      <c r="G15" s="4">
        <f>Compras!B15</f>
        <v>1</v>
      </c>
      <c r="H15" s="14">
        <f>Compras!Q15</f>
        <v>63.150000000000006</v>
      </c>
      <c r="I15" s="4">
        <f>Compras!P15</f>
        <v>1</v>
      </c>
      <c r="J15" s="20" t="s">
        <v>29</v>
      </c>
      <c r="K15" s="15">
        <f t="shared" si="3"/>
        <v>181.890625</v>
      </c>
      <c r="L15" s="16">
        <f t="shared" si="4"/>
        <v>142.9140625</v>
      </c>
      <c r="M15" s="17">
        <f t="shared" si="5"/>
        <v>103.9375</v>
      </c>
    </row>
    <row r="16" spans="1:13" ht="31.2" x14ac:dyDescent="0.3">
      <c r="A16" s="19">
        <v>72</v>
      </c>
      <c r="B16" s="3" t="str">
        <f>Compras!A16</f>
        <v>Sanrio Kuromi muñecos de peluche 40/50cm kawaii My Melody Cinnamoroll - Kuromi</v>
      </c>
      <c r="C16" s="3" t="s">
        <v>31</v>
      </c>
      <c r="D16" s="3" t="s">
        <v>28</v>
      </c>
      <c r="E16" s="14">
        <f>Compras!C16</f>
        <v>359.42</v>
      </c>
      <c r="F16" s="6">
        <f>Compras!D16</f>
        <v>0.48834232930833005</v>
      </c>
      <c r="G16" s="4">
        <f>Compras!B16</f>
        <v>1</v>
      </c>
      <c r="H16" s="14">
        <f>Compras!Q16</f>
        <v>181.87000000000003</v>
      </c>
      <c r="I16" s="4">
        <f>Compras!P16</f>
        <v>1</v>
      </c>
      <c r="J16" s="20" t="s">
        <v>29</v>
      </c>
      <c r="K16" s="15">
        <f t="shared" si="3"/>
        <v>378.50625000000002</v>
      </c>
      <c r="L16" s="16">
        <f t="shared" si="4"/>
        <v>315.421875</v>
      </c>
      <c r="M16" s="17">
        <f t="shared" si="5"/>
        <v>252.33750000000003</v>
      </c>
    </row>
    <row r="17" spans="1:13" ht="31.2" x14ac:dyDescent="0.3">
      <c r="A17" s="19">
        <v>73</v>
      </c>
      <c r="B17" s="3" t="str">
        <f>Compras!A17</f>
        <v>Sanrio-juguetes de peluche de Hello Kitty para niñas, almohada suave de Anime, Kawaii  - HK 25cm</v>
      </c>
      <c r="C17" s="3" t="s">
        <v>33</v>
      </c>
      <c r="D17" s="3" t="s">
        <v>28</v>
      </c>
      <c r="E17" s="14">
        <f>Compras!C17</f>
        <v>162.31</v>
      </c>
      <c r="F17" s="6">
        <f>Compras!D17</f>
        <v>0.40915532006653932</v>
      </c>
      <c r="G17" s="4">
        <f>Compras!B17</f>
        <v>1</v>
      </c>
      <c r="H17" s="14">
        <f>Compras!Q17</f>
        <v>94.85</v>
      </c>
      <c r="I17" s="4">
        <f>Compras!P17</f>
        <v>1</v>
      </c>
      <c r="J17" s="20" t="s">
        <v>29</v>
      </c>
      <c r="K17" s="15">
        <f t="shared" si="3"/>
        <v>250.91249999999997</v>
      </c>
      <c r="L17" s="16">
        <f t="shared" si="4"/>
        <v>209.09374999999997</v>
      </c>
      <c r="M17" s="17">
        <f t="shared" si="5"/>
        <v>167.27499999999998</v>
      </c>
    </row>
    <row r="18" spans="1:13" ht="31.2" x14ac:dyDescent="0.3">
      <c r="A18" s="19">
        <v>74</v>
      </c>
      <c r="B18" s="3" t="str">
        <f>Compras!A18</f>
        <v>Sanrio-Personaje de dibujos animados de 35cm, peluche Cinnamoroll, con orejas grandes</v>
      </c>
      <c r="C18" s="3" t="s">
        <v>31</v>
      </c>
      <c r="D18" s="3" t="s">
        <v>28</v>
      </c>
      <c r="E18" s="14">
        <f>Compras!C18</f>
        <v>568.49</v>
      </c>
      <c r="F18" s="6">
        <f>Compras!D18</f>
        <v>0.60829566043378069</v>
      </c>
      <c r="G18" s="4">
        <f>Compras!B18</f>
        <v>1</v>
      </c>
      <c r="H18" s="14">
        <f>Compras!Q18</f>
        <v>207.39</v>
      </c>
      <c r="I18" s="4">
        <f>Compras!P18</f>
        <v>1</v>
      </c>
      <c r="J18" s="20" t="s">
        <v>29</v>
      </c>
      <c r="K18" s="15">
        <f t="shared" si="3"/>
        <v>426.35624999999993</v>
      </c>
      <c r="L18" s="16">
        <f t="shared" si="4"/>
        <v>355.29687499999994</v>
      </c>
      <c r="M18" s="17">
        <f t="shared" si="5"/>
        <v>284.23749999999995</v>
      </c>
    </row>
    <row r="19" spans="1:13" ht="31.2" x14ac:dyDescent="0.3">
      <c r="A19" s="19">
        <v>75</v>
      </c>
      <c r="B19" s="3" t="str">
        <f>Compras!A19</f>
        <v>Sanrio Kuromi Melody Hello Kitty, peluche kawaii suave, 30 cm - Hello Kitty</v>
      </c>
      <c r="C19" s="3" t="s">
        <v>33</v>
      </c>
      <c r="D19" s="3" t="s">
        <v>28</v>
      </c>
      <c r="E19" s="14">
        <f>Compras!C19</f>
        <v>221.55</v>
      </c>
      <c r="F19" s="6">
        <f>Compras!D19</f>
        <v>3.0331753554502364E-2</v>
      </c>
      <c r="G19" s="4">
        <f>Compras!B19</f>
        <v>1</v>
      </c>
      <c r="H19" s="14">
        <f>Compras!Q19</f>
        <v>202.06000000000003</v>
      </c>
      <c r="I19" s="4">
        <f>Compras!P19</f>
        <v>1</v>
      </c>
      <c r="J19" s="20" t="s">
        <v>29</v>
      </c>
      <c r="K19" s="15">
        <f t="shared" si="3"/>
        <v>359.67475000000007</v>
      </c>
      <c r="L19" s="16">
        <f t="shared" si="4"/>
        <v>369.13987500000007</v>
      </c>
      <c r="M19" s="17">
        <f t="shared" si="5"/>
        <v>378.60500000000008</v>
      </c>
    </row>
    <row r="20" spans="1:13" ht="31.2" x14ac:dyDescent="0.3">
      <c r="A20" s="19">
        <v>76</v>
      </c>
      <c r="B20" s="3" t="str">
        <f>Compras!A20</f>
        <v>Sanrio Kuromi peluche Cinnamoroll Melody, suave juguete Día de San Valentín - HK 25-30cm</v>
      </c>
      <c r="C20" s="3" t="s">
        <v>33</v>
      </c>
      <c r="D20" s="3" t="s">
        <v>28</v>
      </c>
      <c r="E20" s="14">
        <f>Compras!C20</f>
        <v>405.4</v>
      </c>
      <c r="F20" s="6">
        <f>Compras!D20</f>
        <v>0.63613714849531333</v>
      </c>
      <c r="G20" s="4">
        <f>Compras!B20</f>
        <v>1</v>
      </c>
      <c r="H20" s="14">
        <f>Compras!Q20</f>
        <v>137.22999999999999</v>
      </c>
      <c r="I20" s="4">
        <f>Compras!P20</f>
        <v>1</v>
      </c>
      <c r="J20" s="20" t="s">
        <v>29</v>
      </c>
      <c r="K20" s="15">
        <f t="shared" si="3"/>
        <v>294.80624999999998</v>
      </c>
      <c r="L20" s="16">
        <f t="shared" si="4"/>
        <v>245.671875</v>
      </c>
      <c r="M20" s="17">
        <f t="shared" si="5"/>
        <v>196.53749999999999</v>
      </c>
    </row>
    <row r="21" spans="1:13" ht="31.2" x14ac:dyDescent="0.3">
      <c r="A21" s="19">
        <v>77</v>
      </c>
      <c r="B21" s="3" t="str">
        <f>Compras!A21</f>
        <v>Sanrio-peluche Kawaii, Kuromi Melody Cinnamorol, 22CM</v>
      </c>
      <c r="C21" s="3" t="s">
        <v>31</v>
      </c>
      <c r="D21" s="3" t="s">
        <v>28</v>
      </c>
      <c r="E21" s="14">
        <f>Compras!C21</f>
        <v>105</v>
      </c>
      <c r="F21" s="6">
        <f>Compras!D21</f>
        <v>2.733333333333338E-2</v>
      </c>
      <c r="G21" s="4">
        <f>Compras!B21</f>
        <v>1</v>
      </c>
      <c r="H21" s="14">
        <f>Compras!Q21</f>
        <v>96.029999999999987</v>
      </c>
      <c r="I21" s="4">
        <f>Compras!P21</f>
        <v>1</v>
      </c>
      <c r="J21" s="20" t="s">
        <v>29</v>
      </c>
      <c r="K21" s="15">
        <f t="shared" si="3"/>
        <v>241.31562499999998</v>
      </c>
      <c r="L21" s="16">
        <f t="shared" si="4"/>
        <v>217.18406249999998</v>
      </c>
      <c r="M21" s="17">
        <f t="shared" si="5"/>
        <v>193.05249999999998</v>
      </c>
    </row>
    <row r="22" spans="1:13" ht="31.2" x14ac:dyDescent="0.3">
      <c r="A22" s="19">
        <v>78</v>
      </c>
      <c r="B22" s="3" t="str">
        <f>Compras!A22</f>
        <v>Sanrio-juguetes de peluche de Hello Kitty para niñas, almohada suave de Anime, Kawaii - HK 25cm</v>
      </c>
      <c r="C22" s="3" t="s">
        <v>33</v>
      </c>
      <c r="D22" s="3" t="s">
        <v>28</v>
      </c>
      <c r="E22" s="14">
        <f>Compras!C22</f>
        <v>162.31</v>
      </c>
      <c r="F22" s="6">
        <f>Compras!D22</f>
        <v>0.54469841661019036</v>
      </c>
      <c r="G22" s="4">
        <f>Compras!B22</f>
        <v>1</v>
      </c>
      <c r="H22" s="14">
        <f>Compras!Q22</f>
        <v>71.67</v>
      </c>
      <c r="I22" s="4">
        <f>Compras!P22</f>
        <v>1</v>
      </c>
      <c r="J22" s="20" t="s">
        <v>29</v>
      </c>
      <c r="K22" s="15">
        <f t="shared" si="3"/>
        <v>198.75749999999999</v>
      </c>
      <c r="L22" s="16">
        <f t="shared" si="4"/>
        <v>165.63124999999999</v>
      </c>
      <c r="M22" s="17">
        <f t="shared" si="5"/>
        <v>132.505</v>
      </c>
    </row>
    <row r="23" spans="1:13" ht="46.8" x14ac:dyDescent="0.3">
      <c r="A23" s="19">
        <v>79</v>
      </c>
      <c r="B23" s="3" t="str">
        <f>Compras!A23</f>
        <v>Yugui-juguete de peluche para perro, muñeco de Pacha, máquina Kulomi, venta al por mayor 25cm - HK</v>
      </c>
      <c r="C23" s="3" t="s">
        <v>33</v>
      </c>
      <c r="D23" s="3" t="s">
        <v>28</v>
      </c>
      <c r="E23" s="14">
        <f>Compras!C23</f>
        <v>99</v>
      </c>
      <c r="F23" s="6">
        <f>Compras!D23</f>
        <v>0.32424242424242422</v>
      </c>
      <c r="G23" s="4">
        <f>Compras!B23</f>
        <v>1</v>
      </c>
      <c r="H23" s="14">
        <f>Compras!Q23</f>
        <v>64.985000000000014</v>
      </c>
      <c r="I23" s="4">
        <f>Compras!P23</f>
        <v>1</v>
      </c>
      <c r="J23" s="20" t="s">
        <v>29</v>
      </c>
      <c r="K23" s="15">
        <f t="shared" si="3"/>
        <v>208.08562500000005</v>
      </c>
      <c r="L23" s="16">
        <f t="shared" si="4"/>
        <v>173.40468750000002</v>
      </c>
      <c r="M23" s="17">
        <f t="shared" si="5"/>
        <v>138.72375000000002</v>
      </c>
    </row>
    <row r="24" spans="1:13" ht="46.8" x14ac:dyDescent="0.3">
      <c r="A24" s="19">
        <v>80</v>
      </c>
      <c r="B24" s="3" t="str">
        <f>Compras!A24</f>
        <v>Yugui-juguete de peluche para perro, muñeco de Pacha, máquina Kulomi, venta al por mayor 25cm - Cinnamoroll</v>
      </c>
      <c r="C24" s="3" t="s">
        <v>31</v>
      </c>
      <c r="D24" s="3" t="s">
        <v>28</v>
      </c>
      <c r="E24" s="14">
        <f>Compras!C24</f>
        <v>99</v>
      </c>
      <c r="F24" s="6">
        <f>Compras!D24</f>
        <v>0.41515151515151516</v>
      </c>
      <c r="G24" s="4">
        <f>Compras!B24</f>
        <v>1</v>
      </c>
      <c r="H24" s="14">
        <f>Compras!Q24</f>
        <v>55.984999999999992</v>
      </c>
      <c r="I24" s="4">
        <f>Compras!P24</f>
        <v>1</v>
      </c>
      <c r="J24" s="20" t="s">
        <v>29</v>
      </c>
      <c r="K24" s="15">
        <f t="shared" si="3"/>
        <v>184.46062499999996</v>
      </c>
      <c r="L24" s="16">
        <f t="shared" si="4"/>
        <v>153.71718749999997</v>
      </c>
      <c r="M24" s="17">
        <f t="shared" si="5"/>
        <v>122.97374999999998</v>
      </c>
    </row>
    <row r="25" spans="1:13" ht="31.2" x14ac:dyDescent="0.3">
      <c r="A25" s="19">
        <v>81</v>
      </c>
      <c r="B25" s="3" t="str">
        <f>Compras!A25</f>
        <v>Sanrio-vestido transparente, peluche de Hello Kitty, 40cm</v>
      </c>
      <c r="C25" s="3" t="s">
        <v>33</v>
      </c>
      <c r="D25" s="3" t="s">
        <v>28</v>
      </c>
      <c r="E25" s="14">
        <f>Compras!C25</f>
        <v>619.39</v>
      </c>
      <c r="F25" s="6">
        <f>Compras!D25</f>
        <v>0.72569786402751091</v>
      </c>
      <c r="G25" s="4">
        <f>Compras!B25</f>
        <v>1</v>
      </c>
      <c r="H25" s="14">
        <f>Compras!Q25</f>
        <v>164.57000000000002</v>
      </c>
      <c r="I25" s="4">
        <f>Compras!P25</f>
        <v>1</v>
      </c>
      <c r="J25" s="20" t="s">
        <v>29</v>
      </c>
      <c r="K25" s="15">
        <f t="shared" si="3"/>
        <v>346.06875000000002</v>
      </c>
      <c r="L25" s="16">
        <f t="shared" si="4"/>
        <v>288.390625</v>
      </c>
      <c r="M25" s="17">
        <f t="shared" si="5"/>
        <v>230.71250000000003</v>
      </c>
    </row>
  </sheetData>
  <autoFilter ref="A1:M1" xr:uid="{00000000-0009-0000-0000-000001000000}">
    <sortState xmlns:xlrd2="http://schemas.microsoft.com/office/spreadsheetml/2017/richdata2" ref="A2:M232">
      <sortCondition ref="A1"/>
    </sortState>
  </autoFilter>
  <hyperlinks>
    <hyperlink ref="J2" r:id="rId1" xr:uid="{C22EC784-CF9B-4058-B897-59B2EC564FF5}"/>
    <hyperlink ref="J3" r:id="rId2" xr:uid="{A0D0B263-D72D-4AF7-B5D7-6E76E033759E}"/>
    <hyperlink ref="J4" r:id="rId3" xr:uid="{BA6E5EA8-81C7-47C8-8642-65F616E45CE9}"/>
    <hyperlink ref="J5" r:id="rId4" xr:uid="{48E1DD4F-0A94-4FA1-9AC6-1D446CFE8056}"/>
    <hyperlink ref="J6" r:id="rId5" xr:uid="{C6928CF4-C976-4AB8-BF3D-131100CD0DF3}"/>
    <hyperlink ref="J7" r:id="rId6" xr:uid="{4AAA564D-2B1C-48FE-8ADD-B0F686750263}"/>
    <hyperlink ref="J8" r:id="rId7" xr:uid="{EC197786-7600-4564-AF97-2BAD0BECF726}"/>
    <hyperlink ref="J9" r:id="rId8" xr:uid="{B74287D6-262E-411D-B8C3-EA02B04228DC}"/>
    <hyperlink ref="J10" r:id="rId9" xr:uid="{2A49457E-942F-4FA9-A587-12EBE8573A10}"/>
    <hyperlink ref="J11" r:id="rId10" xr:uid="{01512B25-5CA8-4B3A-9C6A-D9EC29E1B71C}"/>
    <hyperlink ref="J12" r:id="rId11" xr:uid="{46954D16-91AD-42CC-8FEA-E84D899F70D6}"/>
    <hyperlink ref="J13" r:id="rId12" xr:uid="{6F0F5B01-5D07-4CA9-A73B-93A2852AF26D}"/>
    <hyperlink ref="J14" r:id="rId13" xr:uid="{927ECB61-2016-492B-BD1E-2DF51AD652F3}"/>
    <hyperlink ref="J16" r:id="rId14" xr:uid="{DE8EFF8F-309E-43EB-99CC-52F7F2890075}"/>
    <hyperlink ref="J15" r:id="rId15" xr:uid="{0E6FEA45-77F9-452E-9BDB-3906584360CE}"/>
    <hyperlink ref="J17" r:id="rId16" xr:uid="{80D397B6-4B28-43AD-A60C-E2F9B64418B1}"/>
    <hyperlink ref="J18" r:id="rId17" xr:uid="{34D2C680-DC1D-4C25-B8A4-E70501823322}"/>
    <hyperlink ref="J19" r:id="rId18" xr:uid="{1CE443AF-1707-4D2F-B4CE-F96B053DD6C1}"/>
    <hyperlink ref="J20" r:id="rId19" xr:uid="{F8B25577-EDDC-49E1-A3F4-DE2A56D16E49}"/>
    <hyperlink ref="J21" r:id="rId20" xr:uid="{92198E16-4690-44C8-B026-1D17189102EA}"/>
    <hyperlink ref="J22" r:id="rId21" xr:uid="{233C4818-FC07-4DDF-8A4E-2535FC87E6BD}"/>
    <hyperlink ref="J23" r:id="rId22" xr:uid="{CC7A66A0-8916-4E00-8241-3DB3BE72CAB3}"/>
    <hyperlink ref="J24" r:id="rId23" xr:uid="{E2315D27-F505-4A9F-AAA1-74F5B3E54061}"/>
    <hyperlink ref="J25" r:id="rId24" xr:uid="{C2382AE0-01A6-4749-9618-985D9E830D3F}"/>
  </hyperlinks>
  <pageMargins left="0.7" right="0.7" top="0.75" bottom="0.75" header="0.3" footer="0.3"/>
  <picture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2025-08-23T16:25:42Z</dcterms:modified>
</cp:coreProperties>
</file>