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ctures\LOVELY TOYS\DOCS\"/>
    </mc:Choice>
  </mc:AlternateContent>
  <xr:revisionPtr revIDLastSave="0" documentId="13_ncr:1_{2165AE8F-0A90-485E-9BC7-34BDADB1E6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ras" sheetId="2" r:id="rId1"/>
    <sheet name="Precios" sheetId="3" r:id="rId2"/>
    <sheet name="Cofres+Cajas" sheetId="4" r:id="rId3"/>
    <sheet name="Paquetes" sheetId="5" r:id="rId4"/>
  </sheets>
  <definedNames>
    <definedName name="_xlnm._FilterDatabase" localSheetId="1" hidden="1">Precios!$A$1:$M$1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3" l="1"/>
  <c r="E52" i="3"/>
  <c r="F52" i="3"/>
  <c r="G52" i="3"/>
  <c r="H52" i="3"/>
  <c r="I52" i="3"/>
  <c r="M52" i="3"/>
  <c r="K52" i="3" s="1"/>
  <c r="L52" i="3" s="1"/>
  <c r="B53" i="3"/>
  <c r="E53" i="3"/>
  <c r="F53" i="3"/>
  <c r="G53" i="3"/>
  <c r="H53" i="3"/>
  <c r="I53" i="3"/>
  <c r="B54" i="3"/>
  <c r="E54" i="3"/>
  <c r="M54" i="3" s="1"/>
  <c r="K54" i="3" s="1"/>
  <c r="L54" i="3" s="1"/>
  <c r="F54" i="3"/>
  <c r="G54" i="3"/>
  <c r="H54" i="3"/>
  <c r="I54" i="3"/>
  <c r="B55" i="3"/>
  <c r="E55" i="3"/>
  <c r="F55" i="3"/>
  <c r="G55" i="3"/>
  <c r="H55" i="3"/>
  <c r="I55" i="3"/>
  <c r="B56" i="3"/>
  <c r="E56" i="3"/>
  <c r="F56" i="3"/>
  <c r="G56" i="3"/>
  <c r="H56" i="3"/>
  <c r="M56" i="3" s="1"/>
  <c r="K56" i="3" s="1"/>
  <c r="L56" i="3" s="1"/>
  <c r="I56" i="3"/>
  <c r="B57" i="3"/>
  <c r="E57" i="3"/>
  <c r="F57" i="3"/>
  <c r="G57" i="3"/>
  <c r="H57" i="3"/>
  <c r="I57" i="3"/>
  <c r="B58" i="3"/>
  <c r="E58" i="3"/>
  <c r="F58" i="3"/>
  <c r="G58" i="3"/>
  <c r="H58" i="3"/>
  <c r="I58" i="3"/>
  <c r="M58" i="3"/>
  <c r="K58" i="3" s="1"/>
  <c r="L58" i="3" s="1"/>
  <c r="B59" i="3"/>
  <c r="E59" i="3"/>
  <c r="M59" i="3" s="1"/>
  <c r="K59" i="3" s="1"/>
  <c r="L59" i="3" s="1"/>
  <c r="F59" i="3"/>
  <c r="G59" i="3"/>
  <c r="H59" i="3"/>
  <c r="I59" i="3"/>
  <c r="B60" i="3"/>
  <c r="E60" i="3"/>
  <c r="F60" i="3"/>
  <c r="G60" i="3"/>
  <c r="H60" i="3"/>
  <c r="I60" i="3"/>
  <c r="B61" i="3"/>
  <c r="E61" i="3"/>
  <c r="F61" i="3"/>
  <c r="G61" i="3"/>
  <c r="H61" i="3"/>
  <c r="M61" i="3" s="1"/>
  <c r="K61" i="3" s="1"/>
  <c r="L61" i="3" s="1"/>
  <c r="I61" i="3"/>
  <c r="B62" i="3"/>
  <c r="E62" i="3"/>
  <c r="F62" i="3"/>
  <c r="G62" i="3"/>
  <c r="H62" i="3"/>
  <c r="I62" i="3"/>
  <c r="B63" i="3"/>
  <c r="E63" i="3"/>
  <c r="F63" i="3"/>
  <c r="G63" i="3"/>
  <c r="H63" i="3"/>
  <c r="I63" i="3"/>
  <c r="M63" i="3"/>
  <c r="K63" i="3" s="1"/>
  <c r="L63" i="3" s="1"/>
  <c r="B64" i="3"/>
  <c r="E64" i="3"/>
  <c r="F64" i="3"/>
  <c r="G64" i="3"/>
  <c r="H64" i="3"/>
  <c r="I64" i="3"/>
  <c r="B65" i="3"/>
  <c r="E65" i="3"/>
  <c r="F65" i="3"/>
  <c r="G65" i="3"/>
  <c r="H65" i="3"/>
  <c r="I65" i="3"/>
  <c r="M65" i="3"/>
  <c r="K65" i="3" s="1"/>
  <c r="L65" i="3" s="1"/>
  <c r="B66" i="3"/>
  <c r="E66" i="3"/>
  <c r="M66" i="3" s="1"/>
  <c r="K66" i="3" s="1"/>
  <c r="L66" i="3" s="1"/>
  <c r="F66" i="3"/>
  <c r="G66" i="3"/>
  <c r="H66" i="3"/>
  <c r="I66" i="3"/>
  <c r="B67" i="3"/>
  <c r="E67" i="3"/>
  <c r="F67" i="3"/>
  <c r="G67" i="3"/>
  <c r="H67" i="3"/>
  <c r="I67" i="3"/>
  <c r="M67" i="3"/>
  <c r="K67" i="3" s="1"/>
  <c r="L67" i="3" s="1"/>
  <c r="B68" i="3"/>
  <c r="E68" i="3"/>
  <c r="F68" i="3"/>
  <c r="G68" i="3"/>
  <c r="H68" i="3"/>
  <c r="I68" i="3"/>
  <c r="M68" i="3"/>
  <c r="K68" i="3" s="1"/>
  <c r="L68" i="3" s="1"/>
  <c r="B69" i="3"/>
  <c r="E69" i="3"/>
  <c r="F69" i="3"/>
  <c r="G69" i="3"/>
  <c r="H69" i="3"/>
  <c r="I69" i="3"/>
  <c r="B70" i="3"/>
  <c r="E70" i="3"/>
  <c r="F70" i="3"/>
  <c r="G70" i="3"/>
  <c r="H70" i="3"/>
  <c r="I70" i="3"/>
  <c r="M70" i="3"/>
  <c r="K70" i="3" s="1"/>
  <c r="L70" i="3" s="1"/>
  <c r="B71" i="3"/>
  <c r="E71" i="3"/>
  <c r="F71" i="3"/>
  <c r="G71" i="3"/>
  <c r="H71" i="3"/>
  <c r="I71" i="3"/>
  <c r="B72" i="3"/>
  <c r="E72" i="3"/>
  <c r="F72" i="3"/>
  <c r="G72" i="3"/>
  <c r="H72" i="3"/>
  <c r="I72" i="3"/>
  <c r="M72" i="3"/>
  <c r="K72" i="3" s="1"/>
  <c r="L72" i="3" s="1"/>
  <c r="B73" i="3"/>
  <c r="E73" i="3"/>
  <c r="F73" i="3"/>
  <c r="G73" i="3"/>
  <c r="H73" i="3"/>
  <c r="I73" i="3"/>
  <c r="B74" i="3"/>
  <c r="E74" i="3"/>
  <c r="F74" i="3"/>
  <c r="G74" i="3"/>
  <c r="H74" i="3"/>
  <c r="I74" i="3"/>
  <c r="M74" i="3"/>
  <c r="K74" i="3" s="1"/>
  <c r="L74" i="3" s="1"/>
  <c r="B75" i="3"/>
  <c r="E75" i="3"/>
  <c r="F75" i="3"/>
  <c r="G75" i="3"/>
  <c r="H75" i="3"/>
  <c r="I75" i="3"/>
  <c r="M75" i="3"/>
  <c r="K75" i="3" s="1"/>
  <c r="L75" i="3" s="1"/>
  <c r="B76" i="3"/>
  <c r="E76" i="3"/>
  <c r="F76" i="3"/>
  <c r="G76" i="3"/>
  <c r="H76" i="3"/>
  <c r="I76" i="3"/>
  <c r="B77" i="3"/>
  <c r="E77" i="3"/>
  <c r="F77" i="3"/>
  <c r="G77" i="3"/>
  <c r="H77" i="3"/>
  <c r="I77" i="3"/>
  <c r="M77" i="3"/>
  <c r="K77" i="3" s="1"/>
  <c r="L77" i="3" s="1"/>
  <c r="B78" i="3"/>
  <c r="E78" i="3"/>
  <c r="F78" i="3"/>
  <c r="G78" i="3"/>
  <c r="H78" i="3"/>
  <c r="M78" i="3" s="1"/>
  <c r="K78" i="3" s="1"/>
  <c r="L78" i="3" s="1"/>
  <c r="I78" i="3"/>
  <c r="B79" i="3"/>
  <c r="E79" i="3"/>
  <c r="F79" i="3"/>
  <c r="G79" i="3"/>
  <c r="H79" i="3"/>
  <c r="I79" i="3"/>
  <c r="M79" i="3"/>
  <c r="K79" i="3" s="1"/>
  <c r="L79" i="3" s="1"/>
  <c r="B80" i="3"/>
  <c r="E80" i="3"/>
  <c r="F80" i="3"/>
  <c r="G80" i="3"/>
  <c r="H80" i="3"/>
  <c r="I80" i="3"/>
  <c r="B81" i="3"/>
  <c r="E81" i="3"/>
  <c r="M81" i="3" s="1"/>
  <c r="K81" i="3" s="1"/>
  <c r="L81" i="3" s="1"/>
  <c r="F81" i="3"/>
  <c r="G81" i="3"/>
  <c r="H81" i="3"/>
  <c r="I81" i="3"/>
  <c r="B82" i="3"/>
  <c r="E82" i="3"/>
  <c r="F82" i="3"/>
  <c r="G82" i="3"/>
  <c r="H82" i="3"/>
  <c r="I82" i="3"/>
  <c r="B83" i="3"/>
  <c r="E83" i="3"/>
  <c r="F83" i="3"/>
  <c r="G83" i="3"/>
  <c r="H83" i="3"/>
  <c r="M83" i="3" s="1"/>
  <c r="K83" i="3" s="1"/>
  <c r="L83" i="3" s="1"/>
  <c r="I83" i="3"/>
  <c r="B84" i="3"/>
  <c r="E84" i="3"/>
  <c r="F84" i="3"/>
  <c r="G84" i="3"/>
  <c r="H84" i="3"/>
  <c r="I84" i="3"/>
  <c r="M84" i="3"/>
  <c r="K84" i="3" s="1"/>
  <c r="L84" i="3" s="1"/>
  <c r="B50" i="3"/>
  <c r="E50" i="3"/>
  <c r="F50" i="3"/>
  <c r="G50" i="3"/>
  <c r="H50" i="3"/>
  <c r="I50" i="3"/>
  <c r="M50" i="3"/>
  <c r="K50" i="3" s="1"/>
  <c r="L50" i="3" s="1"/>
  <c r="B51" i="3"/>
  <c r="E51" i="3"/>
  <c r="F51" i="3"/>
  <c r="G51" i="3"/>
  <c r="H51" i="3"/>
  <c r="I51" i="3"/>
  <c r="S2" i="2"/>
  <c r="Q84" i="2"/>
  <c r="T84" i="2" s="1"/>
  <c r="D84" i="2"/>
  <c r="I83" i="2"/>
  <c r="Q83" i="2" s="1"/>
  <c r="T83" i="2" s="1"/>
  <c r="D83" i="2"/>
  <c r="I82" i="2"/>
  <c r="Q82" i="2" s="1"/>
  <c r="T82" i="2" s="1"/>
  <c r="D82" i="2"/>
  <c r="I81" i="2"/>
  <c r="Q81" i="2" s="1"/>
  <c r="T81" i="2" s="1"/>
  <c r="D81" i="2"/>
  <c r="T80" i="2"/>
  <c r="Q80" i="2"/>
  <c r="D80" i="2"/>
  <c r="Q79" i="2"/>
  <c r="T79" i="2" s="1"/>
  <c r="D79" i="2"/>
  <c r="Q78" i="2"/>
  <c r="T78" i="2" s="1"/>
  <c r="D78" i="2"/>
  <c r="Q77" i="2"/>
  <c r="T77" i="2" s="1"/>
  <c r="D77" i="2"/>
  <c r="Q76" i="2"/>
  <c r="T76" i="2" s="1"/>
  <c r="D76" i="2"/>
  <c r="Q75" i="2"/>
  <c r="T75" i="2" s="1"/>
  <c r="D75" i="2"/>
  <c r="Q74" i="2"/>
  <c r="T74" i="2" s="1"/>
  <c r="D74" i="2"/>
  <c r="Q73" i="2"/>
  <c r="T73" i="2" s="1"/>
  <c r="D73" i="2"/>
  <c r="Q72" i="2"/>
  <c r="T72" i="2" s="1"/>
  <c r="D72" i="2"/>
  <c r="Q71" i="2"/>
  <c r="T71" i="2" s="1"/>
  <c r="D71" i="2"/>
  <c r="I70" i="2"/>
  <c r="Q70" i="2" s="1"/>
  <c r="T70" i="2" s="1"/>
  <c r="D70" i="2"/>
  <c r="Q69" i="2"/>
  <c r="T69" i="2" s="1"/>
  <c r="I69" i="2"/>
  <c r="D69" i="2"/>
  <c r="Q68" i="2"/>
  <c r="T68" i="2" s="1"/>
  <c r="D68" i="2"/>
  <c r="Q67" i="2"/>
  <c r="T67" i="2" s="1"/>
  <c r="D67" i="2"/>
  <c r="Q66" i="2"/>
  <c r="T66" i="2" s="1"/>
  <c r="D66" i="2"/>
  <c r="Q65" i="2"/>
  <c r="T65" i="2" s="1"/>
  <c r="D65" i="2"/>
  <c r="Q64" i="2"/>
  <c r="T64" i="2" s="1"/>
  <c r="D64" i="2"/>
  <c r="Q63" i="2"/>
  <c r="T63" i="2" s="1"/>
  <c r="D63" i="2"/>
  <c r="Q62" i="2"/>
  <c r="T62" i="2" s="1"/>
  <c r="D62" i="2"/>
  <c r="Q61" i="2"/>
  <c r="T61" i="2" s="1"/>
  <c r="D61" i="2"/>
  <c r="Q60" i="2"/>
  <c r="T60" i="2" s="1"/>
  <c r="D60" i="2"/>
  <c r="T59" i="2"/>
  <c r="Q59" i="2"/>
  <c r="D59" i="2"/>
  <c r="Q58" i="2"/>
  <c r="T58" i="2" s="1"/>
  <c r="D58" i="2"/>
  <c r="Q57" i="2"/>
  <c r="T57" i="2" s="1"/>
  <c r="D57" i="2"/>
  <c r="Q56" i="2"/>
  <c r="T56" i="2" s="1"/>
  <c r="D56" i="2"/>
  <c r="Q55" i="2"/>
  <c r="T55" i="2" s="1"/>
  <c r="D55" i="2"/>
  <c r="T54" i="2"/>
  <c r="Q54" i="2"/>
  <c r="D54" i="2"/>
  <c r="T53" i="2"/>
  <c r="Q53" i="2"/>
  <c r="D53" i="2"/>
  <c r="Q52" i="2"/>
  <c r="T52" i="2" s="1"/>
  <c r="D52" i="2"/>
  <c r="Q51" i="2"/>
  <c r="T51" i="2" s="1"/>
  <c r="D51" i="2"/>
  <c r="Q50" i="2"/>
  <c r="T50" i="2" s="1"/>
  <c r="D50" i="2"/>
  <c r="M73" i="3" l="1"/>
  <c r="K73" i="3" s="1"/>
  <c r="L73" i="3" s="1"/>
  <c r="M53" i="3"/>
  <c r="K53" i="3" s="1"/>
  <c r="L53" i="3" s="1"/>
  <c r="M80" i="3"/>
  <c r="K80" i="3" s="1"/>
  <c r="L80" i="3" s="1"/>
  <c r="M60" i="3"/>
  <c r="K60" i="3" s="1"/>
  <c r="L60" i="3" s="1"/>
  <c r="M55" i="3"/>
  <c r="K55" i="3" s="1"/>
  <c r="L55" i="3" s="1"/>
  <c r="M51" i="3"/>
  <c r="K51" i="3" s="1"/>
  <c r="L51" i="3" s="1"/>
  <c r="M69" i="3"/>
  <c r="K69" i="3" s="1"/>
  <c r="L69" i="3" s="1"/>
  <c r="M82" i="3"/>
  <c r="K82" i="3" s="1"/>
  <c r="L82" i="3" s="1"/>
  <c r="M62" i="3"/>
  <c r="K62" i="3" s="1"/>
  <c r="L62" i="3" s="1"/>
  <c r="M76" i="3"/>
  <c r="K76" i="3" s="1"/>
  <c r="L76" i="3" s="1"/>
  <c r="M57" i="3"/>
  <c r="K57" i="3" s="1"/>
  <c r="L57" i="3" s="1"/>
  <c r="M71" i="3"/>
  <c r="K71" i="3" s="1"/>
  <c r="L71" i="3" s="1"/>
  <c r="M64" i="3"/>
  <c r="K64" i="3" s="1"/>
  <c r="L64" i="3" s="1"/>
  <c r="U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2" i="2"/>
  <c r="D4" i="2"/>
  <c r="D15" i="2"/>
  <c r="F15" i="3" s="1"/>
  <c r="D17" i="2"/>
  <c r="F17" i="3" s="1"/>
  <c r="D18" i="2"/>
  <c r="F18" i="3" s="1"/>
  <c r="D19" i="2"/>
  <c r="D20" i="2"/>
  <c r="D21" i="2"/>
  <c r="D22" i="2"/>
  <c r="D23" i="2"/>
  <c r="D24" i="2"/>
  <c r="D25" i="2"/>
  <c r="D26" i="2"/>
  <c r="D29" i="2"/>
  <c r="D30" i="2"/>
  <c r="F30" i="3" s="1"/>
  <c r="D31" i="2"/>
  <c r="F31" i="3" s="1"/>
  <c r="D33" i="2"/>
  <c r="F33" i="3" s="1"/>
  <c r="D34" i="2"/>
  <c r="F34" i="3" s="1"/>
  <c r="D35" i="2"/>
  <c r="D49" i="2"/>
  <c r="F49" i="3" s="1"/>
  <c r="D2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3" i="3"/>
  <c r="B2" i="3"/>
  <c r="O48" i="2"/>
  <c r="O47" i="2"/>
  <c r="N45" i="2"/>
  <c r="O45" i="2" s="1"/>
  <c r="N46" i="2"/>
  <c r="O46" i="2" s="1"/>
  <c r="O43" i="2"/>
  <c r="O42" i="2"/>
  <c r="O41" i="2"/>
  <c r="N40" i="2"/>
  <c r="O40" i="2" s="1"/>
  <c r="N39" i="2"/>
  <c r="O39" i="2" s="1"/>
  <c r="H40" i="2"/>
  <c r="I40" i="2" s="1"/>
  <c r="H39" i="2"/>
  <c r="I39" i="2" s="1"/>
  <c r="O21" i="2"/>
  <c r="O23" i="2"/>
  <c r="O22" i="2"/>
  <c r="I23" i="2"/>
  <c r="I22" i="2"/>
  <c r="I26" i="2"/>
  <c r="I25" i="2"/>
  <c r="O26" i="2"/>
  <c r="O25" i="2"/>
  <c r="O24" i="2"/>
  <c r="O19" i="2"/>
  <c r="O18" i="2"/>
  <c r="I17" i="2"/>
  <c r="Q17" i="2" s="1"/>
  <c r="H17" i="3" s="1"/>
  <c r="I19" i="2"/>
  <c r="Q19" i="2" s="1"/>
  <c r="H19" i="3" s="1"/>
  <c r="I18" i="2"/>
  <c r="E2" i="3"/>
  <c r="F2" i="3"/>
  <c r="G2" i="3"/>
  <c r="I2" i="3"/>
  <c r="E3" i="3"/>
  <c r="G3" i="3"/>
  <c r="I3" i="3"/>
  <c r="M3" i="2"/>
  <c r="I3" i="2" s="1"/>
  <c r="M2" i="2"/>
  <c r="F2" i="2" s="1"/>
  <c r="G2" i="2" s="1"/>
  <c r="F4" i="3"/>
  <c r="E28" i="5"/>
  <c r="F28" i="5" s="1"/>
  <c r="G28" i="5" s="1"/>
  <c r="E25" i="5"/>
  <c r="F25" i="5" s="1"/>
  <c r="G25" i="5" s="1"/>
  <c r="F22" i="5"/>
  <c r="G22" i="5" s="1"/>
  <c r="E22" i="5"/>
  <c r="E17" i="5"/>
  <c r="F17" i="5" s="1"/>
  <c r="G17" i="5" s="1"/>
  <c r="E12" i="5"/>
  <c r="F12" i="5" s="1"/>
  <c r="G12" i="5" s="1"/>
  <c r="E7" i="5"/>
  <c r="F7" i="5" s="1"/>
  <c r="G7" i="5" s="1"/>
  <c r="F2" i="5"/>
  <c r="G2" i="5" s="1"/>
  <c r="E2" i="5"/>
  <c r="E11" i="4"/>
  <c r="E10" i="4"/>
  <c r="E9" i="4"/>
  <c r="E8" i="4"/>
  <c r="E7" i="4"/>
  <c r="E6" i="4"/>
  <c r="E5" i="4"/>
  <c r="E4" i="4"/>
  <c r="E3" i="4"/>
  <c r="E2" i="4"/>
  <c r="E13" i="4" s="1"/>
  <c r="G13" i="4" s="1"/>
  <c r="E4" i="3"/>
  <c r="G4" i="3"/>
  <c r="I4" i="3"/>
  <c r="E5" i="3"/>
  <c r="G5" i="3"/>
  <c r="I5" i="3"/>
  <c r="E6" i="3"/>
  <c r="G6" i="3"/>
  <c r="I6" i="3"/>
  <c r="E7" i="3"/>
  <c r="G7" i="3"/>
  <c r="I7" i="3"/>
  <c r="E8" i="3"/>
  <c r="G8" i="3"/>
  <c r="I8" i="3"/>
  <c r="E9" i="3"/>
  <c r="G9" i="3"/>
  <c r="I9" i="3"/>
  <c r="E10" i="3"/>
  <c r="G10" i="3"/>
  <c r="I10" i="3"/>
  <c r="E11" i="3"/>
  <c r="G11" i="3"/>
  <c r="I11" i="3"/>
  <c r="E12" i="3"/>
  <c r="G12" i="3"/>
  <c r="I12" i="3"/>
  <c r="E13" i="3"/>
  <c r="G13" i="3"/>
  <c r="I13" i="3"/>
  <c r="E14" i="3"/>
  <c r="G14" i="3"/>
  <c r="I14" i="3"/>
  <c r="E15" i="3"/>
  <c r="G15" i="3"/>
  <c r="I15" i="3"/>
  <c r="E16" i="3"/>
  <c r="G16" i="3"/>
  <c r="I16" i="3"/>
  <c r="E17" i="3"/>
  <c r="G17" i="3"/>
  <c r="I17" i="3"/>
  <c r="E18" i="3"/>
  <c r="G18" i="3"/>
  <c r="I18" i="3"/>
  <c r="E19" i="3"/>
  <c r="F19" i="3"/>
  <c r="G19" i="3"/>
  <c r="I19" i="3"/>
  <c r="E20" i="3"/>
  <c r="F20" i="3"/>
  <c r="G20" i="3"/>
  <c r="I20" i="3"/>
  <c r="E21" i="3"/>
  <c r="F21" i="3"/>
  <c r="G21" i="3"/>
  <c r="I21" i="3"/>
  <c r="E22" i="3"/>
  <c r="F22" i="3"/>
  <c r="G22" i="3"/>
  <c r="I22" i="3"/>
  <c r="E23" i="3"/>
  <c r="F23" i="3"/>
  <c r="G23" i="3"/>
  <c r="I23" i="3"/>
  <c r="E24" i="3"/>
  <c r="F24" i="3"/>
  <c r="G24" i="3"/>
  <c r="I24" i="3"/>
  <c r="E25" i="3"/>
  <c r="F25" i="3"/>
  <c r="G25" i="3"/>
  <c r="I25" i="3"/>
  <c r="E26" i="3"/>
  <c r="F26" i="3"/>
  <c r="G26" i="3"/>
  <c r="I26" i="3"/>
  <c r="E27" i="3"/>
  <c r="G27" i="3"/>
  <c r="I27" i="3"/>
  <c r="E28" i="3"/>
  <c r="G28" i="3"/>
  <c r="I28" i="3"/>
  <c r="E29" i="3"/>
  <c r="G29" i="3"/>
  <c r="I29" i="3"/>
  <c r="E30" i="3"/>
  <c r="G30" i="3"/>
  <c r="I30" i="3"/>
  <c r="E31" i="3"/>
  <c r="G31" i="3"/>
  <c r="I31" i="3"/>
  <c r="E32" i="3"/>
  <c r="G32" i="3"/>
  <c r="I32" i="3"/>
  <c r="E33" i="3"/>
  <c r="G33" i="3"/>
  <c r="I33" i="3"/>
  <c r="E34" i="3"/>
  <c r="G34" i="3"/>
  <c r="I34" i="3"/>
  <c r="E35" i="3"/>
  <c r="F35" i="3"/>
  <c r="G35" i="3"/>
  <c r="I35" i="3"/>
  <c r="E36" i="3"/>
  <c r="F36" i="3"/>
  <c r="G36" i="3"/>
  <c r="I36" i="3"/>
  <c r="E37" i="3"/>
  <c r="F37" i="3"/>
  <c r="G37" i="3"/>
  <c r="I37" i="3"/>
  <c r="E38" i="3"/>
  <c r="G38" i="3"/>
  <c r="I38" i="3"/>
  <c r="E39" i="3"/>
  <c r="G39" i="3"/>
  <c r="I39" i="3"/>
  <c r="E40" i="3"/>
  <c r="G40" i="3"/>
  <c r="I40" i="3"/>
  <c r="E41" i="3"/>
  <c r="G41" i="3"/>
  <c r="I41" i="3"/>
  <c r="E42" i="3"/>
  <c r="G42" i="3"/>
  <c r="I42" i="3"/>
  <c r="E43" i="3"/>
  <c r="G43" i="3"/>
  <c r="I43" i="3"/>
  <c r="E44" i="3"/>
  <c r="G44" i="3"/>
  <c r="I44" i="3"/>
  <c r="E45" i="3"/>
  <c r="G45" i="3"/>
  <c r="I45" i="3"/>
  <c r="E46" i="3"/>
  <c r="G46" i="3"/>
  <c r="I46" i="3"/>
  <c r="E47" i="3"/>
  <c r="G47" i="3"/>
  <c r="I47" i="3"/>
  <c r="E48" i="3"/>
  <c r="G48" i="3"/>
  <c r="I48" i="3"/>
  <c r="E49" i="3"/>
  <c r="G49" i="3"/>
  <c r="I49" i="3"/>
  <c r="I49" i="2"/>
  <c r="F49" i="2"/>
  <c r="I48" i="2"/>
  <c r="F48" i="2"/>
  <c r="G48" i="2" s="1"/>
  <c r="I47" i="2"/>
  <c r="F47" i="2"/>
  <c r="D47" i="2" s="1"/>
  <c r="F47" i="3" s="1"/>
  <c r="I46" i="2"/>
  <c r="F46" i="2"/>
  <c r="D46" i="2" s="1"/>
  <c r="F46" i="3" s="1"/>
  <c r="I45" i="2"/>
  <c r="F45" i="2"/>
  <c r="D45" i="2" s="1"/>
  <c r="F45" i="3" s="1"/>
  <c r="I44" i="2"/>
  <c r="F44" i="2"/>
  <c r="G44" i="2" s="1"/>
  <c r="I43" i="2"/>
  <c r="F43" i="2"/>
  <c r="G43" i="2" s="1"/>
  <c r="I42" i="2"/>
  <c r="F42" i="2"/>
  <c r="G42" i="2" s="1"/>
  <c r="I41" i="2"/>
  <c r="F41" i="2"/>
  <c r="D41" i="2" s="1"/>
  <c r="F41" i="3" s="1"/>
  <c r="F40" i="2"/>
  <c r="G40" i="2" s="1"/>
  <c r="F39" i="2"/>
  <c r="D39" i="2" s="1"/>
  <c r="F39" i="3" s="1"/>
  <c r="O38" i="2"/>
  <c r="I38" i="2"/>
  <c r="F38" i="2"/>
  <c r="G38" i="2" s="1"/>
  <c r="O37" i="2"/>
  <c r="I37" i="2"/>
  <c r="F37" i="2"/>
  <c r="O36" i="2"/>
  <c r="I36" i="2"/>
  <c r="F36" i="2"/>
  <c r="G36" i="2" s="1"/>
  <c r="Q35" i="2"/>
  <c r="H35" i="3" s="1"/>
  <c r="G35" i="2"/>
  <c r="Q34" i="2"/>
  <c r="H34" i="3" s="1"/>
  <c r="G34" i="2"/>
  <c r="Q33" i="2"/>
  <c r="H33" i="3" s="1"/>
  <c r="G33" i="2"/>
  <c r="O32" i="2"/>
  <c r="I32" i="2"/>
  <c r="F32" i="2"/>
  <c r="D32" i="2" s="1"/>
  <c r="F32" i="3" s="1"/>
  <c r="Q31" i="2"/>
  <c r="H31" i="3" s="1"/>
  <c r="G31" i="2"/>
  <c r="Q30" i="2"/>
  <c r="H30" i="3" s="1"/>
  <c r="G30" i="2"/>
  <c r="I29" i="2"/>
  <c r="Q29" i="2" s="1"/>
  <c r="H29" i="3" s="1"/>
  <c r="G29" i="2"/>
  <c r="F29" i="3"/>
  <c r="O28" i="2"/>
  <c r="I28" i="2"/>
  <c r="F28" i="2"/>
  <c r="G28" i="2" s="1"/>
  <c r="O27" i="2"/>
  <c r="I27" i="2"/>
  <c r="F27" i="2"/>
  <c r="G27" i="2" s="1"/>
  <c r="G26" i="2"/>
  <c r="G25" i="2"/>
  <c r="Q24" i="2"/>
  <c r="H24" i="3" s="1"/>
  <c r="G24" i="2"/>
  <c r="G23" i="2"/>
  <c r="G22" i="2"/>
  <c r="I21" i="2"/>
  <c r="G21" i="2"/>
  <c r="Q20" i="2"/>
  <c r="H20" i="3" s="1"/>
  <c r="G20" i="2"/>
  <c r="G19" i="2"/>
  <c r="G18" i="2"/>
  <c r="G17" i="2"/>
  <c r="O16" i="2"/>
  <c r="I16" i="2"/>
  <c r="F16" i="2"/>
  <c r="G16" i="2" s="1"/>
  <c r="O15" i="2"/>
  <c r="I15" i="2"/>
  <c r="F15" i="2"/>
  <c r="O14" i="2"/>
  <c r="I14" i="2"/>
  <c r="F14" i="2"/>
  <c r="D14" i="2" s="1"/>
  <c r="F14" i="3" s="1"/>
  <c r="O13" i="2"/>
  <c r="I13" i="2"/>
  <c r="F13" i="2"/>
  <c r="D13" i="2" s="1"/>
  <c r="F13" i="3" s="1"/>
  <c r="O12" i="2"/>
  <c r="I12" i="2"/>
  <c r="F12" i="2"/>
  <c r="D12" i="2" s="1"/>
  <c r="F12" i="3" s="1"/>
  <c r="O11" i="2"/>
  <c r="I11" i="2"/>
  <c r="F11" i="2"/>
  <c r="D11" i="2" s="1"/>
  <c r="F11" i="3" s="1"/>
  <c r="O10" i="2"/>
  <c r="I10" i="2"/>
  <c r="F10" i="2"/>
  <c r="D10" i="2" s="1"/>
  <c r="F10" i="3" s="1"/>
  <c r="O9" i="2"/>
  <c r="I9" i="2"/>
  <c r="F9" i="2"/>
  <c r="D9" i="2" s="1"/>
  <c r="F9" i="3" s="1"/>
  <c r="O8" i="2"/>
  <c r="I8" i="2"/>
  <c r="F8" i="2"/>
  <c r="G8" i="2" s="1"/>
  <c r="O7" i="2"/>
  <c r="I7" i="2"/>
  <c r="F7" i="2"/>
  <c r="D7" i="2" s="1"/>
  <c r="F7" i="3" s="1"/>
  <c r="O6" i="2"/>
  <c r="I6" i="2"/>
  <c r="F6" i="2"/>
  <c r="D6" i="2" s="1"/>
  <c r="F6" i="3" s="1"/>
  <c r="O5" i="2"/>
  <c r="I5" i="2"/>
  <c r="F5" i="2"/>
  <c r="D5" i="2" s="1"/>
  <c r="F5" i="3" s="1"/>
  <c r="I4" i="2"/>
  <c r="Q4" i="2" s="1"/>
  <c r="H4" i="3" s="1"/>
  <c r="G4" i="2"/>
  <c r="Q23" i="2" l="1"/>
  <c r="H23" i="3" s="1"/>
  <c r="D16" i="2"/>
  <c r="F16" i="3" s="1"/>
  <c r="D48" i="2"/>
  <c r="F48" i="3" s="1"/>
  <c r="D28" i="2"/>
  <c r="F28" i="3" s="1"/>
  <c r="Q18" i="2"/>
  <c r="H18" i="3" s="1"/>
  <c r="M18" i="3" s="1"/>
  <c r="K18" i="3" s="1"/>
  <c r="L18" i="3" s="1"/>
  <c r="D27" i="2"/>
  <c r="F27" i="3" s="1"/>
  <c r="D44" i="2"/>
  <c r="F44" i="3" s="1"/>
  <c r="D43" i="2"/>
  <c r="F43" i="3" s="1"/>
  <c r="D42" i="2"/>
  <c r="F42" i="3" s="1"/>
  <c r="D8" i="2"/>
  <c r="F8" i="3" s="1"/>
  <c r="D40" i="2"/>
  <c r="F40" i="3" s="1"/>
  <c r="Q26" i="2"/>
  <c r="H26" i="3" s="1"/>
  <c r="M26" i="3" s="1"/>
  <c r="K26" i="3" s="1"/>
  <c r="L26" i="3" s="1"/>
  <c r="D38" i="2"/>
  <c r="F38" i="3" s="1"/>
  <c r="Q25" i="2"/>
  <c r="H25" i="3" s="1"/>
  <c r="M25" i="3" s="1"/>
  <c r="K25" i="3" s="1"/>
  <c r="L25" i="3" s="1"/>
  <c r="Q22" i="2"/>
  <c r="H22" i="3" s="1"/>
  <c r="M22" i="3" s="1"/>
  <c r="K22" i="3" s="1"/>
  <c r="L22" i="3" s="1"/>
  <c r="F3" i="2"/>
  <c r="Q21" i="2"/>
  <c r="H21" i="3" s="1"/>
  <c r="I2" i="2"/>
  <c r="Q2" i="2" s="1"/>
  <c r="H2" i="3" s="1"/>
  <c r="M2" i="3" s="1"/>
  <c r="K2" i="3" s="1"/>
  <c r="L2" i="3" s="1"/>
  <c r="Q7" i="2"/>
  <c r="H7" i="3" s="1"/>
  <c r="M7" i="3" s="1"/>
  <c r="K7" i="3" s="1"/>
  <c r="L7" i="3" s="1"/>
  <c r="Q32" i="2"/>
  <c r="H32" i="3" s="1"/>
  <c r="M32" i="3" s="1"/>
  <c r="K32" i="3" s="1"/>
  <c r="L32" i="3" s="1"/>
  <c r="M33" i="3"/>
  <c r="K33" i="3" s="1"/>
  <c r="L33" i="3" s="1"/>
  <c r="Q37" i="2"/>
  <c r="H37" i="3" s="1"/>
  <c r="M37" i="3" s="1"/>
  <c r="K37" i="3" s="1"/>
  <c r="L37" i="3" s="1"/>
  <c r="M23" i="3"/>
  <c r="K23" i="3" s="1"/>
  <c r="L23" i="3" s="1"/>
  <c r="M19" i="3"/>
  <c r="K19" i="3" s="1"/>
  <c r="L19" i="3" s="1"/>
  <c r="Q13" i="2"/>
  <c r="H13" i="3" s="1"/>
  <c r="M13" i="3" s="1"/>
  <c r="K13" i="3" s="1"/>
  <c r="L13" i="3" s="1"/>
  <c r="Q45" i="2"/>
  <c r="H45" i="3" s="1"/>
  <c r="M45" i="3" s="1"/>
  <c r="K45" i="3" s="1"/>
  <c r="L45" i="3" s="1"/>
  <c r="Q47" i="2"/>
  <c r="H47" i="3" s="1"/>
  <c r="M47" i="3" s="1"/>
  <c r="K47" i="3" s="1"/>
  <c r="L47" i="3" s="1"/>
  <c r="M21" i="3"/>
  <c r="K21" i="3" s="1"/>
  <c r="L21" i="3" s="1"/>
  <c r="M30" i="3"/>
  <c r="K30" i="3" s="1"/>
  <c r="L30" i="3" s="1"/>
  <c r="M35" i="3"/>
  <c r="K35" i="3" s="1"/>
  <c r="L35" i="3" s="1"/>
  <c r="Q6" i="2"/>
  <c r="H6" i="3" s="1"/>
  <c r="M6" i="3" s="1"/>
  <c r="K6" i="3" s="1"/>
  <c r="L6" i="3" s="1"/>
  <c r="Q15" i="2"/>
  <c r="H15" i="3" s="1"/>
  <c r="M15" i="3" s="1"/>
  <c r="K15" i="3" s="1"/>
  <c r="L15" i="3" s="1"/>
  <c r="M17" i="3"/>
  <c r="K17" i="3" s="1"/>
  <c r="L17" i="3" s="1"/>
  <c r="Q28" i="2"/>
  <c r="H28" i="3" s="1"/>
  <c r="M28" i="3" s="1"/>
  <c r="K28" i="3" s="1"/>
  <c r="L28" i="3" s="1"/>
  <c r="M29" i="3"/>
  <c r="K29" i="3" s="1"/>
  <c r="L29" i="3" s="1"/>
  <c r="Q5" i="2"/>
  <c r="H5" i="3" s="1"/>
  <c r="M5" i="3" s="1"/>
  <c r="K5" i="3" s="1"/>
  <c r="L5" i="3" s="1"/>
  <c r="Q14" i="2"/>
  <c r="H14" i="3" s="1"/>
  <c r="M14" i="3" s="1"/>
  <c r="K14" i="3" s="1"/>
  <c r="L14" i="3" s="1"/>
  <c r="M20" i="3"/>
  <c r="K20" i="3" s="1"/>
  <c r="L20" i="3" s="1"/>
  <c r="G6" i="2"/>
  <c r="Q12" i="2"/>
  <c r="H12" i="3" s="1"/>
  <c r="M12" i="3" s="1"/>
  <c r="K12" i="3" s="1"/>
  <c r="L12" i="3" s="1"/>
  <c r="G14" i="2"/>
  <c r="G37" i="2"/>
  <c r="Q11" i="2"/>
  <c r="H11" i="3" s="1"/>
  <c r="M11" i="3" s="1"/>
  <c r="K11" i="3" s="1"/>
  <c r="L11" i="3" s="1"/>
  <c r="Q10" i="2"/>
  <c r="H10" i="3" s="1"/>
  <c r="M10" i="3" s="1"/>
  <c r="K10" i="3" s="1"/>
  <c r="L10" i="3" s="1"/>
  <c r="G12" i="2"/>
  <c r="Q8" i="2"/>
  <c r="H8" i="3" s="1"/>
  <c r="M8" i="3" s="1"/>
  <c r="K8" i="3" s="1"/>
  <c r="L8" i="3" s="1"/>
  <c r="Q9" i="2"/>
  <c r="H9" i="3" s="1"/>
  <c r="M9" i="3" s="1"/>
  <c r="K9" i="3" s="1"/>
  <c r="L9" i="3" s="1"/>
  <c r="G10" i="2"/>
  <c r="Q16" i="2"/>
  <c r="H16" i="3" s="1"/>
  <c r="M16" i="3" s="1"/>
  <c r="K16" i="3" s="1"/>
  <c r="L16" i="3" s="1"/>
  <c r="Q27" i="2"/>
  <c r="H27" i="3" s="1"/>
  <c r="M27" i="3" s="1"/>
  <c r="K27" i="3" s="1"/>
  <c r="L27" i="3" s="1"/>
  <c r="Q39" i="2"/>
  <c r="H39" i="3" s="1"/>
  <c r="M39" i="3" s="1"/>
  <c r="K39" i="3" s="1"/>
  <c r="L39" i="3" s="1"/>
  <c r="M4" i="3"/>
  <c r="K4" i="3" s="1"/>
  <c r="L4" i="3" s="1"/>
  <c r="M24" i="3"/>
  <c r="K24" i="3" s="1"/>
  <c r="L24" i="3" s="1"/>
  <c r="M31" i="3"/>
  <c r="K31" i="3" s="1"/>
  <c r="L31" i="3" s="1"/>
  <c r="M34" i="3"/>
  <c r="K34" i="3" s="1"/>
  <c r="L34" i="3" s="1"/>
  <c r="Q38" i="2"/>
  <c r="H38" i="3" s="1"/>
  <c r="M38" i="3" s="1"/>
  <c r="K38" i="3" s="1"/>
  <c r="L38" i="3" s="1"/>
  <c r="G45" i="2"/>
  <c r="Q36" i="2"/>
  <c r="H36" i="3" s="1"/>
  <c r="M36" i="3" s="1"/>
  <c r="K36" i="3" s="1"/>
  <c r="L36" i="3" s="1"/>
  <c r="G39" i="2"/>
  <c r="Q41" i="2"/>
  <c r="H41" i="3" s="1"/>
  <c r="M41" i="3" s="1"/>
  <c r="K41" i="3" s="1"/>
  <c r="L41" i="3" s="1"/>
  <c r="G47" i="2"/>
  <c r="Q49" i="2"/>
  <c r="H49" i="3" s="1"/>
  <c r="M49" i="3" s="1"/>
  <c r="K49" i="3" s="1"/>
  <c r="L49" i="3" s="1"/>
  <c r="G41" i="2"/>
  <c r="Q43" i="2"/>
  <c r="H43" i="3" s="1"/>
  <c r="M43" i="3" s="1"/>
  <c r="K43" i="3" s="1"/>
  <c r="L43" i="3" s="1"/>
  <c r="Q46" i="2"/>
  <c r="H46" i="3" s="1"/>
  <c r="M46" i="3" s="1"/>
  <c r="K46" i="3" s="1"/>
  <c r="L46" i="3" s="1"/>
  <c r="G49" i="2"/>
  <c r="Q42" i="2"/>
  <c r="H42" i="3" s="1"/>
  <c r="M42" i="3" s="1"/>
  <c r="K42" i="3" s="1"/>
  <c r="L42" i="3" s="1"/>
  <c r="G32" i="2"/>
  <c r="G46" i="2"/>
  <c r="G5" i="2"/>
  <c r="G7" i="2"/>
  <c r="G9" i="2"/>
  <c r="G11" i="2"/>
  <c r="G13" i="2"/>
  <c r="G15" i="2"/>
  <c r="Q40" i="2"/>
  <c r="H40" i="3" s="1"/>
  <c r="M40" i="3" s="1"/>
  <c r="K40" i="3" s="1"/>
  <c r="L40" i="3" s="1"/>
  <c r="Q44" i="2"/>
  <c r="H44" i="3" s="1"/>
  <c r="M44" i="3" s="1"/>
  <c r="K44" i="3" s="1"/>
  <c r="L44" i="3" s="1"/>
  <c r="Q48" i="2"/>
  <c r="H48" i="3" s="1"/>
  <c r="M48" i="3" s="1"/>
  <c r="K48" i="3" s="1"/>
  <c r="L48" i="3" s="1"/>
  <c r="G3" i="2" l="1"/>
  <c r="D3" i="2"/>
  <c r="F3" i="3" s="1"/>
  <c r="Q3" i="2"/>
  <c r="H3" i="3" s="1"/>
  <c r="M3" i="3" s="1"/>
  <c r="K3" i="3" s="1"/>
  <c r="L3" i="3" s="1"/>
</calcChain>
</file>

<file path=xl/sharedStrings.xml><?xml version="1.0" encoding="utf-8"?>
<sst xmlns="http://schemas.openxmlformats.org/spreadsheetml/2006/main" count="490" uniqueCount="256">
  <si>
    <t>Descripción</t>
  </si>
  <si>
    <t>Cant</t>
  </si>
  <si>
    <t>Precio</t>
  </si>
  <si>
    <t>% Desc</t>
  </si>
  <si>
    <t>C. Unit US</t>
  </si>
  <si>
    <t>C. Unit</t>
  </si>
  <si>
    <t>Total Cmpr</t>
  </si>
  <si>
    <t>Env US</t>
  </si>
  <si>
    <t>Envio</t>
  </si>
  <si>
    <t>Fch Cmpr</t>
  </si>
  <si>
    <t>Fch Entrga</t>
  </si>
  <si>
    <t>Euro</t>
  </si>
  <si>
    <t>Dólar</t>
  </si>
  <si>
    <t>Dsc US</t>
  </si>
  <si>
    <t>Desct</t>
  </si>
  <si>
    <t>Pzs</t>
  </si>
  <si>
    <t>Costo Final</t>
  </si>
  <si>
    <t>Liga</t>
  </si>
  <si>
    <t>TOTAL DESC</t>
  </si>
  <si>
    <t>TOTAL CMPRS</t>
  </si>
  <si>
    <t>No</t>
  </si>
  <si>
    <t>Marca</t>
  </si>
  <si>
    <t>Categoria</t>
  </si>
  <si>
    <t>P. Tienda</t>
  </si>
  <si>
    <t>% Desc Cmpr</t>
  </si>
  <si>
    <t>P. Venta</t>
  </si>
  <si>
    <t>P. Oferta</t>
  </si>
  <si>
    <t>Calc</t>
  </si>
  <si>
    <t>Peluche</t>
  </si>
  <si>
    <t>Daemon Slayer</t>
  </si>
  <si>
    <t>Naruto</t>
  </si>
  <si>
    <t>One Piece</t>
  </si>
  <si>
    <t>Figura</t>
  </si>
  <si>
    <t>Kirby</t>
  </si>
  <si>
    <t>Llavero</t>
  </si>
  <si>
    <t>Sailor Moon</t>
  </si>
  <si>
    <t>Sonic The Hedgehog 3 Pack 1:64</t>
  </si>
  <si>
    <t>https://www.amazon.com.mx/gp/product/B07KX4K86P/ref=ppx_yo_dt_b_asin_image_o05_s00?ie=UTF8&amp;psc=1</t>
  </si>
  <si>
    <t>Llavero Kero y Spinel</t>
  </si>
  <si>
    <t>https://es.aliexpress.com/item/32890832679.html?spm=a2g0o.order_detail.order_detail_item.2.110839d3KHedpI&amp;gatewayAdapt=glo2esp</t>
  </si>
  <si>
    <t>Figura One piece Hancock con caja</t>
  </si>
  <si>
    <t>https://es.aliexpress.com/item/1005004370624277.html?srcSns=sns_Copy&amp;spreadType=socialShare&amp;bizType=ProductDetail&amp;social_params=20861341574&amp;aff_fcid=e3e0c3a6052641808b4fb3a411de36b3-1687760583762-00580-_mrXETru&amp;tt=MG&amp;fbclid=IwAR0Ujul1Zegz0I4cseFJ50m3mcVjlD2lHKkt15h0UtCiOIik0khNG_pAkyU&amp;aff_fsk=_mrXETru&amp;aff_platform=default&amp;sk=_mrXETru&amp;aff_trace_key=e3e0c3a6052641808b4fb3a411de36b3-1687760583762-00580-_mrXETru&amp;shareId=20861341574&amp;businessType=ProductDetail&amp;platform=AE&amp;terminal_id=d57a0b76c8144c128fe41247943fabe9&amp;afSmartRedirect=y</t>
  </si>
  <si>
    <t>Figura Eva Ayanami rojo</t>
  </si>
  <si>
    <t>https://es.aliexpress.com/item/1005005207051151.html?srcSns=sns_Copy&amp;spreadType=socialShare&amp;bizType=ProductDetail&amp;social_params=20859815749&amp;aff_fcid=0e3f33043f5c452aa007db2f1215d591-1687760638756-09407-_m0BS6P8&amp;tt=MG&amp;fbclid=IwAR2ui0TiNfUJU35ahk12cJIAOEZONvTfzm4XN5WNpLJoDItlArS9Fh2zWvg&amp;aff_fsk=_m0BS6P8&amp;aff_platform=default&amp;sk=_m0BS6P8&amp;aff_trace_key=0e3f33043f5c452aa007db2f1215d591-1687760638756-09407-_m0BS6P8&amp;shareId=20859815749&amp;businessType=ProductDetail&amp;platform=AE&amp;terminal_id=d57a0b76c8144c128fe41247943fabe9&amp;afSmartRedirect=y</t>
  </si>
  <si>
    <t>Figura Eva Ayanami negro</t>
  </si>
  <si>
    <t>https://es.aliexpress.com/item/1005005143513627.html?spm=a2g0o.order_detail.order_detail_item.4.7bb239d3xazokd&amp;gatewayAdapt=glo2esp</t>
  </si>
  <si>
    <t>Set de Plantas vs Zombies 2</t>
  </si>
  <si>
    <t>https://es.aliexpress.com/item/1005005047681802.html?spm=a2g0o.order_detail.order_detail_item.2.2a4539d3HBsXoE&amp;gatewayAdapt=glo2esp</t>
  </si>
  <si>
    <t>Llavero Totoro Ghibli</t>
  </si>
  <si>
    <t>https://es.aliexpress.com/item/1005003754541932.html?spm=a2g0o.order_detail.order_detail_item.2.a63639d3oqWeH4&amp;gatewayAdapt=glo2esp</t>
  </si>
  <si>
    <t>Llavero Susuwatari Ghibli</t>
  </si>
  <si>
    <t>Monedero rana Gama Chan (Naruto)</t>
  </si>
  <si>
    <t>https://es.aliexpress.com/item/1005003662875750.html?spm=a2g0o.order_detail.order_detail_item.2.2e8739d3UzfCP7&amp;gatewayAdapt=glo2esp</t>
  </si>
  <si>
    <t>Peluche Luna Sailor Moon</t>
  </si>
  <si>
    <t>https://es.aliexpress.com/item/32805262057.html?spm=a2g0o.order_detail.order_detail_item.2.2a9139d3Xfb9GJ&amp;gatewayAdapt=glo2esp</t>
  </si>
  <si>
    <t>Peluche Diana Sailor Moon</t>
  </si>
  <si>
    <t>Peluche On Nom</t>
  </si>
  <si>
    <t>https://es.aliexpress.com/item/4000989029432.html?spm=a2g0o.order_detail.order_detail_item.4.2a9139d3Xfb9GJ&amp;gatewayAdapt=glo2esp</t>
  </si>
  <si>
    <t>Figuras de Dragon Ball Z</t>
  </si>
  <si>
    <t>https://es.aliexpress.com/item/1005005122835911.html?spm=a2g0o.order_detail.order_detail_item.2.123939d3CgG0pB&amp;gatewayAdapt=glo2esp</t>
  </si>
  <si>
    <t>Kawaii Hatsune Miku Kagamine Rin</t>
  </si>
  <si>
    <t>https://es.aliexpress.com/item/1005005161918892.html?srcSns=sns_Messenger&amp;spreadType=socialShare&amp;bizType=ProductDetail&amp;social_params=20851863277&amp;aff_fcid=2ebbc9fdf83a4952bfa32eac9785c58c-1678414190876-09604-_mOwTtsK&amp;tt=MG&amp;fbclid=IwAR387Cne4mj_1li2maxkUxHLGQw7SZjTsIKaTb1ynm0uyts2absGqEdZOKw&amp;aff_fsk=_mOwTtsK&amp;aff_platform=default&amp;sk=_mOwTtsK&amp;aff_trace_key=2ebbc9fdf83a4952bfa32eac9785c58c-1678414190876-09604-_mOwTtsK&amp;shareId=20851863277&amp;businessType=ProductDetail&amp;platform=AE&amp;terminal_id=7008b66bed3047dcbea7aa20be06971a&amp;afSmartRedirect=y</t>
  </si>
  <si>
    <t>Figuras Plants vs Zombies</t>
  </si>
  <si>
    <t>https://es.aliexpress.com/item/1005004872433172.html?srcSns=sns_Messenger&amp;spreadType=socialShare&amp;bizType=ProductDetail&amp;social_params=20857362789&amp;aff_fcid=3c48c6c6dcd94d28b5ddc66a81e0281a-1678415156058-00835-_mNmcq9Y&amp;tt=MG&amp;fbclid=IwAR2P21cLw15tHfS83_yLDr-zvdsS3KOyKx94DR-HWgquD2o3BnqY_h-uOfM&amp;aff_fsk=_mNmcq9Y&amp;aff_platform=default&amp;sk=_mNmcq9Y&amp;aff_trace_key=3c48c6c6dcd94d28b5ddc66a81e0281a-1678415156058-00835-_mNmcq9Y&amp;shareId=20857362789&amp;businessType=ProductDetail&amp;platform=AE&amp;terminal_id=7008b66bed3047dcbea7aa20be06971a&amp;afSmartRedirect=y</t>
  </si>
  <si>
    <t>Figuras Kawaii Kirby 4-8 piezas PVC</t>
  </si>
  <si>
    <t>https://es.aliexpress.com/item/1005004417731525.html?srcSns=sns_Messenger&amp;spreadType=socialShare&amp;bizType=ProductDetail&amp;social_params=20857364251&amp;aff_fcid=8af4a861b66346428c1f1cc795d668ee-1678416316201-06806-_mtwE1iq&amp;tt=MG&amp;fbclid=IwAR1macq_Hx3Q8XMm7MQa5TrU5U1Uujj4ITMMLl18ptTjn6fWUqt0LuXQqbQ&amp;aff_fsk=_mtwE1iq&amp;aff_platform=default&amp;sk=_mtwE1iq&amp;aff_trace_key=8af4a861b66346428c1f1cc795d668ee-1678416316201-06806-_mtwE1iq&amp;shareId=20857364251&amp;businessType=ProductDetail&amp;platform=AE&amp;terminal_id=7008b66bed3047dcbea7aa20be06971a&amp;afSmartRedirect=y</t>
  </si>
  <si>
    <t>Figura Inoue Orihime Bleach</t>
  </si>
  <si>
    <t>https://es.aliexpress.com/item/1005005069952876.html?srcSns=sns_Messenger&amp;spreadType=socialShare&amp;bizType=ProductDetail&amp;social_params=20851864858&amp;aff_fcid=d8f13f72530d4764928c62d37ae76a26-1678416288128-09570-_mLKs24W&amp;tt=MG&amp;fbclid=IwAR3ZOYHnMeLDMhsZd5mOQeCuDJyQyaDJ3C8avSVcobatc8ebRertZNb44QQ&amp;aff_fsk=_mLKs24W&amp;aff_platform=default&amp;sk=_mLKs24W&amp;aff_trace_key=d8f13f72530d4764928c62d37ae76a26-1678416288128-09570-_mLKs24W&amp;shareId=20851864858&amp;businessType=ProductDetail&amp;platform=AE&amp;terminal_id=7008b66bed3047dcbea7aa20be06971a&amp;afSmartRedirect=y</t>
  </si>
  <si>
    <t>Figura Dark Magician Girl - Yu-Gi-Oh!</t>
  </si>
  <si>
    <t>https://es.aliexpress.com/item/1005004020018125.html?srcSns=sns_Messenger&amp;spreadType=socialShare&amp;bizType=ProductDetail&amp;social_params=20857367446&amp;aff_fcid=1dd9b9dabe45418eb7c9aaff0fcdc0b9-1678416809680-07490-_mOm0fF0&amp;tt=MG&amp;fbclid=IwAR04Q6b6dWrgljHzCDDJF4xgoSfKjimDkdzHrHKFILyDKpNP5B8zulwHG30&amp;aff_fsk=_mOm0fF0&amp;aff_platform=default&amp;sk=_mOm0fF0&amp;aff_trace_key=1dd9b9dabe45418eb7c9aaff0fcdc0b9-1678416809680-07490-_mOm0fF0&amp;shareId=20857367446&amp;businessType=ProductDetail&amp;platform=AE&amp;terminal_id=7008b66bed3047dcbea7aa20be06971a&amp;afSmartRedirect=y</t>
  </si>
  <si>
    <t>Figura Yosuga no Sora</t>
  </si>
  <si>
    <t>https://es.aliexpress.com/item/1005002414230728.html?srcSns=sns_Messenger&amp;spreadType=socialShare&amp;bizType=ProductDetail&amp;social_params=20851868052&amp;aff_fcid=74749d6d8c9e4b6cabf84b70976ca00c-1678416933788-07786-_msk7aMm&amp;tt=MG&amp;fbclid=IwAR31fGtxSF9m0CosnlF0xzPMSOzyVEjqyVGhwSXltLFeJMmthVO6GH4-BkQ&amp;aff_fsk=_msk7aMm&amp;aff_platform=default&amp;sk=_msk7aMm&amp;aff_trace_key=74749d6d8c9e4b6cabf84b70976ca00c-1678416933788-07786-_msk7aMm&amp;shareId=20851868052&amp;businessType=ProductDetail&amp;platform=AE&amp;terminal_id=7008b66bed3047dcbea7aa20be06971a&amp;afSmartRedirect=y</t>
  </si>
  <si>
    <t>Figura Demon Slayer Kimetsu no Yaiba</t>
  </si>
  <si>
    <t>https://es.aliexpress.com/item/1005002779082091.html?srcSns=sns_Messenger&amp;spreadType=socialShare&amp;bizType=ProductDetail&amp;social_params=20861441432&amp;aff_fcid=ab107f0ddd644d518897bb89f9f5b932-1678417042399-08684-_mKNEKnk&amp;tt=MG&amp;fbclid=IwAR2yTyjh42nryJYDfuYB224RdI9z2jTw5k7oM-6msxlaz56T1TE68N7poAY&amp;aff_fsk=_mKNEKnk&amp;aff_platform=default&amp;sk=_mKNEKnk&amp;aff_trace_key=ab107f0ddd644d518897bb89f9f5b932-1678417042399-08684-_mKNEKnk&amp;shareId=20861441432&amp;businessType=ProductDetail&amp;platform=AE&amp;terminal_id=7008b66bed3047dcbea7aa20be06971a&amp;afSmartRedirect=y</t>
  </si>
  <si>
    <t>Figura Mai Shiranui The King of Fighters</t>
  </si>
  <si>
    <t>https://es.aliexpress.com/item/1005004941062292.html?srcSns=sns_Messenger&amp;spreadType=socialShare&amp;bizType=ProductDetail&amp;social_params=20851868132&amp;aff_fcid=94d9f8b634e94e1a8d62e2eb9a0a35a7-1678417261944-09592-_mNtx194&amp;tt=MG&amp;fbclid=IwAR2RJ8m0n11P2Wv-yxKptTjWpbQGJmELj1GLyPIv0M9_DGikEEoHTPs-Sa4&amp;aff_fsk=_mNtx194&amp;aff_platform=default&amp;sk=_mNtx194&amp;aff_trace_key=94d9f8b634e94e1a8d62e2eb9a0a35a7-1678417261944-09592-_mNtx194&amp;shareId=20851868132&amp;businessType=ProductDetail&amp;platform=AE&amp;terminal_id=7008b66bed3047dcbea7aa20be06971a&amp;afSmartRedirect=y</t>
  </si>
  <si>
    <t>Figuras de acción de Naruto 9 cm (Uzumaki, NARUTO, Kakashi)</t>
  </si>
  <si>
    <t>https://es.aliexpress.com/item/1005005199265515.html?spm=a2g0o.order_list.order_list_main.58.7ae8194djBVmrn&amp;gatewayAdapt=glo2esp</t>
  </si>
  <si>
    <t>Majin-Vegeta BANPRESTO Bandai - Figuras de Dragon Ball Z 13 cm</t>
  </si>
  <si>
    <t>https://es.aliexpress.com/item/1005005131449039.html?spm=a2g0o.order_detail.order_detail_item.2.425939d3I6SaNg&amp;gatewayAdapt=glo2esp</t>
  </si>
  <si>
    <t>Hot Wheels Mario Kart, Yoshi, Vehículos, Autos de Juguete</t>
  </si>
  <si>
    <t>https://www.amazon.com.mx/gp/product/B07THL43RV/ref=ppx_od_dt_b_asin_title_s00?ie=UTF8&amp;th=1</t>
  </si>
  <si>
    <t>MINECRAFT Figura De 3.25", Dinámica De Coche De Crafting</t>
  </si>
  <si>
    <t>https://www.amazon.com.mx/gp/product/B08J4HJPJT/ref=ppx_od_dt_b_asin_title_s00?ie=UTF8&amp;psc=1</t>
  </si>
  <si>
    <t>Figura de Accion Minecraft Deluxe Fox Armor</t>
  </si>
  <si>
    <t>https://www.amazon.com.mx/gp/product/B08J6C24XR/ref=ppx_od_dt_b_asin_title_s00?ie=UTF8&amp;psc=1</t>
  </si>
  <si>
    <t>Vegito Blue - Dragon Ball Z, 20 cm, BANPRESTO Original</t>
  </si>
  <si>
    <t>https://es.aliexpress.com/item/1005005131446052.html?spm=a2g0o.order_detail.order_detail_item.2.7e8f39d3HmvqVF&amp;gatewayAdapt=glo2esp</t>
  </si>
  <si>
    <t>https://es.aliexpress.com/item/4001188568860.html?spm=a2g0o.order_detail.order_detail_item.2.36e739d3PSry9T&amp;gatewayAdapt=glo2esp</t>
  </si>
  <si>
    <t>Llavero de Metal - Caballero Vampiro</t>
  </si>
  <si>
    <t>https://es.aliexpress.com/item/32820527043.html?spm=a2g0o.order_detail.order_detail_item.2.4b7139d3diiQaB&amp;gatewayAdapt=glo2esp</t>
  </si>
  <si>
    <t>Figuras de acción de Anime Kawai
Street Fighter</t>
  </si>
  <si>
    <t>https://es.aliexpress.com/item/1005004313028101.html?srcSns=sns_Messenger&amp;spreadType=socialShare&amp;bizType=ProductDetail&amp;social_params=20894149443&amp;aff_fcid=d0a690f2068f418f88fbeda970224e57-1680206653784-02739-_mNSwoE6&amp;tt=MG&amp;aff_fsk=_mNSwoE6&amp;aff_platform=default&amp;sk=_mNSwoE6&amp;aff_trace_key=d0a690f2068f418f88fbeda970224e57-1680206653784-02739-_mNSwoE6&amp;shareId=20894149443&amp;businessType=ProductDetail&amp;platform=AE&amp;terminal_id=95a3c9f26477458e80c5bfefd34d765a&amp;afSmartRedirect=y</t>
  </si>
  <si>
    <t>Peluche llavero Kirby Mago - Star Kirby</t>
  </si>
  <si>
    <t>Peluche llavero Kirby Samurai - Star Kirby</t>
  </si>
  <si>
    <t>https://es.aliexpress.com/item/1005003662875750.html?spm=a2g0o.order_detail.order_detail_item.2.bf3739d3ZyEIjA&amp;gatewayAdapt=glo2esp</t>
  </si>
  <si>
    <t>Bolígrafo Diosa Mace Diamond - Sailor Moon</t>
  </si>
  <si>
    <t>https://es.aliexpress.com/item/4000465579401.html?spm=a2g0o.order_list.order_list_main.4.6e6c194dkNf62f&amp;gatewayAdapt=glo2esp</t>
  </si>
  <si>
    <t>Bolígrafo Baculo Magico - Sakura Card Captor</t>
  </si>
  <si>
    <t>https://es.aliexpress.com/item/4000207023610.html?spm=a2g0o.order_detail.order_detail_item.4.3d1c39d3EfgShW&amp;gatewayAdapt=glo2esp</t>
  </si>
  <si>
    <t>Bolígrafo Sakura Card Captor</t>
  </si>
  <si>
    <t>https://es.aliexpress.com/item/1005003972389350.html?spm=a2g0o.order_detail.order_detail_item.2.2ec139d3khkuT4&amp;gatewayAdapt=glo2esp</t>
  </si>
  <si>
    <t>Bolígrafo Baculo Magico - Sailor Moon</t>
  </si>
  <si>
    <t>https://es.aliexpress.com/item/1005004379503743.html?spm=a2g0o.order_detail.order_detail_item.3.13e139d3y8MU90&amp;gatewayAdapt=glo2esp</t>
  </si>
  <si>
    <t>Boligrafo Gato Sailor Moon</t>
  </si>
  <si>
    <t>https://es.aliexpress.com/item/4000331053487.html?spm=a2g0o.order_detail.order_detail_item.2.f73939d37qDdo7&amp;gatewayAdapt=glo2esp</t>
  </si>
  <si>
    <t>Llavero llave Logo One Piece</t>
  </si>
  <si>
    <t>https://es.aliexpress.com/item/1005005078370448.html?spm=a2g0o.order_detail.order_detail_item.2.718e39d3NZBQYt&amp;gatewayAdapt=glo2esp</t>
  </si>
  <si>
    <t>Llavero llave Merry One Piece</t>
  </si>
  <si>
    <t>https://es.aliexpress.com/item/1005004309759591.html?spm=a2g0o.order_detail.order_detail_item.4.fcbe39d3pTJYUq&amp;gatewayAdapt=glo2esp</t>
  </si>
  <si>
    <t>Llavero Logo One Piece</t>
  </si>
  <si>
    <t>https://es.aliexpress.com/item/1005004309759591.html?spm=a2g0o.order_detail.order_detail_item.2.fcbe39d3pTJYUq&amp;gatewayAdapt=glo2esp</t>
  </si>
  <si>
    <t>Llavero Genshin Impact</t>
  </si>
  <si>
    <t>https://es.aliexpress.com/item/1005005270954518.html?spm=a2g0o.order_detail.order_detail_item.2.646439d3NErL9D&amp;gatewayAdapt=glo2es</t>
  </si>
  <si>
    <t>Llavero Baculo Magico - Sakura Card Captor</t>
  </si>
  <si>
    <t>https://es.aliexpress.com/item/1005002864043845.html?spm=a2g0o.order_detail.order_detail_item.2.cc7239d3eDkZME&amp;gatewayAdapt=glo2esp</t>
  </si>
  <si>
    <t>Llavero llave magica - Sailor Moon</t>
  </si>
  <si>
    <t>https://es.aliexpress.com/item/1005004975174365.html?spm=a2g0o.order_detail.order_detail_item.2.4e5939d3ui8aCO&amp;gatewayAdapt=glo2esp</t>
  </si>
  <si>
    <t>CLAMP</t>
  </si>
  <si>
    <t>Genshin Impact</t>
  </si>
  <si>
    <t>Boligrafo</t>
  </si>
  <si>
    <t>Monedero</t>
  </si>
  <si>
    <t>Llvr Peluche</t>
  </si>
  <si>
    <t>Street Fighter</t>
  </si>
  <si>
    <t>Vampire Knight</t>
  </si>
  <si>
    <t>Final Fantasy</t>
  </si>
  <si>
    <t>DBZ</t>
  </si>
  <si>
    <t>Minecraft</t>
  </si>
  <si>
    <t>Kart</t>
  </si>
  <si>
    <t>Mario Kart</t>
  </si>
  <si>
    <t>KOF</t>
  </si>
  <si>
    <t>Yosuga no Sora</t>
  </si>
  <si>
    <t>Yu-Gi-Oh</t>
  </si>
  <si>
    <t>Bleach</t>
  </si>
  <si>
    <t>Plants vs Zombies</t>
  </si>
  <si>
    <t>Hatsune Miku</t>
  </si>
  <si>
    <t>Om Nom</t>
  </si>
  <si>
    <t>Ghibli</t>
  </si>
  <si>
    <t>Set Figuras</t>
  </si>
  <si>
    <t>Evangelion</t>
  </si>
  <si>
    <t>Sonic</t>
  </si>
  <si>
    <t>Cajas</t>
  </si>
  <si>
    <t>Material</t>
  </si>
  <si>
    <t>Cantidad</t>
  </si>
  <si>
    <t>Total</t>
  </si>
  <si>
    <t>Tipo Caja</t>
  </si>
  <si>
    <t>P_Aproximado</t>
  </si>
  <si>
    <t>P_Venta</t>
  </si>
  <si>
    <t>Base fibracel 40X50 cm</t>
  </si>
  <si>
    <t>16x16</t>
  </si>
  <si>
    <t>Pincel A107643 C/10 surt</t>
  </si>
  <si>
    <t>23x16</t>
  </si>
  <si>
    <t>Barniz trufilm bte 140ml</t>
  </si>
  <si>
    <t>22x16</t>
  </si>
  <si>
    <t>Barniz trufilm mate 140ml</t>
  </si>
  <si>
    <t>Acril spray prem 400ml rojo tor</t>
  </si>
  <si>
    <t>Pintura Blanca</t>
  </si>
  <si>
    <t>Pint dig manit mag 250ml amr</t>
  </si>
  <si>
    <t>Bisagras</t>
  </si>
  <si>
    <t>Seguro/Candado</t>
  </si>
  <si>
    <t>Resistol</t>
  </si>
  <si>
    <t>TOTAL</t>
  </si>
  <si>
    <t>Precio por Caja</t>
  </si>
  <si>
    <t>Paquete</t>
  </si>
  <si>
    <t>P. Paquete</t>
  </si>
  <si>
    <t>ML Comicion</t>
  </si>
  <si>
    <t>ML Libre</t>
  </si>
  <si>
    <t>Plantas Vs Zombies - Set Vaquero 4 Figuras</t>
  </si>
  <si>
    <t>Planta Girasol</t>
  </si>
  <si>
    <t>Patata</t>
  </si>
  <si>
    <t>Pimiento catapulta + 2 pelotas</t>
  </si>
  <si>
    <t>Zombie Vaquero</t>
  </si>
  <si>
    <t>Plantas Vs Zombies - Set Pirata 4 Figuras</t>
  </si>
  <si>
    <t>Chayote</t>
  </si>
  <si>
    <t>Chile Picante</t>
  </si>
  <si>
    <t>Catapulta de hielo + 2 pelotas</t>
  </si>
  <si>
    <t>Zombie Capitan Pirata</t>
  </si>
  <si>
    <t>Plantas Vs Zombies - Set Egipcio-Ra 4 Figuras</t>
  </si>
  <si>
    <t>Lanza guisantes + 3 dardos</t>
  </si>
  <si>
    <t>Mazorca catapulta + 2 pelotas</t>
  </si>
  <si>
    <t>Zombie Ra</t>
  </si>
  <si>
    <t>Plantas Vs Zombies - Set Egipcio-Seth 4 Figuras</t>
  </si>
  <si>
    <t>Girasol</t>
  </si>
  <si>
    <t>Girasol giratorio</t>
  </si>
  <si>
    <t>Lechuga catapulta + 2 pelotas</t>
  </si>
  <si>
    <t>Zombie Seth</t>
  </si>
  <si>
    <t>Plantas Vs Zombies - Set Zombie Pirata + Planta Carroñívora</t>
  </si>
  <si>
    <t>Planta Carroñívora</t>
  </si>
  <si>
    <t>Plantas Vs Zombies - Set 2 Figuras Especiales</t>
  </si>
  <si>
    <t>Planta con 5 lanzaguisantes</t>
  </si>
  <si>
    <t>Zombie Gigante</t>
  </si>
  <si>
    <t>Plantas Vs Zombies - Set 2 Figuras Basicas</t>
  </si>
  <si>
    <t>Zombie Caracono</t>
  </si>
  <si>
    <t>Zombie Caracubo</t>
  </si>
  <si>
    <t>Picture</t>
  </si>
  <si>
    <t>Preview</t>
  </si>
  <si>
    <t>DC Justice League Nendoroid 917 The Flash PVC Action Figure Toy No Box</t>
  </si>
  <si>
    <t>Sonic Jakks Team Racing Die-Cast Car 30th Anniversary Complete Set</t>
  </si>
  <si>
    <t>Llavero Lobo - Final Fantasy</t>
  </si>
  <si>
    <t>Cmpr Final</t>
  </si>
  <si>
    <t>Peluche Princesa Rosalina</t>
  </si>
  <si>
    <t>https://es.aliexpress.com/item/1005004523205126.html?spm=a2g0o.order_detail.order_detail_item.2.656239d3vC5Mmm&amp;gatewayAdapt=glo2esp</t>
  </si>
  <si>
    <t>Peluche Planta Piraña</t>
  </si>
  <si>
    <t>Peluche Princesa Daisy</t>
  </si>
  <si>
    <t>Peluche Princesa Peach</t>
  </si>
  <si>
    <t>Peluche Toadette (honguita rosa)</t>
  </si>
  <si>
    <t>Peluche King Boo</t>
  </si>
  <si>
    <t>Figura Toad Explorador - Mario Bros</t>
  </si>
  <si>
    <t>https://es.aliexpress.com/item/1005005057396852.html?spm=a2g0o.order_detail.order_detail_item.2.5a3639d3i1cpk2&amp;gatewayAdapt=glo2esp</t>
  </si>
  <si>
    <t>Figura Mario Explorador - Mario Bros</t>
  </si>
  <si>
    <t>Figura Mario Galaxy - Mario Bros</t>
  </si>
  <si>
    <t>Figura Princesa Peach - Mario Bros</t>
  </si>
  <si>
    <t>Peluche Anya Forger Spy x Family</t>
  </si>
  <si>
    <t>https://es.aliexpress.com/item/1005004963418216.html?spm=a2g0o.order_detail.order_detail_item.10.258b39d3oMxQI3&amp;gatewayAdapt=glo2esp</t>
  </si>
  <si>
    <t>Llavero Peluche Gatito Tiburon</t>
  </si>
  <si>
    <t>https://es.aliexpress.com/item/1005004823485061.html?spm=a2g0o.order_detail.order_detail_item.8.258b39d3oMxQI3&amp;gatewayAdapt=glo2esp</t>
  </si>
  <si>
    <t>Peluche Pochita Chainsaw Man grande</t>
  </si>
  <si>
    <t>https://es.aliexpress.com/item/1005004922182897.html?spm=a2g0o.order_detail.order_detail_item.6.258b39d3oMxQI3&amp;gatewayAdapt=glo2esp</t>
  </si>
  <si>
    <t>Peluche Pochita Chainsaw Man mediana</t>
  </si>
  <si>
    <t>https://es.aliexpress.com/item/1005004922182897.html?spm=a2g0o.order_detail.order_detail_item.4.258b39d3oMxQI3&amp;gatewayAdapt=glo2esp</t>
  </si>
  <si>
    <t>Peluche Pochita Chainsaw Man sentada</t>
  </si>
  <si>
    <t>Cinta Ninja Konoa - Gama Chan (Naruto)</t>
  </si>
  <si>
    <t>https://www.aliexpress.com/item/1005004547520273.html?spm=a2g0o.order_detail.order_detail_item.2.16f3f19cPFHFBL</t>
  </si>
  <si>
    <t>Peluche Majin Buu - Dragon Ball Z</t>
  </si>
  <si>
    <t>https://es.aliexpress.com/item/1005004790147487.html?spm=a2g0o.order_detail.order_detail_item.2.58fc39d3kUPyQJ&amp;gatewayAdapt=glo2esp</t>
  </si>
  <si>
    <t>Peluche LLavero Kuromi Kawaii</t>
  </si>
  <si>
    <t>https://es.aliexpress.com/item/1005005082159049.html?spm=a2g0o.order_detail.order_detail_item.2.296939d372VAam&amp;gatewayAdapt=glo2esp</t>
  </si>
  <si>
    <t>Peluche Chopper 25 cm</t>
  </si>
  <si>
    <t>https://es.aliexpress.com/item/1005005030882317.html?spm=a2g0o.order_detail.order_detail_item.2.2d3e39d3ykr8Jt&amp;gatewayAdapt=glo2esp</t>
  </si>
  <si>
    <t>Peluche Llavero Chopper</t>
  </si>
  <si>
    <t>Peluche Om Nom 20 cm</t>
  </si>
  <si>
    <t>https://es.aliexpress.com/item/4000989029432.html?spm=a2g0o.order_detail.order_detail_item.3.4cf439d30qZ7xa&amp;gatewayAdapt=glo2esp</t>
  </si>
  <si>
    <t>Figura Hatsune Miku Kagamine Rin</t>
  </si>
  <si>
    <t>https://es.aliexpress.com/item/1005004563437357.html?spm=a2g0o.order_detail.order_detail_item.3.5fb339d3pPl00X&amp;gatewayAdapt=glo2esp</t>
  </si>
  <si>
    <t>Cinta Ninja Naruto</t>
  </si>
  <si>
    <t>https://es.aliexpress.com/item/1005004547520273.html?spm=a2g0o.order_detail.order_detail_item.3.786e39d3iYSDEe&amp;gatewayAdapt=glo2esp</t>
  </si>
  <si>
    <t>Hot Wheels Mario Kart, Babie Mario 4 Pack</t>
  </si>
  <si>
    <t>https://articulo.mercadolibre.com.mx/MLM-1498360272-hot-wheels-mario-kart-paquete-de-4-autos-4-pack-_JM</t>
  </si>
  <si>
    <t>Peluche Om Nom</t>
  </si>
  <si>
    <t>https://es.aliexpress.com/item/4000989029432.html?spm=a2g0o.order_detail.order_detail_item.2.56c439d3w3IT45&amp;gatewayAdapt=glo2esp</t>
  </si>
  <si>
    <t>https://es.aliexpress.com/item/1005005082159049.html?srcSns=sns_Copy&amp;spreadType=socialShare&amp;bizType=ProductDetail&amp;social_params=21644938861&amp;aff_fcid=7d90482842be4183b914565ccdfd4a01-1728180139826-05540-_msESu9w&amp;tt=MG&amp;fbclid=IwY2xjawFuzvtleHRuA2FlbQIxMAABHbIcuiT50RU8QB5sdu7Y9YRdMK7OnNr65Rg7V2sY_qdssHBvZlLy6RNGEA_aem_BuZ_Ol-JcUdrKZecoZ4eHA&amp;aff_fsk=_msESu9w&amp;aff_platform=default&amp;sk=_msESu9w&amp;aff_trace_key=7d90482842be4183b914565ccdfd4a01-1728180139826-05540-_msESu9w&amp;shareId=21644938861&amp;businessType=ProductDetail&amp;platform=AE&amp;terminal_id=33ba04a0b5a44593b6693ffebe27cdfe&amp;afSmartRedirect=y</t>
  </si>
  <si>
    <t>Peluche Bowser 25 cm MB</t>
  </si>
  <si>
    <t>https://es.aliexpress.com/item/1005004870738395.html?srcSns=sns_Copy&amp;spreadType=socialShare&amp;bizType=ProductDetail&amp;social_params=21637657038&amp;aff_fcid=0871046d1587440397ba6ce5fbc76c85-1728179905064-01018-_m0IxTRK&amp;tt=MG&amp;fbclid=IwY2xjawFuzhBleHRuA2FlbQIxMAABHfuOicco_BDetyBkuSfIufN4KFay0knkmmvgD0Jf2gg4I-5kH_y4Wz3G3A_aem_dELBePp9oHFGgFJ--7H0xQ&amp;aff_fsk=_m0IxTRK&amp;aff_platform=default&amp;sk=_m0IxTRK&amp;aff_trace_key=0871046d1587440397ba6ce5fbc76c85-1728179905064-01018-_m0IxTRK&amp;shareId=21637657038&amp;businessType=ProductDetail&amp;platform=AE&amp;terminal_id=33ba04a0b5a44593b6693ffebe27cdfe&amp;afSmartRedirect=y</t>
  </si>
  <si>
    <t>Peluche Bowser 25 cm</t>
  </si>
  <si>
    <t>https://es.aliexpress.com/item/1005004870738395.html?srcSns=sns_Copy&amp;spreadType=socialShare&amp;bizType=ProductDetail&amp;social_params=21637657038&amp;aff_fcid=add516fb1b94445f8c736c7281858f8e-1728179892396-07639-_m0IxTRK&amp;tt=MG&amp;fbclid=IwY2xjawFuzgRleHRuA2FlbQIxMAABHfuOicco_BDetyBkuSfIufN4KFay0knkmmvgD0Jf2gg4I-5kH_y4Wz3G3A_aem_dELBePp9oHFGgFJ--7H0xQ&amp;aff_fsk=_m0IxTRK&amp;aff_platform=default&amp;sk=_m0IxTRK&amp;aff_trace_key=add516fb1b94445f8c736c7281858f8e-1728179892396-07639-_m0IxTRK&amp;shareId=21637657038&amp;businessType=ProductDetail&amp;platform=AE&amp;terminal_id=33ba04a0b5a44593b6693ffebe27cdfe&amp;afSmartRedirect=y</t>
  </si>
  <si>
    <t>Peluche Kamek MB</t>
  </si>
  <si>
    <t>https://es.aliexpress.com/item/1005004523205126.html?srcSns=sns_Copy&amp;spreadType=socialShare&amp;bizType=ProductDetail&amp;social_params=21632396093&amp;aff_fcid=50e5941b9ee145cabc710ce958c4a1ec-1728179919318-06333-_mtyaLT2&amp;tt=MG&amp;fbclid=IwY2xjawFuzh9leHRuA2FlbQIxMAABHc21bfHsmIxKbKxzfpgET8cWUNNCY1njma0bTkydqv8LOjzSVc4YaGp1Hg_aem_Lb7yS2sXCtrsBbcE9jEo8g&amp;aff_fsk=_mtyaLT2&amp;aff_platform=default&amp;sk=_mtyaLT2&amp;aff_trace_key=50e5941b9ee145cabc710ce958c4a1ec-1728179919318-06333-_mtyaLT2&amp;shareId=21632396093&amp;businessType=ProductDetail&amp;platform=AE&amp;terminal_id=33ba04a0b5a44593b6693ffebe27cdfe&amp;afSmartRedirect=y</t>
  </si>
  <si>
    <t>Peluche ShiGi MB</t>
  </si>
  <si>
    <t>Peluche Tortuga MB</t>
  </si>
  <si>
    <t>https://es.aliexpress.com/item/1005004523205126.html?spm=a2g0o.order_detail.order_detail_item.2.541639d3Sn3beA&amp;gatewayAdapt=glo2esp</t>
  </si>
  <si>
    <t>Mario Bros</t>
  </si>
  <si>
    <t>Spy x Family</t>
  </si>
  <si>
    <t>Kawaii</t>
  </si>
  <si>
    <t>Chainsaw Man</t>
  </si>
  <si>
    <t>Cinta</t>
  </si>
  <si>
    <t>SANRIO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</si>
</sst>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dd\-mm\-yy;@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67">
    <xf numFmtId="0" fontId="0" fillId="0" borderId="0" xfId="0"/>
    <xf numFmtId="0" fontId="4" fillId="0" borderId="0" xfId="0" applyFont="1" applyAlignment="1">
      <alignment horizontal="center" vertical="center"/>
    </xf>
    <xf numFmtId="44" fontId="4" fillId="0" borderId="0" xfId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left" vertical="center"/>
    </xf>
    <xf numFmtId="9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44" fontId="5" fillId="0" borderId="0" xfId="1" applyFont="1" applyAlignment="1">
      <alignment horizontal="center" vertical="center"/>
    </xf>
    <xf numFmtId="0" fontId="3" fillId="0" borderId="0" xfId="2" applyAlignment="1">
      <alignment horizontal="left" vertical="center"/>
    </xf>
    <xf numFmtId="44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center" vertical="center"/>
    </xf>
    <xf numFmtId="44" fontId="5" fillId="0" borderId="0" xfId="1" applyFont="1" applyAlignment="1">
      <alignment horizontal="left" vertical="center"/>
    </xf>
    <xf numFmtId="44" fontId="0" fillId="0" borderId="0" xfId="0" applyNumberFormat="1" applyAlignment="1">
      <alignment horizontal="left" vertical="center"/>
    </xf>
    <xf numFmtId="6" fontId="7" fillId="0" borderId="0" xfId="0" applyNumberFormat="1" applyFont="1" applyAlignment="1">
      <alignment horizontal="left" vertical="center"/>
    </xf>
    <xf numFmtId="6" fontId="8" fillId="0" borderId="0" xfId="0" applyNumberFormat="1" applyFont="1" applyAlignment="1">
      <alignment horizontal="center" vertical="center"/>
    </xf>
    <xf numFmtId="6" fontId="9" fillId="0" borderId="0" xfId="0" applyNumberFormat="1" applyFont="1" applyAlignment="1">
      <alignment horizontal="right" vertical="center"/>
    </xf>
    <xf numFmtId="44" fontId="5" fillId="0" borderId="0" xfId="0" applyNumberFormat="1" applyFont="1" applyAlignment="1">
      <alignment horizontal="left" vertical="center"/>
    </xf>
    <xf numFmtId="44" fontId="0" fillId="0" borderId="0" xfId="0" applyNumberFormat="1" applyAlignment="1">
      <alignment horizontal="right" vertical="center"/>
    </xf>
    <xf numFmtId="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4" fontId="0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right" vertical="center"/>
    </xf>
    <xf numFmtId="44" fontId="10" fillId="0" borderId="0" xfId="0" applyNumberFormat="1" applyFont="1" applyAlignment="1">
      <alignment vertical="center"/>
    </xf>
    <xf numFmtId="44" fontId="11" fillId="0" borderId="0" xfId="0" applyNumberFormat="1" applyFont="1" applyAlignment="1">
      <alignment vertical="center"/>
    </xf>
    <xf numFmtId="6" fontId="4" fillId="0" borderId="0" xfId="0" applyNumberFormat="1" applyFont="1" applyAlignment="1">
      <alignment vertical="center"/>
    </xf>
    <xf numFmtId="44" fontId="0" fillId="0" borderId="0" xfId="0" applyNumberFormat="1" applyAlignment="1">
      <alignment vertical="center"/>
    </xf>
    <xf numFmtId="44" fontId="4" fillId="0" borderId="0" xfId="0" applyNumberFormat="1" applyFont="1" applyAlignment="1">
      <alignment vertical="center"/>
    </xf>
    <xf numFmtId="8" fontId="0" fillId="0" borderId="0" xfId="0" applyNumberFormat="1"/>
    <xf numFmtId="8" fontId="4" fillId="0" borderId="0" xfId="0" applyNumberFormat="1" applyFont="1" applyAlignment="1">
      <alignment horizontal="right" vertical="center"/>
    </xf>
    <xf numFmtId="8" fontId="0" fillId="0" borderId="0" xfId="0" applyNumberFormat="1" applyAlignment="1">
      <alignment horizontal="right" vertical="center"/>
    </xf>
    <xf numFmtId="6" fontId="0" fillId="0" borderId="0" xfId="0" applyNumberFormat="1"/>
    <xf numFmtId="0" fontId="12" fillId="0" borderId="0" xfId="0" applyFont="1"/>
    <xf numFmtId="164" fontId="0" fillId="0" borderId="0" xfId="1" applyNumberFormat="1" applyFont="1" applyAlignment="1">
      <alignment horizontal="center" vertical="center"/>
    </xf>
    <xf numFmtId="6" fontId="3" fillId="0" borderId="0" xfId="2" applyNumberFormat="1" applyAlignment="1">
      <alignment horizontal="center" vertical="center"/>
    </xf>
    <xf numFmtId="6" fontId="3" fillId="2" borderId="0" xfId="2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6" fontId="13" fillId="2" borderId="0" xfId="2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0" xfId="3" applyFont="1" applyAlignment="1">
      <alignment horizontal="left" vertical="center"/>
    </xf>
    <xf numFmtId="0" fontId="1" fillId="0" borderId="0" xfId="3" applyAlignment="1">
      <alignment horizontal="center" vertical="center"/>
    </xf>
    <xf numFmtId="44" fontId="1" fillId="0" borderId="0" xfId="4" applyFont="1" applyAlignment="1">
      <alignment horizontal="left" vertical="center"/>
    </xf>
    <xf numFmtId="9" fontId="1" fillId="0" borderId="0" xfId="3" applyNumberFormat="1" applyAlignment="1">
      <alignment horizontal="center" vertical="center"/>
    </xf>
    <xf numFmtId="44" fontId="1" fillId="0" borderId="0" xfId="4" applyFont="1" applyAlignment="1">
      <alignment horizontal="center" vertical="center"/>
    </xf>
    <xf numFmtId="44" fontId="4" fillId="0" borderId="0" xfId="4" applyFont="1" applyAlignment="1">
      <alignment horizontal="left" vertical="center"/>
    </xf>
    <xf numFmtId="44" fontId="4" fillId="0" borderId="0" xfId="4" applyFont="1" applyAlignment="1">
      <alignment horizontal="center" vertical="center"/>
    </xf>
    <xf numFmtId="44" fontId="5" fillId="0" borderId="0" xfId="4" applyFont="1" applyAlignment="1">
      <alignment horizontal="center" vertical="center"/>
    </xf>
    <xf numFmtId="0" fontId="14" fillId="0" borderId="0" xfId="5" applyAlignment="1">
      <alignment horizontal="left" vertical="center"/>
    </xf>
    <xf numFmtId="0" fontId="1" fillId="0" borderId="0" xfId="3"/>
    <xf numFmtId="0" fontId="8" fillId="0" borderId="0" xfId="3" applyFont="1" applyAlignment="1">
      <alignment horizontal="left" vertical="center" wrapText="1"/>
    </xf>
    <xf numFmtId="44" fontId="8" fillId="0" borderId="0" xfId="1" applyFont="1" applyAlignment="1">
      <alignment horizontal="center" vertical="center"/>
    </xf>
    <xf numFmtId="44" fontId="8" fillId="0" borderId="0" xfId="1" applyFont="1" applyAlignment="1">
      <alignment horizontal="left" vertical="center"/>
    </xf>
    <xf numFmtId="44" fontId="1" fillId="0" borderId="0" xfId="3" applyNumberFormat="1" applyAlignment="1">
      <alignment horizontal="left" vertical="center"/>
    </xf>
    <xf numFmtId="0" fontId="4" fillId="0" borderId="0" xfId="3" applyFont="1" applyAlignment="1">
      <alignment horizontal="left" vertical="center" wrapText="1"/>
    </xf>
    <xf numFmtId="44" fontId="5" fillId="0" borderId="0" xfId="4" applyFont="1" applyAlignment="1">
      <alignment horizontal="left" vertical="center"/>
    </xf>
    <xf numFmtId="0" fontId="1" fillId="0" borderId="0" xfId="3" applyAlignment="1">
      <alignment horizontal="left" vertical="center" wrapText="1"/>
    </xf>
    <xf numFmtId="0" fontId="1" fillId="0" borderId="0" xfId="3" applyAlignment="1">
      <alignment horizontal="left" vertical="center"/>
    </xf>
    <xf numFmtId="0" fontId="1" fillId="0" borderId="0" xfId="3" applyAlignment="1">
      <alignment vertical="center"/>
    </xf>
    <xf numFmtId="6" fontId="15" fillId="0" borderId="0" xfId="2" applyNumberFormat="1" applyFont="1" applyAlignment="1">
      <alignment horizontal="center" vertical="center"/>
    </xf>
  </cellXfs>
  <cellStyles count="6">
    <cellStyle name="Hipervínculo" xfId="2" builtinId="8"/>
    <cellStyle name="Hipervínculo 2" xfId="5" xr:uid="{B84D5755-F4AF-4E0A-90D1-75EC2C069AA9}"/>
    <cellStyle name="Moneda" xfId="1" builtinId="4"/>
    <cellStyle name="Moneda 2" xfId="4" xr:uid="{F8652FFC-3544-4B11-836A-61CC5D0AF78E}"/>
    <cellStyle name="Normal" xfId="0" builtinId="0"/>
    <cellStyle name="Normal 2" xfId="3" xr:uid="{4E4BA3F4-2859-45CC-980D-C9D44991EC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s.aliexpress.com/item/1005003662875750.html?spm=a2g0o.order_detail.order_detail_item.2.2e8739d3UzfCP7&amp;gatewayAdapt=glo2esp" TargetMode="External"/><Relationship Id="rId18" Type="http://schemas.openxmlformats.org/officeDocument/2006/relationships/hyperlink" Target="https://es.aliexpress.com/item/1005004872433172.html?srcSns=sns_Messenger&amp;spreadType=socialShare&amp;bizType=ProductDetail&amp;social_params=20857362789&amp;aff_fcid=3c48c6c6dcd94d28b5ddc66a81e0281a-1678415156058-00835-_mNmcq9Y&amp;tt=MG&amp;fbclid=IwAR2P21cLw15tHfS83_yLDr-zvdsS3KOyKx94DR-HWgquD2o3BnqY_h-uOfM&amp;aff_fsk=_mNmcq9Y&amp;aff_platform=default&amp;sk=_mNmcq9Y&amp;aff_trace_key=3c48c6c6dcd94d28b5ddc66a81e0281a-1678415156058-00835-_mNmcq9Y&amp;shareId=20857362789&amp;businessType=ProductDetail&amp;platform=AE&amp;terminal_id=7008b66bed3047dcbea7aa20be06971a&amp;afSmartRedirect=y" TargetMode="External"/><Relationship Id="rId26" Type="http://schemas.openxmlformats.org/officeDocument/2006/relationships/hyperlink" Target="https://es.aliexpress.com/item/1005004790147487.html?spm=a2g0o.order_detail.order_detail_item.2.58fc39d3kUPyQJ&amp;gatewayAdapt=glo2esp" TargetMode="External"/><Relationship Id="rId39" Type="http://schemas.openxmlformats.org/officeDocument/2006/relationships/hyperlink" Target="https://www.aliexpress.com/item/1005004547520273.html?spm=a2g0o.order_detail.order_detail_item.2.16f3f19cPFHFBL" TargetMode="External"/><Relationship Id="rId21" Type="http://schemas.openxmlformats.org/officeDocument/2006/relationships/hyperlink" Target="https://es.aliexpress.com/item/1005002414230728.html?srcSns=sns_Messenger&amp;spreadType=socialShare&amp;bizType=ProductDetail&amp;social_params=20851868052&amp;aff_fcid=74749d6d8c9e4b6cabf84b70976ca00c-1678416933788-07786-_msk7aMm&amp;tt=MG&amp;fbclid=IwAR31fGtxSF9m0CosnlF0xzPMSOzyVEjqyVGhwSXltLFeJMmthVO6GH4-BkQ&amp;aff_fsk=_msk7aMm&amp;aff_platform=default&amp;sk=_msk7aMm&amp;aff_trace_key=74749d6d8c9e4b6cabf84b70976ca00c-1678416933788-07786-_msk7aMm&amp;shareId=20851868052&amp;businessType=ProductDetail&amp;platform=AE&amp;terminal_id=7008b66bed3047dcbea7aa20be06971a&amp;afSmartRedirect=y" TargetMode="External"/><Relationship Id="rId34" Type="http://schemas.openxmlformats.org/officeDocument/2006/relationships/hyperlink" Target="https://es.aliexpress.com/item/1005004922182897.html?spm=a2g0o.order_detail.order_detail_item.4.258b39d3oMxQI3&amp;gatewayAdapt=glo2esp" TargetMode="External"/><Relationship Id="rId42" Type="http://schemas.openxmlformats.org/officeDocument/2006/relationships/hyperlink" Target="https://es.aliexpress.com/item/1005004963418216.html?spm=a2g0o.order_detail.order_detail_item.10.258b39d3oMxQI3&amp;gatewayAdapt=glo2esp" TargetMode="External"/><Relationship Id="rId47" Type="http://schemas.openxmlformats.org/officeDocument/2006/relationships/hyperlink" Target="https://es.aliexpress.com/item/1005004870738395.html?srcSns=sns_Copy&amp;spreadType=socialShare&amp;bizType=ProductDetail&amp;social_params=21637657038&amp;aff_fcid=add516fb1b94445f8c736c7281858f8e-1728179892396-07639-_m0IxTRK&amp;tt=MG&amp;fbclid=IwY2xjawFuzgRleHRuA2FlbQIxMAABHfuOicco_BDetyBkuSfIufN4KFay0knkmmvgD0Jf2gg4I-5kH_y4Wz3G3A_aem_dELBePp9oHFGgFJ--7H0xQ&amp;aff_fsk=_m0IxTRK&amp;aff_platform=default&amp;sk=_m0IxTRK&amp;aff_trace_key=add516fb1b94445f8c736c7281858f8e-1728179892396-07639-_m0IxTRK&amp;shareId=21637657038&amp;businessType=ProductDetail&amp;platform=AE&amp;terminal_id=33ba04a0b5a44593b6693ffebe27cdfe&amp;afSmartRedirect=y" TargetMode="External"/><Relationship Id="rId7" Type="http://schemas.openxmlformats.org/officeDocument/2006/relationships/hyperlink" Target="https://www.amazon.com.mx/gp/product/B07KX4K86P/ref=ppx_yo_dt_b_asin_image_o05_s00?ie=UTF8&amp;psc=1" TargetMode="External"/><Relationship Id="rId2" Type="http://schemas.openxmlformats.org/officeDocument/2006/relationships/hyperlink" Target="https://www.amazon.com.mx/gp/product/B07THL43RV/ref=ppx_od_dt_b_asin_title_s00?ie=UTF8&amp;th=1" TargetMode="External"/><Relationship Id="rId16" Type="http://schemas.openxmlformats.org/officeDocument/2006/relationships/hyperlink" Target="https://es.aliexpress.com/item/1005005122835911.html?spm=a2g0o.order_detail.order_detail_item.2.123939d3CgG0pB&amp;gatewayAdapt=glo2esp" TargetMode="External"/><Relationship Id="rId29" Type="http://schemas.openxmlformats.org/officeDocument/2006/relationships/hyperlink" Target="https://es.aliexpress.com/item/1005004563437357.html?spm=a2g0o.order_detail.order_detail_item.3.5fb339d3pPl00X&amp;gatewayAdapt=glo2esp" TargetMode="External"/><Relationship Id="rId11" Type="http://schemas.openxmlformats.org/officeDocument/2006/relationships/hyperlink" Target="https://es.aliexpress.com/item/1005005047681802.html?spm=a2g0o.order_detail.order_detail_item.2.2a4539d3HBsXoE&amp;gatewayAdapt=glo2esp" TargetMode="External"/><Relationship Id="rId24" Type="http://schemas.openxmlformats.org/officeDocument/2006/relationships/hyperlink" Target="https://es.aliexpress.com/item/1005003662875750.html?spm=a2g0o.order_detail.order_detail_item.2.bf3739d3ZyEIjA&amp;gatewayAdapt=glo2esp" TargetMode="External"/><Relationship Id="rId32" Type="http://schemas.openxmlformats.org/officeDocument/2006/relationships/hyperlink" Target="https://es.aliexpress.com/item/1005004790147487.html?spm=a2g0o.order_detail.order_detail_item.2.58fc39d3kUPyQJ&amp;gatewayAdapt=glo2esp" TargetMode="External"/><Relationship Id="rId37" Type="http://schemas.openxmlformats.org/officeDocument/2006/relationships/hyperlink" Target="https://es.aliexpress.com/item/1005004523205126.html?spm=a2g0o.order_detail.order_detail_item.2.541639d3Sn3beA&amp;gatewayAdapt=glo2esp" TargetMode="External"/><Relationship Id="rId40" Type="http://schemas.openxmlformats.org/officeDocument/2006/relationships/hyperlink" Target="https://es.aliexpress.com/item/1005004523205126.html?spm=a2g0o.order_detail.order_detail_item.2.656239d3vC5Mmm&amp;gatewayAdapt=glo2esp" TargetMode="External"/><Relationship Id="rId45" Type="http://schemas.openxmlformats.org/officeDocument/2006/relationships/hyperlink" Target="https://es.aliexpress.com/item/1005005082159049.html?spm=a2g0o.order_detail.order_detail_item.2.296939d372VAam&amp;gatewayAdapt=glo2esp" TargetMode="External"/><Relationship Id="rId5" Type="http://schemas.openxmlformats.org/officeDocument/2006/relationships/hyperlink" Target="https://es.aliexpress.com/item/1005004975174365.html?spm=a2g0o.order_detail.order_detail_item.2.4e5939d3ui8aCO&amp;gatewayAdapt=glo2esp" TargetMode="External"/><Relationship Id="rId15" Type="http://schemas.openxmlformats.org/officeDocument/2006/relationships/hyperlink" Target="https://es.aliexpress.com/item/4000989029432.html?spm=a2g0o.order_detail.order_detail_item.4.2a9139d3Xfb9GJ&amp;gatewayAdapt=glo2esp" TargetMode="External"/><Relationship Id="rId23" Type="http://schemas.openxmlformats.org/officeDocument/2006/relationships/hyperlink" Target="https://es.aliexpress.com/item/1005004313028101.html?srcSns=sns_Messenger&amp;spreadType=socialShare&amp;bizType=ProductDetail&amp;social_params=20894149443&amp;aff_fcid=d0a690f2068f418f88fbeda970224e57-1680206653784-02739-_mNSwoE6&amp;tt=MG&amp;aff_fsk=_mNSwoE6&amp;aff_platform=default&amp;sk=_mNSwoE6&amp;aff_trace_key=d0a690f2068f418f88fbeda970224e57-1680206653784-02739-_mNSwoE6&amp;shareId=20894149443&amp;businessType=ProductDetail&amp;platform=AE&amp;terminal_id=95a3c9f26477458e80c5bfefd34d765a&amp;afSmartRedirect=y" TargetMode="External"/><Relationship Id="rId28" Type="http://schemas.openxmlformats.org/officeDocument/2006/relationships/hyperlink" Target="https://es.aliexpress.com/item/4000989029432.html?spm=a2g0o.order_detail.order_detail_item.3.4cf439d30qZ7xa&amp;gatewayAdapt=glo2esp" TargetMode="External"/><Relationship Id="rId36" Type="http://schemas.openxmlformats.org/officeDocument/2006/relationships/hyperlink" Target="https://es.aliexpress.com/item/4000989029432.html?spm=a2g0o.order_detail.order_detail_item.2.56c439d3w3IT45&amp;gatewayAdapt=glo2esp" TargetMode="External"/><Relationship Id="rId49" Type="http://schemas.openxmlformats.org/officeDocument/2006/relationships/image" Target="../media/image1.png"/><Relationship Id="rId10" Type="http://schemas.openxmlformats.org/officeDocument/2006/relationships/hyperlink" Target="https://es.aliexpress.com/item/1005005207051151.html?srcSns=sns_Copy&amp;spreadType=socialShare&amp;bizType=ProductDetail&amp;social_params=20859815749&amp;aff_fcid=0e3f33043f5c452aa007db2f1215d591-1687760638756-09407-_m0BS6P8&amp;tt=MG&amp;fbclid=IwAR2ui0TiNfUJU35ahk12cJIAOEZONvTfzm4XN5WNpLJoDItlArS9Fh2zWvg&amp;aff_fsk=_m0BS6P8&amp;aff_platform=default&amp;sk=_m0BS6P8&amp;aff_trace_key=0e3f33043f5c452aa007db2f1215d591-1687760638756-09407-_m0BS6P8&amp;shareId=20859815749&amp;businessType=ProductDetail&amp;platform=AE&amp;terminal_id=d57a0b76c8144c128fe41247943fabe9&amp;afSmartRedirect=y" TargetMode="External"/><Relationship Id="rId19" Type="http://schemas.openxmlformats.org/officeDocument/2006/relationships/hyperlink" Target="https://es.aliexpress.com/item/1005004417731525.html?srcSns=sns_Messenger&amp;spreadType=socialShare&amp;bizType=ProductDetail&amp;social_params=20857364251&amp;aff_fcid=8af4a861b66346428c1f1cc795d668ee-1678416316201-06806-_mtwE1iq&amp;tt=MG&amp;fbclid=IwAR1macq_Hx3Q8XMm7MQa5TrU5U1Uujj4ITMMLl18ptTjn6fWUqt0LuXQqbQ&amp;aff_fsk=_mtwE1iq&amp;aff_platform=default&amp;sk=_mtwE1iq&amp;aff_trace_key=8af4a861b66346428c1f1cc795d668ee-1678416316201-06806-_mtwE1iq&amp;shareId=20857364251&amp;businessType=ProductDetail&amp;platform=AE&amp;terminal_id=7008b66bed3047dcbea7aa20be06971a&amp;afSmartRedirect=y" TargetMode="External"/><Relationship Id="rId31" Type="http://schemas.openxmlformats.org/officeDocument/2006/relationships/hyperlink" Target="https://es.aliexpress.com/item/1005005057396852.html?spm=a2g0o.order_detail.order_detail_item.2.5a3639d3i1cpk2&amp;gatewayAdapt=glo2esp" TargetMode="External"/><Relationship Id="rId44" Type="http://schemas.openxmlformats.org/officeDocument/2006/relationships/hyperlink" Target="https://es.aliexpress.com/item/1005004922182897.html?spm=a2g0o.order_detail.order_detail_item.4.258b39d3oMxQI3&amp;gatewayAdapt=glo2esp" TargetMode="External"/><Relationship Id="rId4" Type="http://schemas.openxmlformats.org/officeDocument/2006/relationships/hyperlink" Target="https://www.amazon.com.mx/gp/product/B08J6C24XR/ref=ppx_od_dt_b_asin_title_s00?ie=UTF8&amp;psc=1" TargetMode="External"/><Relationship Id="rId9" Type="http://schemas.openxmlformats.org/officeDocument/2006/relationships/hyperlink" Target="https://es.aliexpress.com/item/1005004370624277.html?srcSns=sns_Copy&amp;spreadType=socialShare&amp;bizType=ProductDetail&amp;social_params=20861341574&amp;aff_fcid=e3e0c3a6052641808b4fb3a411de36b3-1687760583762-00580-_mrXETru&amp;tt=MG&amp;fbclid=IwAR0Ujul1Zegz0I4cseFJ50m3mcVjlD2lHKkt15h0UtCiOIik0khNG_pAkyU&amp;aff_fsk=_mrXETru&amp;aff_platform=default&amp;sk=_mrXETru&amp;aff_trace_key=e3e0c3a6052641808b4fb3a411de36b3-1687760583762-00580-_mrXETru&amp;shareId=20861341574&amp;businessType=ProductDetail&amp;platform=AE&amp;terminal_id=d57a0b76c8144c128fe41247943fabe9&amp;afSmartRedirect=y" TargetMode="External"/><Relationship Id="rId14" Type="http://schemas.openxmlformats.org/officeDocument/2006/relationships/hyperlink" Target="https://es.aliexpress.com/item/32805262057.html?spm=a2g0o.order_detail.order_detail_item.2.2a9139d3Xfb9GJ&amp;gatewayAdapt=glo2esp" TargetMode="External"/><Relationship Id="rId22" Type="http://schemas.openxmlformats.org/officeDocument/2006/relationships/hyperlink" Target="https://es.aliexpress.com/item/1005002779082091.html?srcSns=sns_Messenger&amp;spreadType=socialShare&amp;bizType=ProductDetail&amp;social_params=20861441432&amp;aff_fcid=ab107f0ddd644d518897bb89f9f5b932-1678417042399-08684-_mKNEKnk&amp;tt=MG&amp;fbclid=IwAR2yTyjh42nryJYDfuYB224RdI9z2jTw5k7oM-6msxlaz56T1TE68N7poAY&amp;aff_fsk=_mKNEKnk&amp;aff_platform=default&amp;sk=_mKNEKnk&amp;aff_trace_key=ab107f0ddd644d518897bb89f9f5b932-1678417042399-08684-_mKNEKnk&amp;shareId=20861441432&amp;businessType=ProductDetail&amp;platform=AE&amp;terminal_id=7008b66bed3047dcbea7aa20be06971a&amp;afSmartRedirect=y" TargetMode="External"/><Relationship Id="rId27" Type="http://schemas.openxmlformats.org/officeDocument/2006/relationships/hyperlink" Target="https://es.aliexpress.com/item/1005005030882317.html?spm=a2g0o.order_detail.order_detail_item.2.2d3e39d3ykr8Jt&amp;gatewayAdapt=glo2esp" TargetMode="External"/><Relationship Id="rId30" Type="http://schemas.openxmlformats.org/officeDocument/2006/relationships/hyperlink" Target="https://es.aliexpress.com/item/1005004547520273.html?spm=a2g0o.order_detail.order_detail_item.3.786e39d3iYSDEe&amp;gatewayAdapt=glo2esp" TargetMode="External"/><Relationship Id="rId35" Type="http://schemas.openxmlformats.org/officeDocument/2006/relationships/hyperlink" Target="https://es.aliexpress.com/item/1005003662875750.html?spm=a2g0o.order_detail.order_detail_item.2.bf3739d3ZyEIjA&amp;gatewayAdapt=glo2esp" TargetMode="External"/><Relationship Id="rId43" Type="http://schemas.openxmlformats.org/officeDocument/2006/relationships/hyperlink" Target="https://es.aliexpress.com/item/1005004922182897.html?spm=a2g0o.order_detail.order_detail_item.6.258b39d3oMxQI3&amp;gatewayAdapt=glo2esp" TargetMode="External"/><Relationship Id="rId48" Type="http://schemas.openxmlformats.org/officeDocument/2006/relationships/hyperlink" Target="https://es.aliexpress.com/item/1005004870738395.html?srcSns=sns_Copy&amp;spreadType=socialShare&amp;bizType=ProductDetail&amp;social_params=21637657038&amp;aff_fcid=0871046d1587440397ba6ce5fbc76c85-1728179905064-01018-_m0IxTRK&amp;tt=MG&amp;fbclid=IwY2xjawFuzhBleHRuA2FlbQIxMAABHfuOicco_BDetyBkuSfIufN4KFay0knkmmvgD0Jf2gg4I-5kH_y4Wz3G3A_aem_dELBePp9oHFGgFJ--7H0xQ&amp;aff_fsk=_m0IxTRK&amp;aff_platform=default&amp;sk=_m0IxTRK&amp;aff_trace_key=0871046d1587440397ba6ce5fbc76c85-1728179905064-01018-_m0IxTRK&amp;shareId=21637657038&amp;businessType=ProductDetail&amp;platform=AE&amp;terminal_id=33ba04a0b5a44593b6693ffebe27cdfe&amp;afSmartRedirect=y" TargetMode="External"/><Relationship Id="rId8" Type="http://schemas.openxmlformats.org/officeDocument/2006/relationships/hyperlink" Target="https://www.amazon.com.mx/dp/B07THL43RV?ref_=cm_sw_r_apan_dp_Q318WSCKMTSQ2VX8SDSR" TargetMode="External"/><Relationship Id="rId3" Type="http://schemas.openxmlformats.org/officeDocument/2006/relationships/hyperlink" Target="https://www.amazon.com.mx/gp/product/B08J4HJPJT/ref=ppx_od_dt_b_asin_title_s00?ie=UTF8&amp;psc=1" TargetMode="External"/><Relationship Id="rId12" Type="http://schemas.openxmlformats.org/officeDocument/2006/relationships/hyperlink" Target="https://es.aliexpress.com/item/1005003754541932.html?spm=a2g0o.order_detail.order_detail_item.2.a63639d3oqWeH4&amp;gatewayAdapt=glo2esp" TargetMode="External"/><Relationship Id="rId17" Type="http://schemas.openxmlformats.org/officeDocument/2006/relationships/hyperlink" Target="https://es.aliexpress.com/item/1005005161918892.html?srcSns=sns_Messenger&amp;spreadType=socialShare&amp;bizType=ProductDetail&amp;social_params=20851863277&amp;aff_fcid=2ebbc9fdf83a4952bfa32eac9785c58c-1678414190876-09604-_mOwTtsK&amp;tt=MG&amp;fbclid=IwAR387Cne4mj_1li2maxkUxHLGQw7SZjTsIKaTb1ynm0uyts2absGqEdZOKw&amp;aff_fsk=_mOwTtsK&amp;aff_platform=default&amp;sk=_mOwTtsK&amp;aff_trace_key=2ebbc9fdf83a4952bfa32eac9785c58c-1678414190876-09604-_mOwTtsK&amp;shareId=20851863277&amp;businessType=ProductDetail&amp;platform=AE&amp;terminal_id=7008b66bed3047dcbea7aa20be06971a&amp;afSmartRedirect=y" TargetMode="External"/><Relationship Id="rId25" Type="http://schemas.openxmlformats.org/officeDocument/2006/relationships/hyperlink" Target="https://es.aliexpress.com/item/4000465579401.html?spm=a2g0o.order_list.order_list_main.4.6e6c194dkNf62f&amp;gatewayAdapt=glo2esp" TargetMode="External"/><Relationship Id="rId33" Type="http://schemas.openxmlformats.org/officeDocument/2006/relationships/hyperlink" Target="https://es.aliexpress.com/item/1005004523205126.html?srcSns=sns_Copy&amp;spreadType=socialShare&amp;bizType=ProductDetail&amp;social_params=21632396093&amp;aff_fcid=50e5941b9ee145cabc710ce958c4a1ec-1728179919318-06333-_mtyaLT2&amp;tt=MG&amp;fbclid=IwY2xjawFuzh9leHRuA2FlbQIxMAABHc21bfHsmIxKbKxzfpgET8cWUNNCY1njma0bTkydqv8LOjzSVc4YaGp1Hg_aem_Lb7yS2sXCtrsBbcE9jEo8g&amp;aff_fsk=_mtyaLT2&amp;aff_platform=default&amp;sk=_mtyaLT2&amp;aff_trace_key=50e5941b9ee145cabc710ce958c4a1ec-1728179919318-06333-_mtyaLT2&amp;shareId=21632396093&amp;businessType=ProductDetail&amp;platform=AE&amp;terminal_id=33ba04a0b5a44593b6693ffebe27cdfe&amp;afSmartRedirect=y" TargetMode="External"/><Relationship Id="rId38" Type="http://schemas.openxmlformats.org/officeDocument/2006/relationships/hyperlink" Target="https://articulo.mercadolibre.com.mx/MLM-1498360272-hot-wheels-mario-kart-paquete-de-4-autos-4-pack-_JM" TargetMode="External"/><Relationship Id="rId46" Type="http://schemas.openxmlformats.org/officeDocument/2006/relationships/hyperlink" Target="https://es.aliexpress.com/item/1005005082159049.html?srcSns=sns_Copy&amp;spreadType=socialShare&amp;bizType=ProductDetail&amp;social_params=21644938861&amp;aff_fcid=7d90482842be4183b914565ccdfd4a01-1728180139826-05540-_msESu9w&amp;tt=MG&amp;fbclid=IwY2xjawFuzvtleHRuA2FlbQIxMAABHbIcuiT50RU8QB5sdu7Y9YRdMK7OnNr65Rg7V2sY_qdssHBvZlLy6RNGEA_aem_BuZ_Ol-JcUdrKZecoZ4eHA&amp;aff_fsk=_msESu9w&amp;aff_platform=default&amp;sk=_msESu9w&amp;aff_trace_key=7d90482842be4183b914565ccdfd4a01-1728180139826-05540-_msESu9w&amp;shareId=21644938861&amp;businessType=ProductDetail&amp;platform=AE&amp;terminal_id=33ba04a0b5a44593b6693ffebe27cdfe&amp;afSmartRedirect=y" TargetMode="External"/><Relationship Id="rId20" Type="http://schemas.openxmlformats.org/officeDocument/2006/relationships/hyperlink" Target="https://es.aliexpress.com/item/1005005069952876.html?srcSns=sns_Messenger&amp;spreadType=socialShare&amp;bizType=ProductDetail&amp;social_params=20851864858&amp;aff_fcid=d8f13f72530d4764928c62d37ae76a26-1678416288128-09570-_mLKs24W&amp;tt=MG&amp;fbclid=IwAR3ZOYHnMeLDMhsZd5mOQeCuDJyQyaDJ3C8avSVcobatc8ebRertZNb44QQ&amp;aff_fsk=_mLKs24W&amp;aff_platform=default&amp;sk=_mLKs24W&amp;aff_trace_key=d8f13f72530d4764928c62d37ae76a26-1678416288128-09570-_mLKs24W&amp;shareId=20851864858&amp;businessType=ProductDetail&amp;platform=AE&amp;terminal_id=7008b66bed3047dcbea7aa20be06971a&amp;afSmartRedirect=y" TargetMode="External"/><Relationship Id="rId41" Type="http://schemas.openxmlformats.org/officeDocument/2006/relationships/hyperlink" Target="https://es.aliexpress.com/item/1005004823485061.html?spm=a2g0o.order_detail.order_detail_item.8.258b39d3oMxQI3&amp;gatewayAdapt=glo2esp" TargetMode="External"/><Relationship Id="rId1" Type="http://schemas.openxmlformats.org/officeDocument/2006/relationships/hyperlink" Target="https://www.amazon.com.mx/gp/product/B07KX4K86P/ref=ppx_yo_dt_b_asin_image_o05_s00?ie=UTF8&amp;psc=1" TargetMode="External"/><Relationship Id="rId6" Type="http://schemas.openxmlformats.org/officeDocument/2006/relationships/hyperlink" Target="https://es.aliexpress.com/item/32890832679.html?spm=a2g0o.order_detail.order_detail_item.2.110839d3KHedpI&amp;gatewayAdapt=glo2esp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3EGD2t_JR6bO3NPr8Wkzs0D0EGterDWy/view?usp=drive_link" TargetMode="External"/><Relationship Id="rId21" Type="http://schemas.openxmlformats.org/officeDocument/2006/relationships/hyperlink" Target="https://drive.google.com/file/d/15z6anksUJVapYJkoCZ2jH3jq6JVIU3NR/view?usp=drive_link" TargetMode="External"/><Relationship Id="rId42" Type="http://schemas.openxmlformats.org/officeDocument/2006/relationships/hyperlink" Target="https://drive.google.com/file/d/1p6oiviC1KjBBemM4zqncKPlAR54xFhkO/view?usp=drive_link" TargetMode="External"/><Relationship Id="rId47" Type="http://schemas.openxmlformats.org/officeDocument/2006/relationships/hyperlink" Target="https://drive.google.com/file/d/1DMxQLB2CV6_2BRv6BEkB1HJIv8x6Kpph/view?usp=drive_link" TargetMode="External"/><Relationship Id="rId63" Type="http://schemas.openxmlformats.org/officeDocument/2006/relationships/hyperlink" Target="https://drive.google.com/file/d/1mASe6gh3B4jvFQVbgiGGMwAfbGut04dI/view?usp=drive_link" TargetMode="External"/><Relationship Id="rId68" Type="http://schemas.openxmlformats.org/officeDocument/2006/relationships/hyperlink" Target="https://drive.google.com/file/d/1om56qIWBQ-m6SU5bBYCx4oLMOIszPoeX/view?usp=drive_link" TargetMode="External"/><Relationship Id="rId2" Type="http://schemas.openxmlformats.org/officeDocument/2006/relationships/hyperlink" Target="https://drive.google.com/file/d/1ASfRwQY7OL7FYWLmIU15Q6ZmIw222nRT/view?usp=drive_link" TargetMode="External"/><Relationship Id="rId16" Type="http://schemas.openxmlformats.org/officeDocument/2006/relationships/hyperlink" Target="https://drive.google.com/file/d/1IQ84bPhNMfUonjqdxRWvxNcAg31MQsqF/view?usp=drive_link" TargetMode="External"/><Relationship Id="rId29" Type="http://schemas.openxmlformats.org/officeDocument/2006/relationships/hyperlink" Target="https://drive.google.com/file/d/1L5r7JzFWcNhpZa8B2dY0BQomdlPwS-m1/view?usp=drive_link" TargetMode="External"/><Relationship Id="rId11" Type="http://schemas.openxmlformats.org/officeDocument/2006/relationships/hyperlink" Target="https://drive.google.com/file/d/10eDiO75eKcp_i8Xl5xSQ4pICpCJED0JF/view?usp=drive_link" TargetMode="External"/><Relationship Id="rId24" Type="http://schemas.openxmlformats.org/officeDocument/2006/relationships/hyperlink" Target="https://drive.google.com/file/d/1rXXGFQVVS2sU3Qx_gOH-ZvAchW02p0Jd/view?usp=drive_link" TargetMode="External"/><Relationship Id="rId32" Type="http://schemas.openxmlformats.org/officeDocument/2006/relationships/hyperlink" Target="https://drive.google.com/file/d/1XT0sAbqJ0INE9a_U2-6T3mVv4vU-xfaY/view?usp=drive_link" TargetMode="External"/><Relationship Id="rId37" Type="http://schemas.openxmlformats.org/officeDocument/2006/relationships/hyperlink" Target="https://drive.google.com/file/d/1wbClu7FxKCUAFkXQao5NjROGqreCx7MG/view?usp=drive_link" TargetMode="External"/><Relationship Id="rId40" Type="http://schemas.openxmlformats.org/officeDocument/2006/relationships/hyperlink" Target="https://drive.google.com/file/d/1gNsqW0QEy6s9y2Ce5bUo7dzy37nyC1q6/view?usp=drive_link" TargetMode="External"/><Relationship Id="rId45" Type="http://schemas.openxmlformats.org/officeDocument/2006/relationships/hyperlink" Target="https://drive.google.com/file/d/1XzMQUeWPyFY3Q4OhqPdNEiXSo3GNK39z/view?usp=drive_link" TargetMode="External"/><Relationship Id="rId53" Type="http://schemas.openxmlformats.org/officeDocument/2006/relationships/hyperlink" Target="https://drive.google.com/file/d/1dRTBUVo0F-6zWohXEVbywgu4CqkHStAh/view?usp=drive_link" TargetMode="External"/><Relationship Id="rId58" Type="http://schemas.openxmlformats.org/officeDocument/2006/relationships/hyperlink" Target="https://drive.google.com/file/d/1bOlDugLdhkQaSUFg4VirpSmkuvkM5yQo/view?usp=drive_link" TargetMode="External"/><Relationship Id="rId66" Type="http://schemas.openxmlformats.org/officeDocument/2006/relationships/hyperlink" Target="https://drive.google.com/file/d/1bOlDugLdhkQaSUFg4VirpSmkuvkM5yQo/view?usp=drive_link" TargetMode="External"/><Relationship Id="rId74" Type="http://schemas.openxmlformats.org/officeDocument/2006/relationships/hyperlink" Target="https://drive.google.com/file/d/1wseEgb8UIjuj7pGPEa3d3qaUWodIgGCO/view?usp=drive_link" TargetMode="External"/><Relationship Id="rId5" Type="http://schemas.openxmlformats.org/officeDocument/2006/relationships/hyperlink" Target="https://drive.google.com/file/d/1JnBv6qtM-_PWV56BKApwzE7OmswClrM5/view?usp=drive_link" TargetMode="External"/><Relationship Id="rId61" Type="http://schemas.openxmlformats.org/officeDocument/2006/relationships/hyperlink" Target="https://drive.google.com/file/d/1onQ0kX72CE74SAq3IOG0wf8zOWN6pF4-/view?usp=drive_link" TargetMode="External"/><Relationship Id="rId19" Type="http://schemas.openxmlformats.org/officeDocument/2006/relationships/hyperlink" Target="https://drive.google.com/file/d/1fJNLlPcJff9dPNANvacxwzYL8uZG-7zU/view?usp=drive_link" TargetMode="External"/><Relationship Id="rId14" Type="http://schemas.openxmlformats.org/officeDocument/2006/relationships/hyperlink" Target="https://drive.google.com/file/d/1DnKYwuDSbIQmcI4of3F1x8CApdK1Z14w/view?usp=drive_link" TargetMode="External"/><Relationship Id="rId22" Type="http://schemas.openxmlformats.org/officeDocument/2006/relationships/hyperlink" Target="https://drive.google.com/file/d/1VcDkyP6p-n3Q_AlEDDpRR5dYpO5JwZhK/view?usp=drive_link" TargetMode="External"/><Relationship Id="rId27" Type="http://schemas.openxmlformats.org/officeDocument/2006/relationships/hyperlink" Target="https://drive.google.com/file/d/1oqVtawFqZrIHmSXDz_AvApSt4MR19b6V/view?usp=drive_link" TargetMode="External"/><Relationship Id="rId30" Type="http://schemas.openxmlformats.org/officeDocument/2006/relationships/hyperlink" Target="https://drive.google.com/file/d/15AeOupL6idu_ZXCv16CoRXWdlohX-d9F/view?usp=drive_link" TargetMode="External"/><Relationship Id="rId35" Type="http://schemas.openxmlformats.org/officeDocument/2006/relationships/hyperlink" Target="https://drive.google.com/file/d/1joWcfaktWLHMdiwJcSSqY0u7t0HYg0UY/view?usp=drive_link" TargetMode="External"/><Relationship Id="rId43" Type="http://schemas.openxmlformats.org/officeDocument/2006/relationships/hyperlink" Target="https://drive.google.com/file/d/1MoTivKGYellMU0Km4r_uZhkffaQnuasL/view?usp=drive_link" TargetMode="External"/><Relationship Id="rId48" Type="http://schemas.openxmlformats.org/officeDocument/2006/relationships/hyperlink" Target="https://drive.google.com/file/d/1BUTt8DJJcA_wgr7OUldYPGgWJ04XVzQo/view?usp=drive_link" TargetMode="External"/><Relationship Id="rId56" Type="http://schemas.openxmlformats.org/officeDocument/2006/relationships/hyperlink" Target="https://drive.google.com/file/d/1UP8oeFlpuYwEc08HX_GxhSjG2ZN0xG9Y/view?usp=drive_link" TargetMode="External"/><Relationship Id="rId64" Type="http://schemas.openxmlformats.org/officeDocument/2006/relationships/hyperlink" Target="https://drive.google.com/file/d/1UP8oeFlpuYwEc08HX_GxhSjG2ZN0xG9Y/view?usp=drive_link" TargetMode="External"/><Relationship Id="rId69" Type="http://schemas.openxmlformats.org/officeDocument/2006/relationships/hyperlink" Target="https://drive.google.com/file/d/1OCO7B1OzvuSPM0VyY32ZQWVoBSvddrIU/view?usp=drive_link" TargetMode="External"/><Relationship Id="rId8" Type="http://schemas.openxmlformats.org/officeDocument/2006/relationships/hyperlink" Target="https://drive.google.com/file/d/1MoTivKGYellMU0Km4r_uZhkffaQnuasL/view?usp=drive_link" TargetMode="External"/><Relationship Id="rId51" Type="http://schemas.openxmlformats.org/officeDocument/2006/relationships/hyperlink" Target="https://drive.google.com/file/d/1fxskMHXu8tPDQnG6FtXmQkWzSPAsK8eu/view?usp=drive_link" TargetMode="External"/><Relationship Id="rId72" Type="http://schemas.openxmlformats.org/officeDocument/2006/relationships/hyperlink" Target="https://drive.google.com/file/d/124mP6Gdfkl-DtRhymHpdjN2dHXHSxKny/view?usp=drive_link" TargetMode="External"/><Relationship Id="rId3" Type="http://schemas.openxmlformats.org/officeDocument/2006/relationships/hyperlink" Target="https://drive.google.com/file/d/1SPpvA3PB3EQswN98hJDzd-t0nyovOpHV/view?usp=drive_link" TargetMode="External"/><Relationship Id="rId12" Type="http://schemas.openxmlformats.org/officeDocument/2006/relationships/hyperlink" Target="https://drive.google.com/file/d/15iTAiQ_1yqZBp5c4Cf10P0XbppehSYCJ/view?usp=drive_link" TargetMode="External"/><Relationship Id="rId17" Type="http://schemas.openxmlformats.org/officeDocument/2006/relationships/hyperlink" Target="https://drive.google.com/file/d/1fT6-jRGTfWlneW4lLB7Bjj0Xzowxu4Tx/view?usp=drive_link" TargetMode="External"/><Relationship Id="rId25" Type="http://schemas.openxmlformats.org/officeDocument/2006/relationships/hyperlink" Target="https://drive.google.com/file/d/1Wp_6fJqRcC2KZS-VKsX2AQMsDu-pvdXN/view?usp=drive_link" TargetMode="External"/><Relationship Id="rId33" Type="http://schemas.openxmlformats.org/officeDocument/2006/relationships/hyperlink" Target="https://drive.google.com/file/d/1EjOTA_1LIqxwW2T165HPpouUmVSCdMGw/view?usp=drive_link" TargetMode="External"/><Relationship Id="rId38" Type="http://schemas.openxmlformats.org/officeDocument/2006/relationships/hyperlink" Target="https://drive.google.com/file/d/1zsIF9QLZWS4Ysowt2stVtSrP0n0NAxHO/view?usp=drive_link" TargetMode="External"/><Relationship Id="rId46" Type="http://schemas.openxmlformats.org/officeDocument/2006/relationships/hyperlink" Target="https://drive.google.com/file/d/1Lvukzas9x_ebOi1ZjMmnvUH2F_vAa2zb/view?usp=drive_link" TargetMode="External"/><Relationship Id="rId59" Type="http://schemas.openxmlformats.org/officeDocument/2006/relationships/hyperlink" Target="https://drive.google.com/file/d/1om56qIWBQ-m6SU5bBYCx4oLMOIszPoeX/view?usp=drive_link" TargetMode="External"/><Relationship Id="rId67" Type="http://schemas.openxmlformats.org/officeDocument/2006/relationships/hyperlink" Target="https://drive.google.com/file/d/1onQ0kX72CE74SAq3IOG0wf8zOWN6pF4-/view?usp=drive_link" TargetMode="External"/><Relationship Id="rId20" Type="http://schemas.openxmlformats.org/officeDocument/2006/relationships/hyperlink" Target="https://drive.google.com/file/d/1AUPf1l3qphE07dQTjFJxprYi7jUpdyKv/view?usp=drive_link" TargetMode="External"/><Relationship Id="rId41" Type="http://schemas.openxmlformats.org/officeDocument/2006/relationships/hyperlink" Target="https://drive.google.com/file/d/1s6-_KuAQhx0PnyZcg1FJXYi3GQr29ryQ/view?usp=drive_link" TargetMode="External"/><Relationship Id="rId54" Type="http://schemas.openxmlformats.org/officeDocument/2006/relationships/hyperlink" Target="https://drive.google.com/file/d/1Z0BkydU25buLkG_F5iBgGL4_BVd8MpCF/view?usp=drive_link" TargetMode="External"/><Relationship Id="rId62" Type="http://schemas.openxmlformats.org/officeDocument/2006/relationships/hyperlink" Target="https://drive.google.com/file/d/1s6-_KuAQhx0PnyZcg1FJXYi3GQr29ryQ/view?usp=drive_link" TargetMode="External"/><Relationship Id="rId70" Type="http://schemas.openxmlformats.org/officeDocument/2006/relationships/hyperlink" Target="https://drive.google.com/file/d/1OCO7B1OzvuSPM0VyY32ZQWVoBSvddrIU/view?usp=drive_link" TargetMode="External"/><Relationship Id="rId75" Type="http://schemas.openxmlformats.org/officeDocument/2006/relationships/image" Target="../media/image1.png"/><Relationship Id="rId1" Type="http://schemas.openxmlformats.org/officeDocument/2006/relationships/hyperlink" Target="https://drive.google.com/file/d/1sc2_71VBMh14lNjinHk4MOEHQUu5iaUF/view?usp=drive_link" TargetMode="External"/><Relationship Id="rId6" Type="http://schemas.openxmlformats.org/officeDocument/2006/relationships/hyperlink" Target="https://drive.google.com/file/d/1p6oiviC1KjBBemM4zqncKPlAR54xFhkO/view?usp=drive_link" TargetMode="External"/><Relationship Id="rId15" Type="http://schemas.openxmlformats.org/officeDocument/2006/relationships/hyperlink" Target="https://drive.google.com/file/d/14gkuGtM93BgcWl6W1J3Wz485Eyzam1k9/view?usp=drive_link" TargetMode="External"/><Relationship Id="rId23" Type="http://schemas.openxmlformats.org/officeDocument/2006/relationships/hyperlink" Target="https://drive.google.com/file/d/1fT6-jRGTfWlneW4lLB7Bjj0Xzowxu4Tx/view?usp=drive_link" TargetMode="External"/><Relationship Id="rId28" Type="http://schemas.openxmlformats.org/officeDocument/2006/relationships/hyperlink" Target="https://drive.google.com/file/d/1lHIVeA0nUziWRxzpAe7SupQT6EcgEc1X/view?usp=drive_link" TargetMode="External"/><Relationship Id="rId36" Type="http://schemas.openxmlformats.org/officeDocument/2006/relationships/hyperlink" Target="https://drive.google.com/file/d/1PAwFuhMiA3Vj0HBJFSTiSrSMyOa-WjKK/view?usp=drive_link" TargetMode="External"/><Relationship Id="rId49" Type="http://schemas.openxmlformats.org/officeDocument/2006/relationships/hyperlink" Target="https://drive.google.com/file/d/1DMxQLB2CV6_2BRv6BEkB1HJIv8x6Kpph/view?usp=drive_link" TargetMode="External"/><Relationship Id="rId57" Type="http://schemas.openxmlformats.org/officeDocument/2006/relationships/hyperlink" Target="https://drive.google.com/file/d/1fT6-jRGTfWlneW4lLB7Bjj0Xzowxu4Tx/view?usp=drive_link" TargetMode="External"/><Relationship Id="rId10" Type="http://schemas.openxmlformats.org/officeDocument/2006/relationships/hyperlink" Target="https://drive.google.com/file/d/1gFIvwmiBYAt3hSUnUXW1hM0FEnG6cQAl/view?usp=drive_link" TargetMode="External"/><Relationship Id="rId31" Type="http://schemas.openxmlformats.org/officeDocument/2006/relationships/hyperlink" Target="https://drive.google.com/file/d/1Cmq9Ue8sFNDixZTYyLPktH0rLBn__8MJ/view?usp=drive_link" TargetMode="External"/><Relationship Id="rId44" Type="http://schemas.openxmlformats.org/officeDocument/2006/relationships/hyperlink" Target="https://drive.google.com/file/d/1Opd7vhpjPDzh279niK55QhFWZ_KB3rqR/view?usp=drive_link" TargetMode="External"/><Relationship Id="rId52" Type="http://schemas.openxmlformats.org/officeDocument/2006/relationships/hyperlink" Target="https://drive.google.com/file/d/1rf7Eg-gMk2yCFdIiwGRRBUEIo4eSTZsk/view?usp=drive_link" TargetMode="External"/><Relationship Id="rId60" Type="http://schemas.openxmlformats.org/officeDocument/2006/relationships/hyperlink" Target="https://drive.google.com/file/d/14CQg5VjUKCEe7klvSnU_RKlkYgEeYBfs/view?usp=drive_link" TargetMode="External"/><Relationship Id="rId65" Type="http://schemas.openxmlformats.org/officeDocument/2006/relationships/hyperlink" Target="https://drive.google.com/file/d/1s6-_KuAQhx0PnyZcg1FJXYi3GQr29ryQ/view?usp=drive_link" TargetMode="External"/><Relationship Id="rId73" Type="http://schemas.openxmlformats.org/officeDocument/2006/relationships/hyperlink" Target="https://drive.google.com/file/d/1yN9WU2TVu225qRCtvFlWRupyG99Bln9G/view?usp=drive_link" TargetMode="External"/><Relationship Id="rId4" Type="http://schemas.openxmlformats.org/officeDocument/2006/relationships/hyperlink" Target="https://drive.google.com/file/d/13U2om9Om1h7ljvS0p-gAxEOxctL66OP8/view?usp=drive_link" TargetMode="External"/><Relationship Id="rId9" Type="http://schemas.openxmlformats.org/officeDocument/2006/relationships/hyperlink" Target="https://drive.google.com/file/d/1hCuQqWO7MKe74USTEQ3DjUXLZWh0NTtu/view?usp=drive_link" TargetMode="External"/><Relationship Id="rId13" Type="http://schemas.openxmlformats.org/officeDocument/2006/relationships/hyperlink" Target="https://drive.google.com/file/d/16KB47fQs8OWtuJ3qb2-trvfLJKjS34BO/view?usp=drive_link" TargetMode="External"/><Relationship Id="rId18" Type="http://schemas.openxmlformats.org/officeDocument/2006/relationships/hyperlink" Target="https://drive.google.com/file/d/1dElM23-XrOgKPfN3mxIY8JM9v-R5GcnA/view?usp=drive_link" TargetMode="External"/><Relationship Id="rId39" Type="http://schemas.openxmlformats.org/officeDocument/2006/relationships/hyperlink" Target="https://drive.google.com/file/d/1zwbP84q6CADWgRVpkWTluzNT4XZLzir0/view?usp=drive_link" TargetMode="External"/><Relationship Id="rId34" Type="http://schemas.openxmlformats.org/officeDocument/2006/relationships/hyperlink" Target="https://drive.google.com/file/d/1RFNxaCypreNEn8vr8GLJavhTch7DK4OQ/view?usp=drive_link" TargetMode="External"/><Relationship Id="rId50" Type="http://schemas.openxmlformats.org/officeDocument/2006/relationships/hyperlink" Target="https://drive.google.com/file/d/1DMxQLB2CV6_2BRv6BEkB1HJIv8x6Kpph/view?usp=drive_link" TargetMode="External"/><Relationship Id="rId55" Type="http://schemas.openxmlformats.org/officeDocument/2006/relationships/hyperlink" Target="https://drive.google.com/file/d/1-dwgImJCAeIEdQwU0669Uq-XcnGh5VyY/view?usp=drive_link" TargetMode="External"/><Relationship Id="rId7" Type="http://schemas.openxmlformats.org/officeDocument/2006/relationships/hyperlink" Target="https://drive.google.com/file/d/1mASe6gh3B4jvFQVbgiGGMwAfbGut04dI/view?usp=drive_link" TargetMode="External"/><Relationship Id="rId71" Type="http://schemas.openxmlformats.org/officeDocument/2006/relationships/hyperlink" Target="https://drive.google.com/file/d/12tN51YAV8g1DksKl_4BSqYONxkeQekwy/view?usp=drive_lin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4"/>
  <sheetViews>
    <sheetView tabSelected="1" topLeftCell="B1" zoomScaleNormal="100" workbookViewId="0">
      <pane ySplit="1" topLeftCell="A2" activePane="bottomLeft" state="frozen"/>
      <selection pane="bottomLeft" activeCell="U2" sqref="U2"/>
    </sheetView>
  </sheetViews>
  <sheetFormatPr baseColWidth="10" defaultColWidth="10.69921875" defaultRowHeight="15.6" x14ac:dyDescent="0.3"/>
  <cols>
    <col min="1" max="1" width="33.69921875" style="37" customWidth="1"/>
    <col min="2" max="2" width="4.296875" style="37" bestFit="1" customWidth="1"/>
    <col min="3" max="3" width="9.8984375" style="37" bestFit="1" customWidth="1"/>
    <col min="4" max="4" width="6.09765625" style="37" bestFit="1" customWidth="1"/>
    <col min="5" max="5" width="8.296875" style="37" bestFit="1" customWidth="1"/>
    <col min="6" max="6" width="8.59765625" style="37" bestFit="1" customWidth="1"/>
    <col min="7" max="7" width="9.19921875" style="37" bestFit="1" customWidth="1"/>
    <col min="8" max="8" width="6.59765625" style="37" bestFit="1" customWidth="1"/>
    <col min="9" max="9" width="8.59765625" style="37" bestFit="1" customWidth="1"/>
    <col min="10" max="10" width="7.8984375" style="37" bestFit="1" customWidth="1"/>
    <col min="11" max="11" width="8.69921875" style="37" bestFit="1" customWidth="1"/>
    <col min="12" max="12" width="7" style="37" bestFit="1" customWidth="1"/>
    <col min="13" max="13" width="7.3984375" style="37" bestFit="1" customWidth="1"/>
    <col min="14" max="14" width="6.09765625" style="37" bestFit="1" customWidth="1"/>
    <col min="15" max="15" width="7.8984375" style="37" bestFit="1" customWidth="1"/>
    <col min="16" max="16" width="4.3984375" style="37" bestFit="1" customWidth="1"/>
    <col min="17" max="17" width="9.19921875" style="37" bestFit="1" customWidth="1"/>
    <col min="18" max="18" width="10.69921875" style="37"/>
    <col min="19" max="19" width="10.19921875" style="37" bestFit="1" customWidth="1"/>
    <col min="20" max="20" width="10.19921875" style="37" customWidth="1"/>
    <col min="21" max="21" width="11.796875" style="37" bestFit="1" customWidth="1"/>
    <col min="22" max="16384" width="10.69921875" style="37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199</v>
      </c>
      <c r="U1" s="1" t="s">
        <v>19</v>
      </c>
      <c r="V1"/>
    </row>
    <row r="2" spans="1:22" ht="31.2" x14ac:dyDescent="0.3">
      <c r="A2" s="3" t="s">
        <v>196</v>
      </c>
      <c r="B2" s="4">
        <v>1</v>
      </c>
      <c r="C2" s="7">
        <v>493.84</v>
      </c>
      <c r="D2" s="6">
        <f>(((C2-F2)*100)/C2)/100</f>
        <v>0.42618135428478859</v>
      </c>
      <c r="E2" s="7">
        <v>13.98</v>
      </c>
      <c r="F2" s="7">
        <f>E2*M2</f>
        <v>283.37459999999999</v>
      </c>
      <c r="G2" s="8">
        <f t="shared" ref="G2:G3" si="0">B2*F2</f>
        <v>283.37459999999999</v>
      </c>
      <c r="H2" s="7">
        <v>0</v>
      </c>
      <c r="I2" s="7">
        <f t="shared" ref="I2:I3" si="1">H2*M2</f>
        <v>0</v>
      </c>
      <c r="J2" s="38">
        <v>44220</v>
      </c>
      <c r="K2" s="38">
        <v>44242</v>
      </c>
      <c r="L2" s="8"/>
      <c r="M2" s="7">
        <f>(19.96+20.58)/2</f>
        <v>20.27</v>
      </c>
      <c r="N2" s="7"/>
      <c r="O2" s="9"/>
      <c r="P2" s="4">
        <v>1</v>
      </c>
      <c r="Q2" s="8">
        <f t="shared" ref="Q2:Q3" si="2">F2+(I2/B2)-(O2/B2)</f>
        <v>283.37459999999999</v>
      </c>
      <c r="R2" s="10" t="s">
        <v>37</v>
      </c>
      <c r="S2" s="19">
        <f>SUM(O2:O84)</f>
        <v>1212.8859239999999</v>
      </c>
      <c r="T2" s="8">
        <f>B2*Q2</f>
        <v>283.37459999999999</v>
      </c>
      <c r="U2" s="11">
        <f>SUM(T2:T55)</f>
        <v>11138.237896000001</v>
      </c>
      <c r="V2" s="4"/>
    </row>
    <row r="3" spans="1:22" ht="31.2" x14ac:dyDescent="0.3">
      <c r="A3" s="3" t="s">
        <v>197</v>
      </c>
      <c r="B3" s="4">
        <v>1</v>
      </c>
      <c r="C3" s="5">
        <v>142.05000000000001</v>
      </c>
      <c r="D3" s="6">
        <f t="shared" ref="D3:D49" si="3">(((C3-F3)*100)/C3)/100</f>
        <v>-2.3615994368180218</v>
      </c>
      <c r="E3" s="5">
        <v>23.84</v>
      </c>
      <c r="F3" s="5">
        <f>E3*M3</f>
        <v>477.51520000000005</v>
      </c>
      <c r="G3" s="2">
        <f t="shared" si="0"/>
        <v>477.51520000000005</v>
      </c>
      <c r="H3" s="7">
        <v>0</v>
      </c>
      <c r="I3" s="7">
        <f t="shared" si="1"/>
        <v>0</v>
      </c>
      <c r="J3" s="38">
        <v>44460</v>
      </c>
      <c r="K3" s="38">
        <v>44464</v>
      </c>
      <c r="L3" s="2"/>
      <c r="M3" s="5">
        <f>(20.01+20.05)/2</f>
        <v>20.03</v>
      </c>
      <c r="N3" s="7"/>
      <c r="O3" s="9"/>
      <c r="P3" s="4">
        <v>3</v>
      </c>
      <c r="Q3" s="2">
        <f t="shared" si="2"/>
        <v>477.51520000000005</v>
      </c>
      <c r="R3" s="10" t="s">
        <v>39</v>
      </c>
      <c r="S3" s="12"/>
      <c r="T3" s="8">
        <f t="shared" ref="T3:T49" si="4">B3*Q3</f>
        <v>477.51520000000005</v>
      </c>
      <c r="U3" s="4"/>
      <c r="V3" s="4"/>
    </row>
    <row r="4" spans="1:22" x14ac:dyDescent="0.3">
      <c r="A4" s="3" t="s">
        <v>36</v>
      </c>
      <c r="B4" s="4">
        <v>1</v>
      </c>
      <c r="C4" s="7">
        <v>493.84</v>
      </c>
      <c r="D4" s="6">
        <f t="shared" si="3"/>
        <v>0.21808682974242669</v>
      </c>
      <c r="E4" s="7">
        <v>0</v>
      </c>
      <c r="F4" s="7">
        <v>386.14</v>
      </c>
      <c r="G4" s="8">
        <f t="shared" ref="G4" si="5">B4*F4</f>
        <v>386.14</v>
      </c>
      <c r="H4" s="7">
        <v>0</v>
      </c>
      <c r="I4" s="7">
        <f t="shared" ref="I4:I16" si="6">H4*M4</f>
        <v>0</v>
      </c>
      <c r="J4" s="38">
        <v>44955</v>
      </c>
      <c r="K4" s="38">
        <v>44976</v>
      </c>
      <c r="L4" s="8"/>
      <c r="M4" s="7">
        <v>17.559999999999999</v>
      </c>
      <c r="N4" s="7"/>
      <c r="O4" s="9"/>
      <c r="P4" s="4">
        <v>1</v>
      </c>
      <c r="Q4" s="8">
        <f t="shared" ref="Q4:Q49" si="7">F4+(I4/B4)-(O4/B4)</f>
        <v>386.14</v>
      </c>
      <c r="R4" s="10" t="s">
        <v>37</v>
      </c>
      <c r="S4" s="4"/>
      <c r="T4" s="8">
        <f t="shared" si="4"/>
        <v>386.14</v>
      </c>
      <c r="U4" s="4"/>
      <c r="V4" s="4"/>
    </row>
    <row r="5" spans="1:22" x14ac:dyDescent="0.3">
      <c r="A5" s="42" t="s">
        <v>38</v>
      </c>
      <c r="B5" s="4">
        <v>1</v>
      </c>
      <c r="C5" s="5">
        <v>142.05000000000001</v>
      </c>
      <c r="D5" s="6">
        <f t="shared" si="3"/>
        <v>-0.54973600844772963</v>
      </c>
      <c r="E5" s="5">
        <v>12.23</v>
      </c>
      <c r="F5" s="5">
        <f t="shared" ref="F5:F16" si="8">E5*M5</f>
        <v>220.14000000000001</v>
      </c>
      <c r="G5" s="2">
        <f t="shared" ref="G5:G29" si="9">B5*F5</f>
        <v>220.14000000000001</v>
      </c>
      <c r="H5" s="5">
        <v>2.5099999999999998</v>
      </c>
      <c r="I5" s="5">
        <f t="shared" si="6"/>
        <v>45.179999999999993</v>
      </c>
      <c r="J5" s="38">
        <v>44991</v>
      </c>
      <c r="K5" s="38">
        <v>45001</v>
      </c>
      <c r="L5" s="2"/>
      <c r="M5" s="5">
        <v>18</v>
      </c>
      <c r="N5" s="14">
        <v>0.81</v>
      </c>
      <c r="O5" s="14">
        <f>N5*M5</f>
        <v>14.580000000000002</v>
      </c>
      <c r="P5" s="4">
        <v>2</v>
      </c>
      <c r="Q5" s="2">
        <f t="shared" si="7"/>
        <v>250.73999999999998</v>
      </c>
      <c r="R5" s="10" t="s">
        <v>39</v>
      </c>
      <c r="S5" s="12"/>
      <c r="T5" s="8">
        <f t="shared" si="4"/>
        <v>250.73999999999998</v>
      </c>
      <c r="U5" s="4"/>
      <c r="V5" s="4"/>
    </row>
    <row r="6" spans="1:22" x14ac:dyDescent="0.3">
      <c r="A6" s="42" t="s">
        <v>40</v>
      </c>
      <c r="B6" s="4">
        <v>1</v>
      </c>
      <c r="C6" s="5">
        <v>434.42</v>
      </c>
      <c r="D6" s="6">
        <f t="shared" si="3"/>
        <v>0.53841904148059472</v>
      </c>
      <c r="E6" s="5">
        <v>11.14</v>
      </c>
      <c r="F6" s="5">
        <f t="shared" si="8"/>
        <v>200.52</v>
      </c>
      <c r="G6" s="2">
        <f t="shared" si="9"/>
        <v>200.52</v>
      </c>
      <c r="H6" s="5">
        <v>1.56</v>
      </c>
      <c r="I6" s="5">
        <f t="shared" si="6"/>
        <v>28.080000000000002</v>
      </c>
      <c r="J6" s="38">
        <v>44991</v>
      </c>
      <c r="K6" s="38">
        <v>45001</v>
      </c>
      <c r="L6" s="2"/>
      <c r="M6" s="5">
        <v>18</v>
      </c>
      <c r="N6" s="14">
        <v>0.74</v>
      </c>
      <c r="O6" s="14">
        <f t="shared" ref="O6:O15" si="10">N6*M6</f>
        <v>13.32</v>
      </c>
      <c r="P6" s="4">
        <v>1</v>
      </c>
      <c r="Q6" s="2">
        <f t="shared" si="7"/>
        <v>215.28000000000003</v>
      </c>
      <c r="R6" s="10" t="s">
        <v>41</v>
      </c>
      <c r="S6" s="12"/>
      <c r="T6" s="8">
        <f t="shared" si="4"/>
        <v>215.28000000000003</v>
      </c>
      <c r="U6" s="4"/>
      <c r="V6" s="4"/>
    </row>
    <row r="7" spans="1:22" x14ac:dyDescent="0.3">
      <c r="A7" s="42" t="s">
        <v>42</v>
      </c>
      <c r="B7" s="4">
        <v>1</v>
      </c>
      <c r="C7" s="5">
        <v>711.42</v>
      </c>
      <c r="D7" s="6">
        <f t="shared" si="3"/>
        <v>0.20426752129543721</v>
      </c>
      <c r="E7" s="5">
        <v>31.45</v>
      </c>
      <c r="F7" s="5">
        <f t="shared" si="8"/>
        <v>566.1</v>
      </c>
      <c r="G7" s="2">
        <f t="shared" si="9"/>
        <v>566.1</v>
      </c>
      <c r="H7" s="5">
        <v>0</v>
      </c>
      <c r="I7" s="5">
        <f t="shared" si="6"/>
        <v>0</v>
      </c>
      <c r="J7" s="38">
        <v>44991</v>
      </c>
      <c r="K7" s="38">
        <v>45028</v>
      </c>
      <c r="L7" s="2"/>
      <c r="M7" s="5">
        <v>18</v>
      </c>
      <c r="N7" s="14"/>
      <c r="O7" s="14">
        <f t="shared" si="10"/>
        <v>0</v>
      </c>
      <c r="P7" s="4">
        <v>1</v>
      </c>
      <c r="Q7" s="2">
        <f t="shared" si="7"/>
        <v>566.1</v>
      </c>
      <c r="R7" s="10" t="s">
        <v>43</v>
      </c>
      <c r="S7" s="12"/>
      <c r="T7" s="8">
        <f t="shared" si="4"/>
        <v>566.1</v>
      </c>
      <c r="U7" s="4"/>
      <c r="V7" s="4"/>
    </row>
    <row r="8" spans="1:22" x14ac:dyDescent="0.3">
      <c r="A8" s="42" t="s">
        <v>44</v>
      </c>
      <c r="B8" s="4">
        <v>1</v>
      </c>
      <c r="C8" s="5">
        <v>817.19</v>
      </c>
      <c r="D8" s="6">
        <f t="shared" si="3"/>
        <v>0.2268627858882267</v>
      </c>
      <c r="E8" s="5">
        <v>35.1</v>
      </c>
      <c r="F8" s="5">
        <f t="shared" si="8"/>
        <v>631.80000000000007</v>
      </c>
      <c r="G8" s="2">
        <f t="shared" si="9"/>
        <v>631.80000000000007</v>
      </c>
      <c r="H8" s="5">
        <v>0</v>
      </c>
      <c r="I8" s="5">
        <f t="shared" si="6"/>
        <v>0</v>
      </c>
      <c r="J8" s="38">
        <v>44991</v>
      </c>
      <c r="K8" s="38">
        <v>45028</v>
      </c>
      <c r="L8" s="2"/>
      <c r="M8" s="5">
        <v>18</v>
      </c>
      <c r="N8" s="14">
        <v>4.43</v>
      </c>
      <c r="O8" s="14">
        <f t="shared" si="10"/>
        <v>79.739999999999995</v>
      </c>
      <c r="P8" s="4">
        <v>1</v>
      </c>
      <c r="Q8" s="2">
        <f t="shared" si="7"/>
        <v>552.06000000000006</v>
      </c>
      <c r="R8" s="10" t="s">
        <v>45</v>
      </c>
      <c r="S8" s="12"/>
      <c r="T8" s="8">
        <f t="shared" si="4"/>
        <v>552.06000000000006</v>
      </c>
      <c r="U8" s="4"/>
      <c r="V8" s="4"/>
    </row>
    <row r="9" spans="1:22" x14ac:dyDescent="0.3">
      <c r="A9" s="42" t="s">
        <v>46</v>
      </c>
      <c r="B9" s="4">
        <v>1</v>
      </c>
      <c r="C9" s="5">
        <v>1558.79</v>
      </c>
      <c r="D9" s="6">
        <f t="shared" si="3"/>
        <v>0.47274488545602689</v>
      </c>
      <c r="E9" s="5">
        <v>45.66</v>
      </c>
      <c r="F9" s="5">
        <f t="shared" si="8"/>
        <v>821.87999999999988</v>
      </c>
      <c r="G9" s="2">
        <f t="shared" si="9"/>
        <v>821.87999999999988</v>
      </c>
      <c r="H9" s="5">
        <v>0</v>
      </c>
      <c r="I9" s="5">
        <f t="shared" si="6"/>
        <v>0</v>
      </c>
      <c r="J9" s="38">
        <v>44991</v>
      </c>
      <c r="K9" s="38">
        <v>45001</v>
      </c>
      <c r="L9" s="2"/>
      <c r="M9" s="5">
        <v>18</v>
      </c>
      <c r="N9" s="14">
        <v>5.56</v>
      </c>
      <c r="O9" s="14">
        <f t="shared" si="10"/>
        <v>100.08</v>
      </c>
      <c r="P9" s="4">
        <v>21</v>
      </c>
      <c r="Q9" s="2">
        <f t="shared" si="7"/>
        <v>721.79999999999984</v>
      </c>
      <c r="R9" s="10" t="s">
        <v>47</v>
      </c>
      <c r="S9" s="12"/>
      <c r="T9" s="8">
        <f t="shared" si="4"/>
        <v>721.79999999999984</v>
      </c>
      <c r="U9" s="4"/>
      <c r="V9" s="4"/>
    </row>
    <row r="10" spans="1:22" x14ac:dyDescent="0.3">
      <c r="A10" s="42" t="s">
        <v>48</v>
      </c>
      <c r="B10" s="4">
        <v>3</v>
      </c>
      <c r="C10" s="5">
        <v>92.8</v>
      </c>
      <c r="D10" s="6">
        <f t="shared" si="3"/>
        <v>0.78493749999999995</v>
      </c>
      <c r="E10" s="5">
        <v>1.1100000000000001</v>
      </c>
      <c r="F10" s="5">
        <f t="shared" si="8"/>
        <v>19.957800000000002</v>
      </c>
      <c r="G10" s="2">
        <f t="shared" si="9"/>
        <v>59.873400000000004</v>
      </c>
      <c r="H10" s="5">
        <v>0.03</v>
      </c>
      <c r="I10" s="5">
        <f t="shared" si="6"/>
        <v>0.53939999999999999</v>
      </c>
      <c r="J10" s="38">
        <v>44990</v>
      </c>
      <c r="K10" s="38">
        <v>45001</v>
      </c>
      <c r="L10" s="2"/>
      <c r="M10" s="5">
        <v>17.98</v>
      </c>
      <c r="N10" s="14">
        <v>0.47</v>
      </c>
      <c r="O10" s="14">
        <f t="shared" si="10"/>
        <v>8.4505999999999997</v>
      </c>
      <c r="P10" s="4">
        <v>1</v>
      </c>
      <c r="Q10" s="2">
        <f t="shared" si="7"/>
        <v>17.320733333333337</v>
      </c>
      <c r="R10" s="10" t="s">
        <v>49</v>
      </c>
      <c r="S10" s="12"/>
      <c r="T10" s="8">
        <f t="shared" si="4"/>
        <v>51.96220000000001</v>
      </c>
      <c r="U10" s="4"/>
      <c r="V10" s="4"/>
    </row>
    <row r="11" spans="1:22" x14ac:dyDescent="0.3">
      <c r="A11" s="42" t="s">
        <v>50</v>
      </c>
      <c r="B11" s="4">
        <v>3</v>
      </c>
      <c r="C11" s="5">
        <v>72.22</v>
      </c>
      <c r="D11" s="6">
        <f t="shared" si="3"/>
        <v>0.78589310440321225</v>
      </c>
      <c r="E11" s="5">
        <v>0.86</v>
      </c>
      <c r="F11" s="5">
        <f t="shared" si="8"/>
        <v>15.4628</v>
      </c>
      <c r="G11" s="2">
        <f t="shared" si="9"/>
        <v>46.388399999999997</v>
      </c>
      <c r="H11" s="5">
        <v>0.03</v>
      </c>
      <c r="I11" s="5">
        <f t="shared" si="6"/>
        <v>0.53939999999999999</v>
      </c>
      <c r="J11" s="38">
        <v>44990</v>
      </c>
      <c r="K11" s="38">
        <v>45001</v>
      </c>
      <c r="L11" s="2"/>
      <c r="M11" s="5">
        <v>17.98</v>
      </c>
      <c r="N11" s="14"/>
      <c r="O11" s="14">
        <f t="shared" si="10"/>
        <v>0</v>
      </c>
      <c r="P11" s="4">
        <v>1</v>
      </c>
      <c r="Q11" s="2">
        <f t="shared" si="7"/>
        <v>15.6426</v>
      </c>
      <c r="R11" s="10"/>
      <c r="S11" s="12"/>
      <c r="T11" s="8">
        <f t="shared" si="4"/>
        <v>46.927799999999998</v>
      </c>
      <c r="U11" s="4"/>
      <c r="V11" s="4"/>
    </row>
    <row r="12" spans="1:22" x14ac:dyDescent="0.3">
      <c r="A12" s="42" t="s">
        <v>51</v>
      </c>
      <c r="B12" s="4">
        <v>2</v>
      </c>
      <c r="C12" s="5">
        <v>74.84</v>
      </c>
      <c r="D12" s="6">
        <f t="shared" si="3"/>
        <v>0.52191074291822559</v>
      </c>
      <c r="E12" s="5">
        <v>1.99</v>
      </c>
      <c r="F12" s="5">
        <f t="shared" si="8"/>
        <v>35.780200000000001</v>
      </c>
      <c r="G12" s="2">
        <f t="shared" si="9"/>
        <v>71.560400000000001</v>
      </c>
      <c r="H12" s="5">
        <v>0</v>
      </c>
      <c r="I12" s="5">
        <f t="shared" si="6"/>
        <v>0</v>
      </c>
      <c r="J12" s="38">
        <v>44990</v>
      </c>
      <c r="K12" s="38">
        <v>44999</v>
      </c>
      <c r="L12" s="2"/>
      <c r="M12" s="5">
        <v>17.98</v>
      </c>
      <c r="N12" s="14">
        <v>0.2</v>
      </c>
      <c r="O12" s="14">
        <f t="shared" si="10"/>
        <v>3.5960000000000001</v>
      </c>
      <c r="P12" s="4">
        <v>1</v>
      </c>
      <c r="Q12" s="2">
        <f t="shared" si="7"/>
        <v>33.982199999999999</v>
      </c>
      <c r="R12" s="10" t="s">
        <v>52</v>
      </c>
      <c r="S12" s="12"/>
      <c r="T12" s="8">
        <f t="shared" si="4"/>
        <v>67.964399999999998</v>
      </c>
      <c r="U12" s="4"/>
      <c r="V12" s="4"/>
    </row>
    <row r="13" spans="1:22" x14ac:dyDescent="0.3">
      <c r="A13" s="42" t="s">
        <v>53</v>
      </c>
      <c r="B13" s="4">
        <v>1</v>
      </c>
      <c r="C13" s="5">
        <v>70.16</v>
      </c>
      <c r="D13" s="6">
        <f t="shared" si="3"/>
        <v>0.24912485746864299</v>
      </c>
      <c r="E13" s="5">
        <v>2.93</v>
      </c>
      <c r="F13" s="5">
        <f t="shared" si="8"/>
        <v>52.681400000000004</v>
      </c>
      <c r="G13" s="2">
        <f t="shared" si="9"/>
        <v>52.681400000000004</v>
      </c>
      <c r="H13" s="5">
        <v>0.84</v>
      </c>
      <c r="I13" s="5">
        <f t="shared" si="6"/>
        <v>15.103199999999999</v>
      </c>
      <c r="J13" s="38">
        <v>44990</v>
      </c>
      <c r="K13" s="38">
        <v>45001</v>
      </c>
      <c r="L13" s="2"/>
      <c r="M13" s="5">
        <v>17.98</v>
      </c>
      <c r="N13" s="14"/>
      <c r="O13" s="14">
        <f t="shared" si="10"/>
        <v>0</v>
      </c>
      <c r="P13" s="4">
        <v>1</v>
      </c>
      <c r="Q13" s="2">
        <f t="shared" si="7"/>
        <v>67.784599999999998</v>
      </c>
      <c r="R13" s="10" t="s">
        <v>54</v>
      </c>
      <c r="S13" s="6"/>
      <c r="T13" s="8">
        <f t="shared" si="4"/>
        <v>67.784599999999998</v>
      </c>
      <c r="U13" s="5"/>
      <c r="V13" s="2"/>
    </row>
    <row r="14" spans="1:22" x14ac:dyDescent="0.3">
      <c r="A14" s="42" t="s">
        <v>55</v>
      </c>
      <c r="B14" s="4">
        <v>1</v>
      </c>
      <c r="C14" s="5">
        <v>70.16</v>
      </c>
      <c r="D14" s="6">
        <f t="shared" si="3"/>
        <v>0.24912485746864299</v>
      </c>
      <c r="E14" s="5">
        <v>2.93</v>
      </c>
      <c r="F14" s="5">
        <f t="shared" si="8"/>
        <v>52.681400000000004</v>
      </c>
      <c r="G14" s="2">
        <f t="shared" si="9"/>
        <v>52.681400000000004</v>
      </c>
      <c r="H14" s="5">
        <v>0.84</v>
      </c>
      <c r="I14" s="5">
        <f t="shared" si="6"/>
        <v>15.103199999999999</v>
      </c>
      <c r="J14" s="38">
        <v>44990</v>
      </c>
      <c r="K14" s="38">
        <v>45001</v>
      </c>
      <c r="L14" s="2"/>
      <c r="M14" s="5">
        <v>17.98</v>
      </c>
      <c r="N14" s="14"/>
      <c r="O14" s="14">
        <f t="shared" si="10"/>
        <v>0</v>
      </c>
      <c r="P14" s="4">
        <v>1</v>
      </c>
      <c r="Q14" s="2">
        <f t="shared" si="7"/>
        <v>67.784599999999998</v>
      </c>
      <c r="R14" s="10"/>
      <c r="S14" s="12"/>
      <c r="T14" s="8">
        <f t="shared" si="4"/>
        <v>67.784599999999998</v>
      </c>
      <c r="U14" s="4"/>
      <c r="V14" s="4"/>
    </row>
    <row r="15" spans="1:22" x14ac:dyDescent="0.3">
      <c r="A15" s="42" t="s">
        <v>56</v>
      </c>
      <c r="B15" s="4">
        <v>1</v>
      </c>
      <c r="C15" s="5">
        <v>89.25</v>
      </c>
      <c r="D15" s="6">
        <f t="shared" si="3"/>
        <v>0.33922240896358546</v>
      </c>
      <c r="E15" s="5">
        <v>3.28</v>
      </c>
      <c r="F15" s="5">
        <f t="shared" si="8"/>
        <v>58.974399999999996</v>
      </c>
      <c r="G15" s="2">
        <f t="shared" si="9"/>
        <v>58.974399999999996</v>
      </c>
      <c r="H15" s="5">
        <v>0.84</v>
      </c>
      <c r="I15" s="5">
        <f t="shared" si="6"/>
        <v>15.103199999999999</v>
      </c>
      <c r="J15" s="38">
        <v>44990</v>
      </c>
      <c r="K15" s="38">
        <v>45001</v>
      </c>
      <c r="L15" s="2"/>
      <c r="M15" s="5">
        <v>17.98</v>
      </c>
      <c r="N15" s="14"/>
      <c r="O15" s="14">
        <f t="shared" si="10"/>
        <v>0</v>
      </c>
      <c r="P15" s="4">
        <v>1</v>
      </c>
      <c r="Q15" s="2">
        <f t="shared" si="7"/>
        <v>74.07759999999999</v>
      </c>
      <c r="R15" s="10" t="s">
        <v>57</v>
      </c>
      <c r="S15" s="12"/>
      <c r="T15" s="8">
        <f t="shared" si="4"/>
        <v>74.07759999999999</v>
      </c>
      <c r="U15" s="4"/>
      <c r="V15" s="4"/>
    </row>
    <row r="16" spans="1:22" x14ac:dyDescent="0.3">
      <c r="A16" s="42" t="s">
        <v>58</v>
      </c>
      <c r="B16" s="4">
        <v>1</v>
      </c>
      <c r="C16" s="5">
        <v>570.01</v>
      </c>
      <c r="D16" s="6">
        <f t="shared" si="3"/>
        <v>8.3666953211347012E-2</v>
      </c>
      <c r="E16" s="5">
        <v>29.05</v>
      </c>
      <c r="F16" s="5">
        <f t="shared" si="8"/>
        <v>522.31900000000007</v>
      </c>
      <c r="G16" s="2">
        <f t="shared" si="9"/>
        <v>522.31900000000007</v>
      </c>
      <c r="H16" s="5">
        <v>0</v>
      </c>
      <c r="I16" s="5">
        <f t="shared" si="6"/>
        <v>0</v>
      </c>
      <c r="J16" s="38">
        <v>44990</v>
      </c>
      <c r="K16" s="38">
        <v>45001</v>
      </c>
      <c r="L16" s="2"/>
      <c r="M16" s="5">
        <v>17.98</v>
      </c>
      <c r="N16" s="14">
        <v>4</v>
      </c>
      <c r="O16" s="14">
        <f>N16*M16</f>
        <v>71.92</v>
      </c>
      <c r="P16" s="4">
        <v>16</v>
      </c>
      <c r="Q16" s="2">
        <f t="shared" si="7"/>
        <v>450.39900000000006</v>
      </c>
      <c r="R16" s="10" t="s">
        <v>59</v>
      </c>
      <c r="S16" s="12"/>
      <c r="T16" s="8">
        <f t="shared" si="4"/>
        <v>450.39900000000006</v>
      </c>
      <c r="U16" s="4"/>
      <c r="V16" s="4"/>
    </row>
    <row r="17" spans="1:22" x14ac:dyDescent="0.3">
      <c r="A17" s="3" t="s">
        <v>60</v>
      </c>
      <c r="B17" s="4">
        <v>2</v>
      </c>
      <c r="C17" s="5">
        <v>117.19</v>
      </c>
      <c r="D17" s="6">
        <f t="shared" si="3"/>
        <v>0.47299257615837531</v>
      </c>
      <c r="E17" s="5">
        <v>0</v>
      </c>
      <c r="F17" s="5">
        <v>61.76</v>
      </c>
      <c r="G17" s="2">
        <f t="shared" si="9"/>
        <v>123.52</v>
      </c>
      <c r="H17" s="5">
        <v>0</v>
      </c>
      <c r="I17" s="5">
        <f>148.19</f>
        <v>148.19</v>
      </c>
      <c r="J17" s="38">
        <v>44991</v>
      </c>
      <c r="K17" s="38">
        <v>45002</v>
      </c>
      <c r="L17" s="2"/>
      <c r="M17" s="5">
        <v>18</v>
      </c>
      <c r="N17" s="14"/>
      <c r="O17" s="14">
        <v>12.47</v>
      </c>
      <c r="P17" s="4">
        <v>1</v>
      </c>
      <c r="Q17" s="2">
        <f t="shared" si="7"/>
        <v>129.61999999999998</v>
      </c>
      <c r="R17" s="10" t="s">
        <v>61</v>
      </c>
      <c r="S17" s="12"/>
      <c r="T17" s="8">
        <f t="shared" si="4"/>
        <v>259.23999999999995</v>
      </c>
      <c r="U17" s="4"/>
      <c r="V17" s="4"/>
    </row>
    <row r="18" spans="1:22" x14ac:dyDescent="0.3">
      <c r="A18" s="3" t="s">
        <v>62</v>
      </c>
      <c r="B18" s="4">
        <v>1</v>
      </c>
      <c r="C18" s="5">
        <v>109.43</v>
      </c>
      <c r="D18" s="6">
        <f t="shared" si="3"/>
        <v>0.33062231563556616</v>
      </c>
      <c r="E18" s="5">
        <v>0</v>
      </c>
      <c r="F18" s="5">
        <v>73.25</v>
      </c>
      <c r="G18" s="2">
        <f t="shared" si="9"/>
        <v>73.25</v>
      </c>
      <c r="H18" s="5">
        <v>0</v>
      </c>
      <c r="I18" s="5">
        <f>(24.17/2)</f>
        <v>12.085000000000001</v>
      </c>
      <c r="J18" s="38">
        <v>44991</v>
      </c>
      <c r="K18" s="38">
        <v>45001</v>
      </c>
      <c r="L18" s="2"/>
      <c r="M18" s="5">
        <v>18</v>
      </c>
      <c r="N18" s="14"/>
      <c r="O18" s="14">
        <f>14.84/2</f>
        <v>7.42</v>
      </c>
      <c r="P18" s="4">
        <v>1</v>
      </c>
      <c r="Q18" s="2">
        <f t="shared" si="7"/>
        <v>77.915000000000006</v>
      </c>
      <c r="R18" s="10" t="s">
        <v>63</v>
      </c>
      <c r="S18" s="12"/>
      <c r="T18" s="8">
        <f t="shared" si="4"/>
        <v>77.915000000000006</v>
      </c>
      <c r="U18" s="4"/>
      <c r="V18" s="4"/>
    </row>
    <row r="19" spans="1:22" x14ac:dyDescent="0.3">
      <c r="A19" s="3" t="s">
        <v>62</v>
      </c>
      <c r="B19" s="4">
        <v>1</v>
      </c>
      <c r="C19" s="5">
        <v>110.35</v>
      </c>
      <c r="D19" s="6">
        <f t="shared" si="3"/>
        <v>0.33121884911644761</v>
      </c>
      <c r="E19" s="5">
        <v>0</v>
      </c>
      <c r="F19" s="5">
        <v>73.8</v>
      </c>
      <c r="G19" s="2">
        <f t="shared" si="9"/>
        <v>73.8</v>
      </c>
      <c r="H19" s="5">
        <v>0</v>
      </c>
      <c r="I19" s="5">
        <f>(24.17/2)</f>
        <v>12.085000000000001</v>
      </c>
      <c r="J19" s="38">
        <v>44991</v>
      </c>
      <c r="K19" s="38">
        <v>45001</v>
      </c>
      <c r="L19" s="2"/>
      <c r="M19" s="5">
        <v>18</v>
      </c>
      <c r="N19" s="14"/>
      <c r="O19" s="14">
        <f>14.84/2</f>
        <v>7.42</v>
      </c>
      <c r="P19" s="4">
        <v>1</v>
      </c>
      <c r="Q19" s="2">
        <f t="shared" si="7"/>
        <v>78.464999999999989</v>
      </c>
      <c r="R19" s="10"/>
      <c r="S19" s="12"/>
      <c r="T19" s="8">
        <f t="shared" si="4"/>
        <v>78.464999999999989</v>
      </c>
      <c r="U19" s="4"/>
      <c r="V19" s="4"/>
    </row>
    <row r="20" spans="1:22" x14ac:dyDescent="0.3">
      <c r="A20" s="42" t="s">
        <v>64</v>
      </c>
      <c r="B20" s="4">
        <v>1</v>
      </c>
      <c r="C20" s="5">
        <v>445.05</v>
      </c>
      <c r="D20" s="6">
        <f t="shared" si="3"/>
        <v>0.57454218627120546</v>
      </c>
      <c r="E20" s="5">
        <v>0</v>
      </c>
      <c r="F20" s="5">
        <v>189.35</v>
      </c>
      <c r="G20" s="2">
        <f t="shared" si="9"/>
        <v>189.35</v>
      </c>
      <c r="H20" s="5">
        <v>0</v>
      </c>
      <c r="I20" s="5">
        <v>46.45</v>
      </c>
      <c r="J20" s="38">
        <v>44991</v>
      </c>
      <c r="K20" s="38">
        <v>45000</v>
      </c>
      <c r="L20" s="2"/>
      <c r="M20" s="5">
        <v>18</v>
      </c>
      <c r="N20" s="14"/>
      <c r="O20" s="14"/>
      <c r="P20" s="4">
        <v>8</v>
      </c>
      <c r="Q20" s="2">
        <f t="shared" si="7"/>
        <v>235.8</v>
      </c>
      <c r="R20" s="10" t="s">
        <v>65</v>
      </c>
      <c r="S20" s="12"/>
      <c r="T20" s="8">
        <f t="shared" si="4"/>
        <v>235.8</v>
      </c>
      <c r="U20" s="4"/>
      <c r="V20" s="4"/>
    </row>
    <row r="21" spans="1:22" x14ac:dyDescent="0.3">
      <c r="A21" s="3" t="s">
        <v>66</v>
      </c>
      <c r="B21" s="4">
        <v>1</v>
      </c>
      <c r="C21" s="5">
        <v>854.36</v>
      </c>
      <c r="D21" s="6">
        <f t="shared" si="3"/>
        <v>0.35057821059038347</v>
      </c>
      <c r="E21" s="5">
        <v>0</v>
      </c>
      <c r="F21" s="5">
        <v>554.84</v>
      </c>
      <c r="G21" s="2">
        <f t="shared" si="9"/>
        <v>554.84</v>
      </c>
      <c r="H21" s="5">
        <v>0</v>
      </c>
      <c r="I21" s="5">
        <f>H21*M21</f>
        <v>0</v>
      </c>
      <c r="J21" s="38">
        <v>44991</v>
      </c>
      <c r="K21" s="38">
        <v>45013</v>
      </c>
      <c r="L21" s="2"/>
      <c r="M21" s="5">
        <v>18</v>
      </c>
      <c r="N21" s="14"/>
      <c r="O21" s="14">
        <f>15.02+56.04</f>
        <v>71.06</v>
      </c>
      <c r="P21" s="4">
        <v>1</v>
      </c>
      <c r="Q21" s="2">
        <f t="shared" si="7"/>
        <v>483.78000000000003</v>
      </c>
      <c r="R21" s="10" t="s">
        <v>67</v>
      </c>
      <c r="S21" s="12"/>
      <c r="T21" s="8">
        <f t="shared" si="4"/>
        <v>483.78000000000003</v>
      </c>
      <c r="U21" s="4"/>
      <c r="V21" s="4"/>
    </row>
    <row r="22" spans="1:22" x14ac:dyDescent="0.3">
      <c r="A22" s="3" t="s">
        <v>68</v>
      </c>
      <c r="B22" s="4">
        <v>1</v>
      </c>
      <c r="C22" s="5">
        <v>373.38</v>
      </c>
      <c r="D22" s="6">
        <f t="shared" si="3"/>
        <v>0.21088435374149661</v>
      </c>
      <c r="E22" s="5">
        <v>0</v>
      </c>
      <c r="F22" s="5">
        <v>294.64</v>
      </c>
      <c r="G22" s="2">
        <f t="shared" si="9"/>
        <v>294.64</v>
      </c>
      <c r="H22" s="5">
        <v>0</v>
      </c>
      <c r="I22" s="5">
        <f>77.09/2</f>
        <v>38.545000000000002</v>
      </c>
      <c r="J22" s="38">
        <v>44991</v>
      </c>
      <c r="K22" s="38">
        <v>45007</v>
      </c>
      <c r="L22" s="2"/>
      <c r="M22" s="5">
        <v>18</v>
      </c>
      <c r="N22" s="14"/>
      <c r="O22" s="14">
        <f>54.93/2</f>
        <v>27.465</v>
      </c>
      <c r="P22" s="4">
        <v>1</v>
      </c>
      <c r="Q22" s="2">
        <f t="shared" si="7"/>
        <v>305.72000000000003</v>
      </c>
      <c r="R22" s="10" t="s">
        <v>69</v>
      </c>
      <c r="S22" s="12"/>
      <c r="T22" s="8">
        <f t="shared" si="4"/>
        <v>305.72000000000003</v>
      </c>
      <c r="U22" s="4"/>
      <c r="V22" s="4"/>
    </row>
    <row r="23" spans="1:22" x14ac:dyDescent="0.3">
      <c r="A23" s="3" t="s">
        <v>70</v>
      </c>
      <c r="B23" s="4">
        <v>1</v>
      </c>
      <c r="C23" s="5">
        <v>225.64</v>
      </c>
      <c r="D23" s="6">
        <f t="shared" si="3"/>
        <v>0.28097854990249949</v>
      </c>
      <c r="E23" s="5">
        <v>0</v>
      </c>
      <c r="F23" s="5">
        <v>162.24</v>
      </c>
      <c r="G23" s="2">
        <f t="shared" si="9"/>
        <v>162.24</v>
      </c>
      <c r="H23" s="5">
        <v>0</v>
      </c>
      <c r="I23" s="5">
        <f>77.09/2</f>
        <v>38.545000000000002</v>
      </c>
      <c r="J23" s="38">
        <v>44991</v>
      </c>
      <c r="K23" s="38">
        <v>45007</v>
      </c>
      <c r="L23" s="2"/>
      <c r="M23" s="5">
        <v>18</v>
      </c>
      <c r="N23" s="14"/>
      <c r="O23" s="14">
        <f>54.93/2</f>
        <v>27.465</v>
      </c>
      <c r="P23" s="4">
        <v>3</v>
      </c>
      <c r="Q23" s="2">
        <f t="shared" si="7"/>
        <v>173.32000000000002</v>
      </c>
      <c r="R23" s="10" t="s">
        <v>71</v>
      </c>
      <c r="S23" s="12"/>
      <c r="T23" s="8">
        <f t="shared" si="4"/>
        <v>173.32000000000002</v>
      </c>
      <c r="U23" s="13"/>
      <c r="V23" s="4"/>
    </row>
    <row r="24" spans="1:22" x14ac:dyDescent="0.3">
      <c r="A24" s="3" t="s">
        <v>72</v>
      </c>
      <c r="B24" s="4">
        <v>1</v>
      </c>
      <c r="C24" s="5">
        <v>149.38999999999999</v>
      </c>
      <c r="D24" s="6">
        <f t="shared" si="3"/>
        <v>0.40544882522257175</v>
      </c>
      <c r="E24" s="5">
        <v>0</v>
      </c>
      <c r="F24" s="5">
        <v>88.82</v>
      </c>
      <c r="G24" s="2">
        <f t="shared" si="9"/>
        <v>88.82</v>
      </c>
      <c r="H24" s="5">
        <v>0</v>
      </c>
      <c r="I24" s="5"/>
      <c r="J24" s="38">
        <v>44990</v>
      </c>
      <c r="K24" s="38">
        <v>45007</v>
      </c>
      <c r="L24" s="2"/>
      <c r="M24" s="5">
        <v>17.98</v>
      </c>
      <c r="N24" s="14"/>
      <c r="O24" s="14">
        <f>73.87+0.18</f>
        <v>74.050000000000011</v>
      </c>
      <c r="P24" s="4">
        <v>1</v>
      </c>
      <c r="Q24" s="2">
        <f t="shared" si="7"/>
        <v>14.769999999999982</v>
      </c>
      <c r="R24" s="10" t="s">
        <v>73</v>
      </c>
      <c r="S24" s="12"/>
      <c r="T24" s="8">
        <f t="shared" si="4"/>
        <v>14.769999999999982</v>
      </c>
      <c r="U24" s="4"/>
      <c r="V24" s="4"/>
    </row>
    <row r="25" spans="1:22" ht="31.2" x14ac:dyDescent="0.3">
      <c r="A25" s="3" t="s">
        <v>74</v>
      </c>
      <c r="B25" s="4">
        <v>1</v>
      </c>
      <c r="C25" s="5">
        <v>910.63</v>
      </c>
      <c r="D25" s="6">
        <f t="shared" si="3"/>
        <v>0.24445713407201608</v>
      </c>
      <c r="E25" s="5">
        <v>0</v>
      </c>
      <c r="F25" s="5">
        <v>688.02</v>
      </c>
      <c r="G25" s="2">
        <f t="shared" si="9"/>
        <v>688.02</v>
      </c>
      <c r="H25" s="5">
        <v>0</v>
      </c>
      <c r="I25" s="5">
        <f>H25*M25</f>
        <v>0</v>
      </c>
      <c r="J25" s="38">
        <v>44990</v>
      </c>
      <c r="K25" s="38">
        <v>45007</v>
      </c>
      <c r="L25" s="2"/>
      <c r="M25" s="5">
        <v>17.98</v>
      </c>
      <c r="N25" s="14"/>
      <c r="O25" s="14">
        <f>18.28/2</f>
        <v>9.14</v>
      </c>
      <c r="P25" s="4">
        <v>1</v>
      </c>
      <c r="Q25" s="2">
        <f t="shared" si="7"/>
        <v>678.88</v>
      </c>
      <c r="R25" s="10" t="s">
        <v>75</v>
      </c>
      <c r="S25" s="12"/>
      <c r="T25" s="8">
        <f t="shared" si="4"/>
        <v>678.88</v>
      </c>
      <c r="U25" s="4"/>
      <c r="V25" s="4"/>
    </row>
    <row r="26" spans="1:22" ht="31.2" x14ac:dyDescent="0.3">
      <c r="A26" s="3" t="s">
        <v>74</v>
      </c>
      <c r="B26" s="4">
        <v>1</v>
      </c>
      <c r="C26" s="5">
        <v>305.01</v>
      </c>
      <c r="D26" s="6">
        <f t="shared" si="3"/>
        <v>0.24445100160650474</v>
      </c>
      <c r="E26" s="5">
        <v>0</v>
      </c>
      <c r="F26" s="5">
        <v>230.45</v>
      </c>
      <c r="G26" s="2">
        <f t="shared" si="9"/>
        <v>230.45</v>
      </c>
      <c r="H26" s="5">
        <v>0</v>
      </c>
      <c r="I26" s="5">
        <f>H26*M26</f>
        <v>0</v>
      </c>
      <c r="J26" s="38">
        <v>44990</v>
      </c>
      <c r="K26" s="38">
        <v>45007</v>
      </c>
      <c r="L26" s="2"/>
      <c r="M26" s="5">
        <v>17.98</v>
      </c>
      <c r="N26" s="14"/>
      <c r="O26" s="14">
        <f>18.28/2</f>
        <v>9.14</v>
      </c>
      <c r="P26" s="4">
        <v>1</v>
      </c>
      <c r="Q26" s="2">
        <f t="shared" si="7"/>
        <v>221.31</v>
      </c>
      <c r="R26" s="10"/>
      <c r="S26" s="12"/>
      <c r="T26" s="8">
        <f t="shared" si="4"/>
        <v>221.31</v>
      </c>
      <c r="U26" s="4"/>
      <c r="V26" s="4"/>
    </row>
    <row r="27" spans="1:22" ht="31.2" x14ac:dyDescent="0.3">
      <c r="A27" s="42" t="s">
        <v>76</v>
      </c>
      <c r="B27" s="4">
        <v>3</v>
      </c>
      <c r="C27" s="5">
        <v>128.07</v>
      </c>
      <c r="D27" s="6">
        <f t="shared" si="3"/>
        <v>0.48458421175919419</v>
      </c>
      <c r="E27" s="5">
        <v>3.57</v>
      </c>
      <c r="F27" s="5">
        <f>E27*M27</f>
        <v>66.009299999999996</v>
      </c>
      <c r="G27" s="2">
        <f t="shared" si="9"/>
        <v>198.02789999999999</v>
      </c>
      <c r="H27" s="5">
        <v>0</v>
      </c>
      <c r="I27" s="5">
        <f>H27*M27</f>
        <v>0</v>
      </c>
      <c r="J27" s="38">
        <v>44995</v>
      </c>
      <c r="K27" s="38">
        <v>45007</v>
      </c>
      <c r="L27" s="2"/>
      <c r="M27" s="5">
        <v>18.489999999999998</v>
      </c>
      <c r="N27" s="14"/>
      <c r="O27" s="14">
        <f>N27*M27</f>
        <v>0</v>
      </c>
      <c r="P27" s="4">
        <v>1</v>
      </c>
      <c r="Q27" s="2">
        <f t="shared" si="7"/>
        <v>66.009299999999996</v>
      </c>
      <c r="R27" s="10" t="s">
        <v>77</v>
      </c>
      <c r="S27" s="12"/>
      <c r="T27" s="8">
        <f t="shared" si="4"/>
        <v>198.02789999999999</v>
      </c>
      <c r="U27" s="4"/>
      <c r="V27" s="4"/>
    </row>
    <row r="28" spans="1:22" ht="31.2" x14ac:dyDescent="0.3">
      <c r="A28" s="42" t="s">
        <v>78</v>
      </c>
      <c r="B28" s="4">
        <v>2</v>
      </c>
      <c r="C28" s="5">
        <v>1045.78</v>
      </c>
      <c r="D28" s="6">
        <f t="shared" si="3"/>
        <v>0.62623247719405617</v>
      </c>
      <c r="E28" s="5">
        <v>21.14</v>
      </c>
      <c r="F28" s="5">
        <f>E28*M28</f>
        <v>390.87860000000001</v>
      </c>
      <c r="G28" s="2">
        <f t="shared" si="9"/>
        <v>781.75720000000001</v>
      </c>
      <c r="H28" s="5">
        <v>0</v>
      </c>
      <c r="I28" s="5">
        <f>H28*M28</f>
        <v>0</v>
      </c>
      <c r="J28" s="38">
        <v>44996</v>
      </c>
      <c r="K28" s="38">
        <v>45007</v>
      </c>
      <c r="L28" s="2"/>
      <c r="M28" s="5">
        <v>18.489999999999998</v>
      </c>
      <c r="N28" s="14">
        <v>5.99</v>
      </c>
      <c r="O28" s="14">
        <f>N28*M28</f>
        <v>110.7551</v>
      </c>
      <c r="P28" s="4">
        <v>1</v>
      </c>
      <c r="Q28" s="2">
        <f t="shared" si="7"/>
        <v>335.50105000000002</v>
      </c>
      <c r="R28" s="10" t="s">
        <v>79</v>
      </c>
      <c r="S28" s="12"/>
      <c r="T28" s="8">
        <f t="shared" si="4"/>
        <v>671.00210000000004</v>
      </c>
      <c r="U28" s="4"/>
      <c r="V28" s="4"/>
    </row>
    <row r="29" spans="1:22" ht="31.2" x14ac:dyDescent="0.3">
      <c r="A29" s="3" t="s">
        <v>80</v>
      </c>
      <c r="B29" s="4">
        <v>1</v>
      </c>
      <c r="C29" s="5">
        <v>334.26</v>
      </c>
      <c r="D29" s="6">
        <f t="shared" si="3"/>
        <v>0.39606892837910607</v>
      </c>
      <c r="E29" s="5"/>
      <c r="F29" s="5">
        <v>201.87</v>
      </c>
      <c r="G29" s="2">
        <f t="shared" si="9"/>
        <v>201.87</v>
      </c>
      <c r="H29" s="5">
        <v>0</v>
      </c>
      <c r="I29" s="5">
        <f>H29*M29</f>
        <v>0</v>
      </c>
      <c r="J29" s="38">
        <v>44996</v>
      </c>
      <c r="K29" s="38">
        <v>45005</v>
      </c>
      <c r="L29" s="2"/>
      <c r="M29" s="5">
        <v>18.489999999999998</v>
      </c>
      <c r="N29" s="14"/>
      <c r="O29" s="14"/>
      <c r="P29" s="4">
        <v>1</v>
      </c>
      <c r="Q29" s="2">
        <f t="shared" si="7"/>
        <v>201.87</v>
      </c>
      <c r="R29" s="10" t="s">
        <v>81</v>
      </c>
      <c r="S29" s="12"/>
      <c r="T29" s="8">
        <f t="shared" si="4"/>
        <v>201.87</v>
      </c>
      <c r="U29" s="4"/>
      <c r="V29" s="4"/>
    </row>
    <row r="30" spans="1:22" ht="31.2" x14ac:dyDescent="0.3">
      <c r="A30" s="3" t="s">
        <v>82</v>
      </c>
      <c r="B30" s="4">
        <v>1</v>
      </c>
      <c r="C30" s="5">
        <v>678.99</v>
      </c>
      <c r="D30" s="6">
        <f t="shared" si="3"/>
        <v>0.40058027364173254</v>
      </c>
      <c r="E30" s="5">
        <v>0</v>
      </c>
      <c r="F30" s="5">
        <v>407</v>
      </c>
      <c r="G30" s="2">
        <f>B30*F30</f>
        <v>407</v>
      </c>
      <c r="H30" s="5">
        <v>0</v>
      </c>
      <c r="I30" s="5"/>
      <c r="J30" s="38">
        <v>44995</v>
      </c>
      <c r="K30" s="38">
        <v>45005</v>
      </c>
      <c r="L30" s="2"/>
      <c r="M30" s="5">
        <v>18.489999999999998</v>
      </c>
      <c r="N30" s="14"/>
      <c r="O30" s="14"/>
      <c r="P30" s="4">
        <v>1</v>
      </c>
      <c r="Q30" s="2">
        <f t="shared" si="7"/>
        <v>407</v>
      </c>
      <c r="R30" s="10" t="s">
        <v>83</v>
      </c>
      <c r="S30" s="12"/>
      <c r="T30" s="8">
        <f t="shared" si="4"/>
        <v>407</v>
      </c>
      <c r="U30" s="4"/>
      <c r="V30" s="4"/>
    </row>
    <row r="31" spans="1:22" ht="31.2" x14ac:dyDescent="0.3">
      <c r="A31" s="3" t="s">
        <v>84</v>
      </c>
      <c r="B31" s="4">
        <v>1</v>
      </c>
      <c r="C31" s="5">
        <v>305</v>
      </c>
      <c r="D31" s="6">
        <f t="shared" si="3"/>
        <v>0.11803278688524591</v>
      </c>
      <c r="E31" s="5">
        <v>0</v>
      </c>
      <c r="F31" s="5">
        <v>269</v>
      </c>
      <c r="G31" s="2">
        <f>B31*F31</f>
        <v>269</v>
      </c>
      <c r="H31" s="5">
        <v>0</v>
      </c>
      <c r="I31" s="5"/>
      <c r="J31" s="38">
        <v>44995</v>
      </c>
      <c r="K31" s="38">
        <v>45005</v>
      </c>
      <c r="L31" s="2"/>
      <c r="M31" s="5">
        <v>18.489999999999998</v>
      </c>
      <c r="N31" s="14"/>
      <c r="O31" s="14"/>
      <c r="P31" s="4">
        <v>1</v>
      </c>
      <c r="Q31" s="2">
        <f t="shared" si="7"/>
        <v>269</v>
      </c>
      <c r="R31" s="10" t="s">
        <v>85</v>
      </c>
      <c r="S31" s="12"/>
      <c r="T31" s="8">
        <f t="shared" si="4"/>
        <v>269</v>
      </c>
      <c r="U31" s="4"/>
      <c r="V31" s="4"/>
    </row>
    <row r="32" spans="1:22" ht="31.2" x14ac:dyDescent="0.3">
      <c r="A32" s="42" t="s">
        <v>86</v>
      </c>
      <c r="B32" s="4">
        <v>1</v>
      </c>
      <c r="C32" s="5">
        <v>1121.44</v>
      </c>
      <c r="D32" s="6">
        <f t="shared" si="3"/>
        <v>0.6165808246540162</v>
      </c>
      <c r="E32" s="5">
        <v>23.28</v>
      </c>
      <c r="F32" s="5">
        <f>E32*M32</f>
        <v>429.98160000000001</v>
      </c>
      <c r="G32" s="2">
        <f t="shared" ref="G32" si="11">B32*F32</f>
        <v>429.98160000000001</v>
      </c>
      <c r="H32" s="5">
        <v>0</v>
      </c>
      <c r="I32" s="5">
        <f>H32*M32</f>
        <v>0</v>
      </c>
      <c r="J32" s="38">
        <v>44998</v>
      </c>
      <c r="K32" s="38">
        <v>45007</v>
      </c>
      <c r="L32" s="2"/>
      <c r="M32" s="5">
        <v>18.47</v>
      </c>
      <c r="N32" s="14">
        <v>3</v>
      </c>
      <c r="O32" s="14">
        <f t="shared" ref="O32" si="12">N32*M32</f>
        <v>55.41</v>
      </c>
      <c r="P32" s="4">
        <v>1</v>
      </c>
      <c r="Q32" s="2">
        <f t="shared" si="7"/>
        <v>374.57159999999999</v>
      </c>
      <c r="R32" s="10" t="s">
        <v>87</v>
      </c>
      <c r="S32" s="12"/>
      <c r="T32" s="8">
        <f t="shared" si="4"/>
        <v>374.57159999999999</v>
      </c>
      <c r="U32" s="4"/>
      <c r="V32" s="4"/>
    </row>
    <row r="33" spans="1:22" x14ac:dyDescent="0.3">
      <c r="A33" s="3" t="s">
        <v>198</v>
      </c>
      <c r="B33" s="4">
        <v>2</v>
      </c>
      <c r="C33" s="5">
        <v>25.32</v>
      </c>
      <c r="D33" s="6">
        <f t="shared" si="3"/>
        <v>0.39415481832543442</v>
      </c>
      <c r="E33" s="5">
        <v>0</v>
      </c>
      <c r="F33" s="5">
        <v>15.34</v>
      </c>
      <c r="G33" s="2">
        <f>B33*F33</f>
        <v>30.68</v>
      </c>
      <c r="H33" s="5">
        <v>0</v>
      </c>
      <c r="I33" s="5">
        <v>28.44</v>
      </c>
      <c r="J33" s="38">
        <v>44995</v>
      </c>
      <c r="K33" s="38">
        <v>45005</v>
      </c>
      <c r="L33" s="2"/>
      <c r="M33" s="5">
        <v>18.489999999999998</v>
      </c>
      <c r="N33" s="14"/>
      <c r="O33" s="14"/>
      <c r="P33" s="4">
        <v>1</v>
      </c>
      <c r="Q33" s="2">
        <f t="shared" si="7"/>
        <v>29.560000000000002</v>
      </c>
      <c r="R33" s="10" t="s">
        <v>88</v>
      </c>
      <c r="S33" s="12"/>
      <c r="T33" s="8">
        <f t="shared" si="4"/>
        <v>59.120000000000005</v>
      </c>
      <c r="U33" s="4"/>
      <c r="V33" s="4"/>
    </row>
    <row r="34" spans="1:22" x14ac:dyDescent="0.3">
      <c r="A34" s="3" t="s">
        <v>89</v>
      </c>
      <c r="B34" s="4">
        <v>2</v>
      </c>
      <c r="C34" s="5">
        <v>28.28</v>
      </c>
      <c r="D34" s="6">
        <f t="shared" si="3"/>
        <v>0.44413012729844409</v>
      </c>
      <c r="E34" s="5">
        <v>0</v>
      </c>
      <c r="F34" s="5">
        <v>15.72</v>
      </c>
      <c r="G34" s="2">
        <f>B34*F34</f>
        <v>31.44</v>
      </c>
      <c r="H34" s="5">
        <v>0</v>
      </c>
      <c r="I34" s="5">
        <v>27.7</v>
      </c>
      <c r="J34" s="38">
        <v>44995</v>
      </c>
      <c r="K34" s="38">
        <v>45005</v>
      </c>
      <c r="L34" s="2"/>
      <c r="M34" s="5">
        <v>18.489999999999998</v>
      </c>
      <c r="N34" s="14"/>
      <c r="O34" s="14"/>
      <c r="P34" s="4">
        <v>1</v>
      </c>
      <c r="Q34" s="2">
        <f t="shared" si="7"/>
        <v>29.57</v>
      </c>
      <c r="R34" s="10" t="s">
        <v>90</v>
      </c>
      <c r="S34" s="12"/>
      <c r="T34" s="8">
        <f t="shared" si="4"/>
        <v>59.14</v>
      </c>
      <c r="U34" s="4"/>
      <c r="V34" s="4"/>
    </row>
    <row r="35" spans="1:22" ht="31.2" x14ac:dyDescent="0.3">
      <c r="A35" s="3" t="s">
        <v>91</v>
      </c>
      <c r="B35" s="4">
        <v>2</v>
      </c>
      <c r="C35" s="5">
        <v>84.6</v>
      </c>
      <c r="D35" s="6">
        <f t="shared" si="3"/>
        <v>0.21040189125295505</v>
      </c>
      <c r="E35" s="5">
        <v>0</v>
      </c>
      <c r="F35" s="5">
        <v>66.8</v>
      </c>
      <c r="G35" s="2">
        <f t="shared" ref="G35:G49" si="13">B35*F35</f>
        <v>133.6</v>
      </c>
      <c r="H35" s="5">
        <v>0</v>
      </c>
      <c r="I35" s="5">
        <v>61.18</v>
      </c>
      <c r="J35" s="38">
        <v>44995</v>
      </c>
      <c r="K35" s="38">
        <v>45013</v>
      </c>
      <c r="L35" s="2"/>
      <c r="M35" s="5">
        <v>18.489999999999998</v>
      </c>
      <c r="N35" s="14"/>
      <c r="O35" s="14">
        <v>2.62</v>
      </c>
      <c r="P35" s="4">
        <v>1</v>
      </c>
      <c r="Q35" s="2">
        <f t="shared" si="7"/>
        <v>96.08</v>
      </c>
      <c r="R35" s="10" t="s">
        <v>92</v>
      </c>
      <c r="S35" s="12"/>
      <c r="T35" s="8">
        <f t="shared" si="4"/>
        <v>192.16</v>
      </c>
      <c r="U35" s="4"/>
      <c r="V35" s="4"/>
    </row>
    <row r="36" spans="1:22" ht="31.2" x14ac:dyDescent="0.3">
      <c r="A36" s="42" t="s">
        <v>93</v>
      </c>
      <c r="B36" s="4">
        <v>1</v>
      </c>
      <c r="C36" s="5"/>
      <c r="D36" s="6">
        <v>0</v>
      </c>
      <c r="E36" s="5">
        <v>3.49</v>
      </c>
      <c r="F36" s="5">
        <f t="shared" ref="F36:F49" si="14">E36*M36</f>
        <v>63.029400000000003</v>
      </c>
      <c r="G36" s="2">
        <f t="shared" si="13"/>
        <v>63.029400000000003</v>
      </c>
      <c r="H36" s="5">
        <v>0</v>
      </c>
      <c r="I36" s="5">
        <f t="shared" ref="I36:I49" si="15">H36*M36</f>
        <v>0</v>
      </c>
      <c r="J36" s="38">
        <v>45004</v>
      </c>
      <c r="K36" s="38">
        <v>45016</v>
      </c>
      <c r="L36" s="2"/>
      <c r="M36" s="5">
        <v>18.059999999999999</v>
      </c>
      <c r="N36" s="14">
        <v>0.18</v>
      </c>
      <c r="O36" s="14">
        <f t="shared" ref="O36:O43" si="16">N36*M36</f>
        <v>3.2507999999999995</v>
      </c>
      <c r="P36" s="4">
        <v>1</v>
      </c>
      <c r="Q36" s="2">
        <f t="shared" si="7"/>
        <v>59.778600000000004</v>
      </c>
      <c r="R36" s="10"/>
      <c r="S36" s="12"/>
      <c r="T36" s="8">
        <f t="shared" si="4"/>
        <v>59.778600000000004</v>
      </c>
      <c r="U36" s="4"/>
      <c r="V36" s="4"/>
    </row>
    <row r="37" spans="1:22" ht="31.2" x14ac:dyDescent="0.3">
      <c r="A37" s="42" t="s">
        <v>94</v>
      </c>
      <c r="B37" s="4">
        <v>1</v>
      </c>
      <c r="C37" s="5"/>
      <c r="D37" s="6">
        <v>0</v>
      </c>
      <c r="E37" s="5">
        <v>3.52</v>
      </c>
      <c r="F37" s="5">
        <f t="shared" si="14"/>
        <v>63.571199999999997</v>
      </c>
      <c r="G37" s="2">
        <f t="shared" si="13"/>
        <v>63.571199999999997</v>
      </c>
      <c r="H37" s="5">
        <v>0</v>
      </c>
      <c r="I37" s="5">
        <f t="shared" si="15"/>
        <v>0</v>
      </c>
      <c r="J37" s="38">
        <v>45004</v>
      </c>
      <c r="K37" s="38">
        <v>45016</v>
      </c>
      <c r="L37" s="2"/>
      <c r="M37" s="5">
        <v>18.059999999999999</v>
      </c>
      <c r="N37" s="14">
        <v>0.18</v>
      </c>
      <c r="O37" s="14">
        <f t="shared" si="16"/>
        <v>3.2507999999999995</v>
      </c>
      <c r="P37" s="4">
        <v>1</v>
      </c>
      <c r="Q37" s="2">
        <f t="shared" si="7"/>
        <v>60.320399999999999</v>
      </c>
      <c r="R37" s="10"/>
      <c r="S37" s="12"/>
      <c r="T37" s="8">
        <f t="shared" si="4"/>
        <v>60.320399999999999</v>
      </c>
      <c r="U37" s="4"/>
      <c r="V37" s="4"/>
    </row>
    <row r="38" spans="1:22" x14ac:dyDescent="0.3">
      <c r="A38" s="42" t="s">
        <v>51</v>
      </c>
      <c r="B38" s="4">
        <v>2</v>
      </c>
      <c r="C38" s="5">
        <v>26.23</v>
      </c>
      <c r="D38" s="6">
        <f t="shared" si="3"/>
        <v>-0.43347312237895513</v>
      </c>
      <c r="E38" s="5">
        <v>1.88</v>
      </c>
      <c r="F38" s="5">
        <f t="shared" si="14"/>
        <v>37.599999999999994</v>
      </c>
      <c r="G38" s="2">
        <f t="shared" si="13"/>
        <v>75.199999999999989</v>
      </c>
      <c r="H38" s="5">
        <v>0.2</v>
      </c>
      <c r="I38" s="5">
        <f t="shared" si="15"/>
        <v>4</v>
      </c>
      <c r="J38" s="38">
        <v>45008</v>
      </c>
      <c r="K38" s="38">
        <v>45021</v>
      </c>
      <c r="L38" s="2">
        <v>20</v>
      </c>
      <c r="M38" s="5">
        <v>20</v>
      </c>
      <c r="N38" s="14">
        <v>0.82</v>
      </c>
      <c r="O38" s="14">
        <f t="shared" si="16"/>
        <v>16.399999999999999</v>
      </c>
      <c r="P38" s="4">
        <v>1</v>
      </c>
      <c r="Q38" s="2">
        <f t="shared" si="7"/>
        <v>31.399999999999995</v>
      </c>
      <c r="R38" s="10" t="s">
        <v>95</v>
      </c>
      <c r="S38" s="12"/>
      <c r="T38" s="8">
        <f t="shared" si="4"/>
        <v>62.79999999999999</v>
      </c>
      <c r="U38" s="4"/>
      <c r="V38" s="4"/>
    </row>
    <row r="39" spans="1:22" ht="31.2" x14ac:dyDescent="0.3">
      <c r="A39" s="3" t="s">
        <v>96</v>
      </c>
      <c r="B39" s="4">
        <v>2</v>
      </c>
      <c r="C39" s="5">
        <v>41.04</v>
      </c>
      <c r="D39" s="6">
        <f t="shared" si="3"/>
        <v>0.24963937621832355</v>
      </c>
      <c r="E39" s="5">
        <v>1.67</v>
      </c>
      <c r="F39" s="5">
        <f t="shared" si="14"/>
        <v>30.794800000000002</v>
      </c>
      <c r="G39" s="2">
        <f t="shared" si="13"/>
        <v>61.589600000000004</v>
      </c>
      <c r="H39" s="5">
        <f>7.49/2</f>
        <v>3.7450000000000001</v>
      </c>
      <c r="I39" s="5">
        <f t="shared" si="15"/>
        <v>69.0578</v>
      </c>
      <c r="J39" s="38">
        <v>45009</v>
      </c>
      <c r="K39" s="38">
        <v>45022</v>
      </c>
      <c r="L39" s="2"/>
      <c r="M39" s="5">
        <v>18.440000000000001</v>
      </c>
      <c r="N39" s="14">
        <f>0.19/2</f>
        <v>9.5000000000000001E-2</v>
      </c>
      <c r="O39" s="14">
        <f t="shared" si="16"/>
        <v>1.7518000000000002</v>
      </c>
      <c r="P39" s="4">
        <v>1</v>
      </c>
      <c r="Q39" s="2">
        <f t="shared" si="7"/>
        <v>64.447800000000001</v>
      </c>
      <c r="R39" s="10" t="s">
        <v>97</v>
      </c>
      <c r="S39" s="12"/>
      <c r="T39" s="8">
        <f t="shared" si="4"/>
        <v>128.8956</v>
      </c>
      <c r="U39" s="4"/>
      <c r="V39" s="4"/>
    </row>
    <row r="40" spans="1:22" ht="31.2" x14ac:dyDescent="0.3">
      <c r="A40" s="3" t="s">
        <v>98</v>
      </c>
      <c r="B40" s="4">
        <v>2</v>
      </c>
      <c r="C40" s="5">
        <v>73.760000000000005</v>
      </c>
      <c r="D40" s="6">
        <f t="shared" si="3"/>
        <v>0.26</v>
      </c>
      <c r="E40" s="5">
        <v>2.96</v>
      </c>
      <c r="F40" s="5">
        <f t="shared" si="14"/>
        <v>54.5824</v>
      </c>
      <c r="G40" s="2">
        <f t="shared" si="13"/>
        <v>109.1648</v>
      </c>
      <c r="H40" s="5">
        <f>7.49/2</f>
        <v>3.7450000000000001</v>
      </c>
      <c r="I40" s="5">
        <f t="shared" si="15"/>
        <v>69.0578</v>
      </c>
      <c r="J40" s="38">
        <v>45009</v>
      </c>
      <c r="K40" s="38">
        <v>45022</v>
      </c>
      <c r="L40" s="2"/>
      <c r="M40" s="5">
        <v>18.440000000000001</v>
      </c>
      <c r="N40" s="14">
        <f>0.19/2</f>
        <v>9.5000000000000001E-2</v>
      </c>
      <c r="O40" s="14">
        <f t="shared" si="16"/>
        <v>1.7518000000000002</v>
      </c>
      <c r="P40" s="4">
        <v>1</v>
      </c>
      <c r="Q40" s="2">
        <f t="shared" si="7"/>
        <v>88.235399999999998</v>
      </c>
      <c r="R40" s="10" t="s">
        <v>99</v>
      </c>
      <c r="S40" s="12"/>
      <c r="T40" s="8">
        <f t="shared" si="4"/>
        <v>176.4708</v>
      </c>
      <c r="U40" s="4"/>
      <c r="V40" s="4"/>
    </row>
    <row r="41" spans="1:22" x14ac:dyDescent="0.3">
      <c r="A41" s="3" t="s">
        <v>100</v>
      </c>
      <c r="B41" s="4">
        <v>4</v>
      </c>
      <c r="C41" s="5">
        <v>9.98</v>
      </c>
      <c r="D41" s="6">
        <f t="shared" si="3"/>
        <v>0.11310621242484968</v>
      </c>
      <c r="E41" s="5">
        <v>0.48</v>
      </c>
      <c r="F41" s="5">
        <f t="shared" si="14"/>
        <v>8.8512000000000004</v>
      </c>
      <c r="G41" s="2">
        <f t="shared" si="13"/>
        <v>35.404800000000002</v>
      </c>
      <c r="H41" s="5">
        <v>1.71</v>
      </c>
      <c r="I41" s="5">
        <f t="shared" si="15"/>
        <v>31.532400000000003</v>
      </c>
      <c r="J41" s="38">
        <v>45009</v>
      </c>
      <c r="K41" s="38">
        <v>45022</v>
      </c>
      <c r="L41" s="2"/>
      <c r="M41" s="5">
        <v>18.440000000000001</v>
      </c>
      <c r="N41" s="14">
        <v>0.04</v>
      </c>
      <c r="O41" s="14">
        <f t="shared" si="16"/>
        <v>0.73760000000000003</v>
      </c>
      <c r="P41" s="4">
        <v>1</v>
      </c>
      <c r="Q41" s="2">
        <f t="shared" si="7"/>
        <v>16.549900000000001</v>
      </c>
      <c r="R41" s="10" t="s">
        <v>101</v>
      </c>
      <c r="S41" s="12"/>
      <c r="T41" s="8">
        <f t="shared" si="4"/>
        <v>66.199600000000004</v>
      </c>
      <c r="U41" s="4"/>
      <c r="V41" s="4"/>
    </row>
    <row r="42" spans="1:22" x14ac:dyDescent="0.3">
      <c r="A42" s="3" t="s">
        <v>102</v>
      </c>
      <c r="B42" s="4">
        <v>1</v>
      </c>
      <c r="C42" s="5">
        <v>71.17</v>
      </c>
      <c r="D42" s="6">
        <f t="shared" si="3"/>
        <v>0.22529717577631012</v>
      </c>
      <c r="E42" s="5">
        <v>2.99</v>
      </c>
      <c r="F42" s="5">
        <f t="shared" si="14"/>
        <v>55.135600000000011</v>
      </c>
      <c r="G42" s="2">
        <f t="shared" si="13"/>
        <v>55.135600000000011</v>
      </c>
      <c r="H42" s="5">
        <v>1.44</v>
      </c>
      <c r="I42" s="5">
        <f t="shared" si="15"/>
        <v>26.553599999999999</v>
      </c>
      <c r="J42" s="38">
        <v>45009</v>
      </c>
      <c r="K42" s="38">
        <v>45022</v>
      </c>
      <c r="L42" s="2"/>
      <c r="M42" s="5">
        <v>18.440000000000001</v>
      </c>
      <c r="N42" s="14">
        <v>0.06</v>
      </c>
      <c r="O42" s="14">
        <f t="shared" si="16"/>
        <v>1.1064000000000001</v>
      </c>
      <c r="P42" s="4">
        <v>1</v>
      </c>
      <c r="Q42" s="2">
        <f t="shared" si="7"/>
        <v>80.58280000000002</v>
      </c>
      <c r="R42" s="10" t="s">
        <v>103</v>
      </c>
      <c r="S42" s="12"/>
      <c r="T42" s="8">
        <f t="shared" si="4"/>
        <v>80.58280000000002</v>
      </c>
      <c r="U42" s="4"/>
      <c r="V42" s="4"/>
    </row>
    <row r="43" spans="1:22" x14ac:dyDescent="0.3">
      <c r="A43" s="3" t="s">
        <v>104</v>
      </c>
      <c r="B43" s="4">
        <v>4</v>
      </c>
      <c r="C43" s="5">
        <v>26.05</v>
      </c>
      <c r="D43" s="6">
        <f t="shared" si="3"/>
        <v>0.80179654510556631</v>
      </c>
      <c r="E43" s="5">
        <v>0.28000000000000003</v>
      </c>
      <c r="F43" s="5">
        <f t="shared" si="14"/>
        <v>5.1632000000000007</v>
      </c>
      <c r="G43" s="2">
        <f t="shared" si="13"/>
        <v>20.652800000000003</v>
      </c>
      <c r="H43" s="5">
        <v>1.61</v>
      </c>
      <c r="I43" s="5">
        <f t="shared" si="15"/>
        <v>29.688400000000005</v>
      </c>
      <c r="J43" s="38">
        <v>45009</v>
      </c>
      <c r="K43" s="38">
        <v>45022</v>
      </c>
      <c r="L43" s="2"/>
      <c r="M43" s="5">
        <v>18.440000000000001</v>
      </c>
      <c r="N43" s="14">
        <v>0.02</v>
      </c>
      <c r="O43" s="14">
        <f t="shared" si="16"/>
        <v>0.36880000000000002</v>
      </c>
      <c r="P43" s="4">
        <v>1</v>
      </c>
      <c r="Q43" s="2">
        <f t="shared" si="7"/>
        <v>12.493100000000002</v>
      </c>
      <c r="R43" s="10" t="s">
        <v>105</v>
      </c>
      <c r="S43" s="12"/>
      <c r="T43" s="8">
        <f t="shared" si="4"/>
        <v>49.972400000000007</v>
      </c>
      <c r="U43" s="4"/>
      <c r="V43" s="4"/>
    </row>
    <row r="44" spans="1:22" x14ac:dyDescent="0.3">
      <c r="A44" s="3" t="s">
        <v>106</v>
      </c>
      <c r="B44" s="4">
        <v>3</v>
      </c>
      <c r="C44" s="5">
        <v>57.12</v>
      </c>
      <c r="D44" s="6">
        <f t="shared" si="3"/>
        <v>0.52221288515406161</v>
      </c>
      <c r="E44" s="5">
        <v>1.48</v>
      </c>
      <c r="F44" s="5">
        <f t="shared" si="14"/>
        <v>27.2912</v>
      </c>
      <c r="G44" s="2">
        <f t="shared" si="13"/>
        <v>81.873599999999996</v>
      </c>
      <c r="H44" s="5">
        <v>0</v>
      </c>
      <c r="I44" s="5">
        <f t="shared" si="15"/>
        <v>0</v>
      </c>
      <c r="J44" s="38">
        <v>45009</v>
      </c>
      <c r="K44" s="38">
        <v>45022</v>
      </c>
      <c r="L44" s="2"/>
      <c r="M44" s="5">
        <v>18.440000000000001</v>
      </c>
      <c r="N44" s="14"/>
      <c r="O44" s="14"/>
      <c r="P44" s="4">
        <v>1</v>
      </c>
      <c r="Q44" s="2">
        <f t="shared" si="7"/>
        <v>27.2912</v>
      </c>
      <c r="R44" s="10" t="s">
        <v>107</v>
      </c>
      <c r="S44" s="12"/>
      <c r="T44" s="8">
        <f t="shared" si="4"/>
        <v>81.873599999999996</v>
      </c>
      <c r="U44" s="4"/>
      <c r="V44" s="4"/>
    </row>
    <row r="45" spans="1:22" x14ac:dyDescent="0.3">
      <c r="A45" s="3" t="s">
        <v>108</v>
      </c>
      <c r="B45" s="4">
        <v>2</v>
      </c>
      <c r="C45" s="5">
        <v>43.07</v>
      </c>
      <c r="D45" s="6">
        <f t="shared" si="3"/>
        <v>0.25075458555839325</v>
      </c>
      <c r="E45" s="5">
        <v>1.75</v>
      </c>
      <c r="F45" s="5">
        <f t="shared" si="14"/>
        <v>32.270000000000003</v>
      </c>
      <c r="G45" s="2">
        <f t="shared" si="13"/>
        <v>64.540000000000006</v>
      </c>
      <c r="H45" s="5">
        <v>0</v>
      </c>
      <c r="I45" s="5">
        <f t="shared" si="15"/>
        <v>0</v>
      </c>
      <c r="J45" s="38">
        <v>45009</v>
      </c>
      <c r="K45" s="38">
        <v>45022</v>
      </c>
      <c r="L45" s="2"/>
      <c r="M45" s="5">
        <v>18.440000000000001</v>
      </c>
      <c r="N45" s="14">
        <f>0.06/2</f>
        <v>0.03</v>
      </c>
      <c r="O45" s="14">
        <f>N45*M45</f>
        <v>0.55320000000000003</v>
      </c>
      <c r="P45" s="4">
        <v>1</v>
      </c>
      <c r="Q45" s="2">
        <f t="shared" si="7"/>
        <v>31.993400000000005</v>
      </c>
      <c r="R45" s="10" t="s">
        <v>109</v>
      </c>
      <c r="S45" s="4"/>
      <c r="T45" s="8">
        <f t="shared" si="4"/>
        <v>63.986800000000009</v>
      </c>
      <c r="U45" s="5"/>
      <c r="V45" s="4"/>
    </row>
    <row r="46" spans="1:22" x14ac:dyDescent="0.3">
      <c r="A46" s="3" t="s">
        <v>110</v>
      </c>
      <c r="B46" s="4">
        <v>2</v>
      </c>
      <c r="C46" s="5">
        <v>32.35</v>
      </c>
      <c r="D46" s="6">
        <f t="shared" si="3"/>
        <v>0.25327975270479131</v>
      </c>
      <c r="E46" s="5">
        <v>1.31</v>
      </c>
      <c r="F46" s="5">
        <f t="shared" si="14"/>
        <v>24.156400000000001</v>
      </c>
      <c r="G46" s="2">
        <f t="shared" si="13"/>
        <v>48.312800000000003</v>
      </c>
      <c r="H46" s="5">
        <v>0</v>
      </c>
      <c r="I46" s="5">
        <f t="shared" si="15"/>
        <v>0</v>
      </c>
      <c r="J46" s="38">
        <v>45009</v>
      </c>
      <c r="K46" s="38">
        <v>45022</v>
      </c>
      <c r="L46" s="2"/>
      <c r="M46" s="5">
        <v>18.440000000000001</v>
      </c>
      <c r="N46" s="14">
        <f>0.06/2</f>
        <v>0.03</v>
      </c>
      <c r="O46" s="14">
        <f>N46*M46</f>
        <v>0.55320000000000003</v>
      </c>
      <c r="P46" s="4">
        <v>1</v>
      </c>
      <c r="Q46" s="2">
        <f t="shared" si="7"/>
        <v>23.879800000000003</v>
      </c>
      <c r="R46" s="10" t="s">
        <v>111</v>
      </c>
      <c r="S46" s="4"/>
      <c r="T46" s="8">
        <f t="shared" si="4"/>
        <v>47.759600000000006</v>
      </c>
      <c r="U46" s="5"/>
      <c r="V46" s="4"/>
    </row>
    <row r="47" spans="1:22" x14ac:dyDescent="0.3">
      <c r="A47" s="3" t="s">
        <v>112</v>
      </c>
      <c r="B47" s="4">
        <v>3</v>
      </c>
      <c r="C47" s="5">
        <v>109.43</v>
      </c>
      <c r="D47" s="6">
        <f t="shared" si="3"/>
        <v>0.4456035821986658</v>
      </c>
      <c r="E47" s="5">
        <v>3.29</v>
      </c>
      <c r="F47" s="5">
        <f t="shared" si="14"/>
        <v>60.667600000000007</v>
      </c>
      <c r="G47" s="2">
        <f t="shared" si="13"/>
        <v>182.00280000000004</v>
      </c>
      <c r="H47" s="5">
        <v>3.69</v>
      </c>
      <c r="I47" s="5">
        <f t="shared" si="15"/>
        <v>68.043599999999998</v>
      </c>
      <c r="J47" s="38">
        <v>45009</v>
      </c>
      <c r="K47" s="38">
        <v>45022</v>
      </c>
      <c r="L47" s="2"/>
      <c r="M47" s="5">
        <v>18.440000000000001</v>
      </c>
      <c r="N47" s="14">
        <v>0.49</v>
      </c>
      <c r="O47" s="14">
        <f>N47*M47</f>
        <v>9.0356000000000005</v>
      </c>
      <c r="P47" s="4">
        <v>1</v>
      </c>
      <c r="Q47" s="2">
        <f t="shared" si="7"/>
        <v>80.336933333333349</v>
      </c>
      <c r="R47" s="10" t="s">
        <v>113</v>
      </c>
      <c r="S47" s="4"/>
      <c r="T47" s="8">
        <f t="shared" si="4"/>
        <v>241.01080000000005</v>
      </c>
      <c r="U47" s="5"/>
      <c r="V47" s="4"/>
    </row>
    <row r="48" spans="1:22" ht="31.2" x14ac:dyDescent="0.3">
      <c r="A48" s="3" t="s">
        <v>114</v>
      </c>
      <c r="B48" s="4">
        <v>4</v>
      </c>
      <c r="C48" s="5">
        <v>25.14</v>
      </c>
      <c r="D48" s="6">
        <f t="shared" si="3"/>
        <v>0.42787589498806677</v>
      </c>
      <c r="E48" s="5">
        <v>0.78</v>
      </c>
      <c r="F48" s="5">
        <f t="shared" si="14"/>
        <v>14.383200000000002</v>
      </c>
      <c r="G48" s="2">
        <f t="shared" si="13"/>
        <v>57.532800000000009</v>
      </c>
      <c r="H48" s="5">
        <v>1.35</v>
      </c>
      <c r="I48" s="5">
        <f t="shared" si="15"/>
        <v>24.894000000000002</v>
      </c>
      <c r="J48" s="38">
        <v>45009</v>
      </c>
      <c r="K48" s="38">
        <v>45022</v>
      </c>
      <c r="L48" s="2"/>
      <c r="M48" s="5">
        <v>18.440000000000001</v>
      </c>
      <c r="N48" s="14">
        <v>0.31</v>
      </c>
      <c r="O48" s="14">
        <f>N48*M48</f>
        <v>5.7164000000000001</v>
      </c>
      <c r="P48" s="4">
        <v>1</v>
      </c>
      <c r="Q48" s="2">
        <f t="shared" si="7"/>
        <v>19.177600000000005</v>
      </c>
      <c r="R48" s="10" t="s">
        <v>115</v>
      </c>
      <c r="S48" s="4"/>
      <c r="T48" s="8">
        <f t="shared" si="4"/>
        <v>76.710400000000021</v>
      </c>
      <c r="U48" s="5"/>
      <c r="V48" s="4"/>
    </row>
    <row r="49" spans="1:22" x14ac:dyDescent="0.3">
      <c r="A49" s="3" t="s">
        <v>116</v>
      </c>
      <c r="B49" s="4">
        <v>2</v>
      </c>
      <c r="C49" s="5">
        <v>32.159999999999997</v>
      </c>
      <c r="D49" s="6">
        <f t="shared" si="3"/>
        <v>0.44381840796019889</v>
      </c>
      <c r="E49" s="5">
        <v>0.97</v>
      </c>
      <c r="F49" s="5">
        <f t="shared" si="14"/>
        <v>17.886800000000001</v>
      </c>
      <c r="G49" s="2">
        <f t="shared" si="13"/>
        <v>35.773600000000002</v>
      </c>
      <c r="H49" s="5">
        <v>1.93</v>
      </c>
      <c r="I49" s="5">
        <f t="shared" si="15"/>
        <v>35.589199999999998</v>
      </c>
      <c r="J49" s="38">
        <v>45009</v>
      </c>
      <c r="K49" s="38">
        <v>45022</v>
      </c>
      <c r="L49" s="2"/>
      <c r="M49" s="5">
        <v>18.440000000000001</v>
      </c>
      <c r="N49" s="14"/>
      <c r="O49" s="14"/>
      <c r="P49" s="4">
        <v>1</v>
      </c>
      <c r="Q49" s="2">
        <f t="shared" si="7"/>
        <v>35.681399999999996</v>
      </c>
      <c r="R49" s="10" t="s">
        <v>117</v>
      </c>
      <c r="S49" s="4"/>
      <c r="T49" s="8">
        <f t="shared" si="4"/>
        <v>71.362799999999993</v>
      </c>
      <c r="U49" s="5"/>
      <c r="V49" s="4"/>
    </row>
    <row r="50" spans="1:22" x14ac:dyDescent="0.3">
      <c r="A50" s="47" t="s">
        <v>200</v>
      </c>
      <c r="B50" s="48">
        <v>2</v>
      </c>
      <c r="C50" s="49">
        <v>121.01</v>
      </c>
      <c r="D50" s="50">
        <f>(((C50-F50)*100)/C50)/100</f>
        <v>0.23046029253780684</v>
      </c>
      <c r="E50" s="51">
        <v>5.05</v>
      </c>
      <c r="F50" s="49">
        <v>93.122</v>
      </c>
      <c r="G50" s="52">
        <v>186.244</v>
      </c>
      <c r="H50" s="51">
        <v>0.86799999999999999</v>
      </c>
      <c r="I50" s="51">
        <v>16.00592</v>
      </c>
      <c r="J50" s="38">
        <v>45009</v>
      </c>
      <c r="K50" s="38">
        <v>45026</v>
      </c>
      <c r="L50" s="53"/>
      <c r="M50" s="51">
        <v>18.440000000000001</v>
      </c>
      <c r="N50" s="54">
        <v>1.9316</v>
      </c>
      <c r="O50" s="54">
        <v>35.618704000000001</v>
      </c>
      <c r="P50" s="48">
        <v>1</v>
      </c>
      <c r="Q50" s="8">
        <f>F50+(I50/B50)-(O50/B50)</f>
        <v>83.315607999999997</v>
      </c>
      <c r="R50" s="10" t="s">
        <v>201</v>
      </c>
      <c r="S50" s="56"/>
      <c r="T50" s="8">
        <f>B50*Q50</f>
        <v>166.63121599999999</v>
      </c>
    </row>
    <row r="51" spans="1:22" x14ac:dyDescent="0.3">
      <c r="A51" s="47" t="s">
        <v>202</v>
      </c>
      <c r="B51" s="48">
        <v>1</v>
      </c>
      <c r="C51" s="49">
        <v>115.94</v>
      </c>
      <c r="D51" s="50">
        <f t="shared" ref="D51:D84" si="17">(((C51-F51)*100)/C51)/100</f>
        <v>0.23020872865275138</v>
      </c>
      <c r="E51" s="51">
        <v>4.84</v>
      </c>
      <c r="F51" s="49">
        <v>89.249600000000001</v>
      </c>
      <c r="G51" s="52">
        <v>89.249600000000001</v>
      </c>
      <c r="H51" s="51">
        <v>0.86799999999999999</v>
      </c>
      <c r="I51" s="51">
        <v>16.00592</v>
      </c>
      <c r="J51" s="38">
        <v>45009</v>
      </c>
      <c r="K51" s="38">
        <v>45026</v>
      </c>
      <c r="L51" s="53"/>
      <c r="M51" s="51">
        <v>18.440000000000001</v>
      </c>
      <c r="N51" s="54">
        <v>1.9316</v>
      </c>
      <c r="O51" s="54">
        <v>35.618704000000001</v>
      </c>
      <c r="P51" s="48">
        <v>1</v>
      </c>
      <c r="Q51" s="2">
        <f t="shared" ref="Q51:Q84" si="18">F51+(I51/B51)-(O51/B51)</f>
        <v>69.63681600000001</v>
      </c>
      <c r="R51" s="55"/>
      <c r="S51" s="56"/>
      <c r="T51" s="8">
        <f t="shared" ref="T51:T84" si="19">B51*Q51</f>
        <v>69.63681600000001</v>
      </c>
    </row>
    <row r="52" spans="1:22" x14ac:dyDescent="0.3">
      <c r="A52" s="47" t="s">
        <v>203</v>
      </c>
      <c r="B52" s="48">
        <v>1</v>
      </c>
      <c r="C52" s="49">
        <v>140.59</v>
      </c>
      <c r="D52" s="50">
        <f t="shared" si="17"/>
        <v>0.22877018280105277</v>
      </c>
      <c r="E52" s="51">
        <v>5.88</v>
      </c>
      <c r="F52" s="49">
        <v>108.4272</v>
      </c>
      <c r="G52" s="52">
        <v>108.4272</v>
      </c>
      <c r="H52" s="51">
        <v>0.86799999999999999</v>
      </c>
      <c r="I52" s="51">
        <v>16.00592</v>
      </c>
      <c r="J52" s="38">
        <v>45009</v>
      </c>
      <c r="K52" s="38">
        <v>45026</v>
      </c>
      <c r="L52" s="53"/>
      <c r="M52" s="51">
        <v>18.440000000000001</v>
      </c>
      <c r="N52" s="54">
        <v>1.9316</v>
      </c>
      <c r="O52" s="54">
        <v>35.618704000000001</v>
      </c>
      <c r="P52" s="48">
        <v>1</v>
      </c>
      <c r="Q52" s="8">
        <f t="shared" si="18"/>
        <v>88.814415999999994</v>
      </c>
      <c r="R52" s="55"/>
      <c r="S52" s="56"/>
      <c r="T52" s="8">
        <f t="shared" si="19"/>
        <v>88.814415999999994</v>
      </c>
    </row>
    <row r="53" spans="1:22" x14ac:dyDescent="0.3">
      <c r="A53" s="47" t="s">
        <v>204</v>
      </c>
      <c r="B53" s="48">
        <v>2</v>
      </c>
      <c r="C53" s="49">
        <v>139.88999999999999</v>
      </c>
      <c r="D53" s="50">
        <f t="shared" si="17"/>
        <v>0.22886553720780609</v>
      </c>
      <c r="E53" s="51">
        <v>5.85</v>
      </c>
      <c r="F53" s="49">
        <v>107.874</v>
      </c>
      <c r="G53" s="52">
        <v>215.74799999999999</v>
      </c>
      <c r="H53" s="51">
        <v>0.86799999999999999</v>
      </c>
      <c r="I53" s="51">
        <v>16.00592</v>
      </c>
      <c r="J53" s="38">
        <v>45009</v>
      </c>
      <c r="K53" s="38">
        <v>45026</v>
      </c>
      <c r="L53" s="53"/>
      <c r="M53" s="51">
        <v>18.440000000000001</v>
      </c>
      <c r="N53" s="54">
        <v>1.9316</v>
      </c>
      <c r="O53" s="54">
        <v>35.618704000000001</v>
      </c>
      <c r="P53" s="48">
        <v>1</v>
      </c>
      <c r="Q53" s="8">
        <f t="shared" si="18"/>
        <v>98.067607999999993</v>
      </c>
      <c r="R53" s="55"/>
      <c r="S53" s="56"/>
      <c r="T53" s="8">
        <f t="shared" si="19"/>
        <v>196.13521599999999</v>
      </c>
    </row>
    <row r="54" spans="1:22" x14ac:dyDescent="0.3">
      <c r="A54" s="47" t="s">
        <v>205</v>
      </c>
      <c r="B54" s="48">
        <v>1</v>
      </c>
      <c r="C54" s="49">
        <v>96.53</v>
      </c>
      <c r="D54" s="50">
        <f t="shared" si="17"/>
        <v>0.23015435615870708</v>
      </c>
      <c r="E54" s="51">
        <v>4.03</v>
      </c>
      <c r="F54" s="49">
        <v>74.313200000000009</v>
      </c>
      <c r="G54" s="52">
        <v>74.313200000000009</v>
      </c>
      <c r="H54" s="51">
        <v>0.86799999999999999</v>
      </c>
      <c r="I54" s="51">
        <v>16.00592</v>
      </c>
      <c r="J54" s="38">
        <v>45009</v>
      </c>
      <c r="K54" s="38">
        <v>45026</v>
      </c>
      <c r="L54" s="53"/>
      <c r="M54" s="51">
        <v>18.440000000000001</v>
      </c>
      <c r="N54" s="54">
        <v>1.9316</v>
      </c>
      <c r="O54" s="54">
        <v>35.618704000000001</v>
      </c>
      <c r="P54" s="48">
        <v>1</v>
      </c>
      <c r="Q54" s="2">
        <f t="shared" si="18"/>
        <v>54.700416000000011</v>
      </c>
      <c r="R54" s="55"/>
      <c r="S54" s="56"/>
      <c r="T54" s="8">
        <f t="shared" si="19"/>
        <v>54.700416000000011</v>
      </c>
    </row>
    <row r="55" spans="1:22" x14ac:dyDescent="0.3">
      <c r="A55" s="47" t="s">
        <v>206</v>
      </c>
      <c r="B55" s="48">
        <v>1</v>
      </c>
      <c r="C55" s="49">
        <v>95.13</v>
      </c>
      <c r="D55" s="50">
        <f t="shared" si="17"/>
        <v>0.23045516661410681</v>
      </c>
      <c r="E55" s="51">
        <v>3.97</v>
      </c>
      <c r="F55" s="49">
        <v>73.206800000000015</v>
      </c>
      <c r="G55" s="52">
        <v>73.206800000000015</v>
      </c>
      <c r="H55" s="51">
        <v>0.86799999999999999</v>
      </c>
      <c r="I55" s="51">
        <v>16.00592</v>
      </c>
      <c r="J55" s="38">
        <v>45009</v>
      </c>
      <c r="K55" s="38">
        <v>45026</v>
      </c>
      <c r="L55" s="53"/>
      <c r="M55" s="51">
        <v>18.440000000000001</v>
      </c>
      <c r="N55" s="54">
        <v>1.9316</v>
      </c>
      <c r="O55" s="54">
        <v>35.618704000000001</v>
      </c>
      <c r="P55" s="48">
        <v>1</v>
      </c>
      <c r="Q55" s="8">
        <f t="shared" si="18"/>
        <v>53.594016000000018</v>
      </c>
      <c r="R55" s="55"/>
      <c r="S55" s="56"/>
      <c r="T55" s="8">
        <f t="shared" si="19"/>
        <v>53.594016000000018</v>
      </c>
    </row>
    <row r="56" spans="1:22" x14ac:dyDescent="0.3">
      <c r="A56" s="57" t="s">
        <v>207</v>
      </c>
      <c r="B56" s="48">
        <v>1</v>
      </c>
      <c r="C56" s="49">
        <v>127.25</v>
      </c>
      <c r="D56" s="50">
        <f t="shared" si="17"/>
        <v>0.39685658153241649</v>
      </c>
      <c r="E56" s="51">
        <v>0</v>
      </c>
      <c r="F56" s="51">
        <v>76.75</v>
      </c>
      <c r="G56" s="53">
        <v>76.75</v>
      </c>
      <c r="H56" s="51">
        <v>0</v>
      </c>
      <c r="I56" s="51">
        <v>0</v>
      </c>
      <c r="J56" s="38">
        <v>45009</v>
      </c>
      <c r="K56" s="38"/>
      <c r="L56" s="53"/>
      <c r="M56" s="51">
        <v>18.440000000000001</v>
      </c>
      <c r="N56" s="54"/>
      <c r="O56" s="54">
        <v>8.48</v>
      </c>
      <c r="P56" s="48">
        <v>1</v>
      </c>
      <c r="Q56" s="58">
        <f t="shared" si="18"/>
        <v>68.27</v>
      </c>
      <c r="R56" s="10" t="s">
        <v>208</v>
      </c>
      <c r="T56" s="8">
        <f t="shared" si="19"/>
        <v>68.27</v>
      </c>
    </row>
    <row r="57" spans="1:22" x14ac:dyDescent="0.3">
      <c r="A57" s="57" t="s">
        <v>209</v>
      </c>
      <c r="B57" s="48">
        <v>1</v>
      </c>
      <c r="C57" s="49">
        <v>107.97</v>
      </c>
      <c r="D57" s="50">
        <f t="shared" si="17"/>
        <v>0.39686950078725564</v>
      </c>
      <c r="E57" s="51">
        <v>0</v>
      </c>
      <c r="F57" s="51">
        <v>65.12</v>
      </c>
      <c r="G57" s="53">
        <v>65.12</v>
      </c>
      <c r="H57" s="51">
        <v>0</v>
      </c>
      <c r="I57" s="51">
        <v>0</v>
      </c>
      <c r="J57" s="38">
        <v>45009</v>
      </c>
      <c r="K57" s="38"/>
      <c r="L57" s="53"/>
      <c r="M57" s="51">
        <v>18.440000000000001</v>
      </c>
      <c r="N57" s="54"/>
      <c r="O57" s="54"/>
      <c r="P57" s="48">
        <v>1</v>
      </c>
      <c r="Q57" s="59">
        <f t="shared" si="18"/>
        <v>65.12</v>
      </c>
      <c r="R57" s="55"/>
      <c r="S57" s="60"/>
      <c r="T57" s="8">
        <f t="shared" si="19"/>
        <v>65.12</v>
      </c>
    </row>
    <row r="58" spans="1:22" x14ac:dyDescent="0.3">
      <c r="A58" s="57" t="s">
        <v>210</v>
      </c>
      <c r="B58" s="48">
        <v>1</v>
      </c>
      <c r="C58" s="49">
        <v>103.97</v>
      </c>
      <c r="D58" s="50">
        <f t="shared" si="17"/>
        <v>0.39665288063864579</v>
      </c>
      <c r="E58" s="51">
        <v>0</v>
      </c>
      <c r="F58" s="51">
        <v>62.73</v>
      </c>
      <c r="G58" s="53">
        <v>62.73</v>
      </c>
      <c r="H58" s="51">
        <v>0</v>
      </c>
      <c r="I58" s="51">
        <v>0</v>
      </c>
      <c r="J58" s="38">
        <v>45009</v>
      </c>
      <c r="K58" s="38"/>
      <c r="L58" s="53"/>
      <c r="M58" s="51">
        <v>18.440000000000001</v>
      </c>
      <c r="N58" s="54"/>
      <c r="O58" s="54"/>
      <c r="P58" s="48">
        <v>1</v>
      </c>
      <c r="Q58" s="58">
        <f t="shared" si="18"/>
        <v>62.73</v>
      </c>
      <c r="R58" s="55"/>
      <c r="S58" s="60"/>
      <c r="T58" s="8">
        <f t="shared" si="19"/>
        <v>62.73</v>
      </c>
    </row>
    <row r="59" spans="1:22" x14ac:dyDescent="0.3">
      <c r="A59" s="57" t="s">
        <v>211</v>
      </c>
      <c r="B59" s="48">
        <v>1</v>
      </c>
      <c r="C59" s="49">
        <v>125.96</v>
      </c>
      <c r="D59" s="50">
        <f t="shared" si="17"/>
        <v>0.3965544617338837</v>
      </c>
      <c r="E59" s="51">
        <v>0</v>
      </c>
      <c r="F59" s="51">
        <v>76.010000000000005</v>
      </c>
      <c r="G59" s="53">
        <v>76.010000000000005</v>
      </c>
      <c r="H59" s="51">
        <v>0</v>
      </c>
      <c r="I59" s="51">
        <v>0</v>
      </c>
      <c r="J59" s="38">
        <v>45009</v>
      </c>
      <c r="K59" s="38"/>
      <c r="L59" s="53"/>
      <c r="M59" s="51">
        <v>18.440000000000001</v>
      </c>
      <c r="N59" s="54"/>
      <c r="O59" s="54"/>
      <c r="P59" s="48">
        <v>1</v>
      </c>
      <c r="Q59" s="58">
        <f t="shared" si="18"/>
        <v>76.010000000000005</v>
      </c>
      <c r="R59" s="55"/>
      <c r="S59" s="60"/>
      <c r="T59" s="8">
        <f t="shared" si="19"/>
        <v>76.010000000000005</v>
      </c>
    </row>
    <row r="60" spans="1:22" x14ac:dyDescent="0.3">
      <c r="A60" s="61" t="s">
        <v>212</v>
      </c>
      <c r="B60" s="48">
        <v>1</v>
      </c>
      <c r="C60" s="49">
        <v>136.75</v>
      </c>
      <c r="D60" s="50">
        <f t="shared" si="17"/>
        <v>0.29618135283363806</v>
      </c>
      <c r="E60" s="51">
        <v>4.76</v>
      </c>
      <c r="F60" s="51">
        <v>96.247199999999992</v>
      </c>
      <c r="G60" s="53">
        <v>96.247199999999992</v>
      </c>
      <c r="H60" s="51">
        <v>0</v>
      </c>
      <c r="I60" s="51">
        <v>0</v>
      </c>
      <c r="J60" s="38">
        <v>45008</v>
      </c>
      <c r="K60" s="38">
        <v>45021</v>
      </c>
      <c r="L60" s="53">
        <v>20.22</v>
      </c>
      <c r="M60" s="51">
        <v>20.22</v>
      </c>
      <c r="N60" s="54">
        <v>0.73599999999999999</v>
      </c>
      <c r="O60" s="54">
        <v>14.881919999999999</v>
      </c>
      <c r="P60" s="48">
        <v>1</v>
      </c>
      <c r="Q60" s="2">
        <f t="shared" si="18"/>
        <v>81.365279999999998</v>
      </c>
      <c r="R60" s="10" t="s">
        <v>213</v>
      </c>
      <c r="S60" s="56"/>
      <c r="T60" s="8">
        <f t="shared" si="19"/>
        <v>81.365279999999998</v>
      </c>
    </row>
    <row r="61" spans="1:22" x14ac:dyDescent="0.3">
      <c r="A61" s="61" t="s">
        <v>214</v>
      </c>
      <c r="B61" s="48">
        <v>1</v>
      </c>
      <c r="C61" s="49">
        <v>110.17</v>
      </c>
      <c r="D61" s="50">
        <f t="shared" si="17"/>
        <v>0.29339203049832085</v>
      </c>
      <c r="E61" s="51">
        <v>3.85</v>
      </c>
      <c r="F61" s="51">
        <v>77.846999999999994</v>
      </c>
      <c r="G61" s="53">
        <v>77.846999999999994</v>
      </c>
      <c r="H61" s="51">
        <v>0</v>
      </c>
      <c r="I61" s="51">
        <v>0</v>
      </c>
      <c r="J61" s="38">
        <v>45008</v>
      </c>
      <c r="K61" s="38">
        <v>45021</v>
      </c>
      <c r="L61" s="53">
        <v>20.22</v>
      </c>
      <c r="M61" s="51">
        <v>20.22</v>
      </c>
      <c r="N61" s="54">
        <v>0.73599999999999999</v>
      </c>
      <c r="O61" s="54">
        <v>14.881919999999999</v>
      </c>
      <c r="P61" s="48">
        <v>1</v>
      </c>
      <c r="Q61" s="8">
        <f t="shared" si="18"/>
        <v>62.965079999999993</v>
      </c>
      <c r="R61" s="10" t="s">
        <v>215</v>
      </c>
      <c r="S61" s="56"/>
      <c r="T61" s="8">
        <f t="shared" si="19"/>
        <v>62.965079999999993</v>
      </c>
    </row>
    <row r="62" spans="1:22" x14ac:dyDescent="0.3">
      <c r="A62" s="61" t="s">
        <v>216</v>
      </c>
      <c r="B62" s="48">
        <v>1</v>
      </c>
      <c r="C62" s="49">
        <v>82.36</v>
      </c>
      <c r="D62" s="50">
        <f t="shared" si="17"/>
        <v>-0.14161000485672653</v>
      </c>
      <c r="E62" s="51">
        <v>4.6500000000000004</v>
      </c>
      <c r="F62" s="51">
        <v>94.022999999999996</v>
      </c>
      <c r="G62" s="53">
        <v>94.022999999999996</v>
      </c>
      <c r="H62" s="51">
        <v>0</v>
      </c>
      <c r="I62" s="51">
        <v>0</v>
      </c>
      <c r="J62" s="38">
        <v>45008</v>
      </c>
      <c r="K62" s="38">
        <v>45021</v>
      </c>
      <c r="L62" s="53">
        <v>20.22</v>
      </c>
      <c r="M62" s="51">
        <v>20.22</v>
      </c>
      <c r="N62" s="54">
        <v>0.73599999999999999</v>
      </c>
      <c r="O62" s="54">
        <v>14.881919999999999</v>
      </c>
      <c r="P62" s="48">
        <v>1</v>
      </c>
      <c r="Q62" s="8">
        <f t="shared" si="18"/>
        <v>79.141080000000002</v>
      </c>
      <c r="R62" s="10" t="s">
        <v>217</v>
      </c>
      <c r="S62" s="56"/>
      <c r="T62" s="8">
        <f t="shared" si="19"/>
        <v>79.141080000000002</v>
      </c>
    </row>
    <row r="63" spans="1:22" x14ac:dyDescent="0.3">
      <c r="A63" s="61" t="s">
        <v>218</v>
      </c>
      <c r="B63" s="48">
        <v>1</v>
      </c>
      <c r="C63" s="49">
        <v>82.36</v>
      </c>
      <c r="D63" s="50">
        <f t="shared" si="17"/>
        <v>-0.14161000485672653</v>
      </c>
      <c r="E63" s="51">
        <v>4.6500000000000004</v>
      </c>
      <c r="F63" s="51">
        <v>94.022999999999996</v>
      </c>
      <c r="G63" s="53">
        <v>94.022999999999996</v>
      </c>
      <c r="H63" s="51">
        <v>0</v>
      </c>
      <c r="I63" s="51">
        <v>0</v>
      </c>
      <c r="J63" s="38">
        <v>45008</v>
      </c>
      <c r="K63" s="38">
        <v>45021</v>
      </c>
      <c r="L63" s="53">
        <v>20.22</v>
      </c>
      <c r="M63" s="51">
        <v>20.22</v>
      </c>
      <c r="N63" s="54">
        <v>0.73599999999999999</v>
      </c>
      <c r="O63" s="54">
        <v>14.881919999999999</v>
      </c>
      <c r="P63" s="48">
        <v>1</v>
      </c>
      <c r="Q63" s="2">
        <f t="shared" si="18"/>
        <v>79.141080000000002</v>
      </c>
      <c r="R63" s="55" t="s">
        <v>219</v>
      </c>
      <c r="S63" s="56"/>
      <c r="T63" s="8">
        <f t="shared" si="19"/>
        <v>79.141080000000002</v>
      </c>
    </row>
    <row r="64" spans="1:22" x14ac:dyDescent="0.3">
      <c r="A64" s="61" t="s">
        <v>220</v>
      </c>
      <c r="B64" s="48">
        <v>1</v>
      </c>
      <c r="C64" s="49">
        <v>82.36</v>
      </c>
      <c r="D64" s="50">
        <f t="shared" si="17"/>
        <v>-0.14161000485672653</v>
      </c>
      <c r="E64" s="51">
        <v>4.6500000000000004</v>
      </c>
      <c r="F64" s="51">
        <v>94.022999999999996</v>
      </c>
      <c r="G64" s="53">
        <v>94.022999999999996</v>
      </c>
      <c r="H64" s="51">
        <v>0</v>
      </c>
      <c r="I64" s="51">
        <v>0</v>
      </c>
      <c r="J64" s="38">
        <v>45008</v>
      </c>
      <c r="K64" s="38">
        <v>45021</v>
      </c>
      <c r="L64" s="53">
        <v>20.22</v>
      </c>
      <c r="M64" s="51">
        <v>20.22</v>
      </c>
      <c r="N64" s="54">
        <v>0.73599999999999999</v>
      </c>
      <c r="O64" s="54">
        <v>14.881919999999999</v>
      </c>
      <c r="P64" s="48">
        <v>1</v>
      </c>
      <c r="Q64" s="8">
        <f t="shared" si="18"/>
        <v>79.141080000000002</v>
      </c>
      <c r="R64" s="10" t="s">
        <v>219</v>
      </c>
      <c r="S64" s="56"/>
      <c r="T64" s="8">
        <f t="shared" si="19"/>
        <v>79.141080000000002</v>
      </c>
    </row>
    <row r="65" spans="1:20" x14ac:dyDescent="0.3">
      <c r="A65" s="61" t="s">
        <v>51</v>
      </c>
      <c r="B65" s="48">
        <v>2</v>
      </c>
      <c r="C65" s="49">
        <v>26.23</v>
      </c>
      <c r="D65" s="50">
        <f t="shared" si="17"/>
        <v>-0.43347312237895513</v>
      </c>
      <c r="E65" s="51">
        <v>1.88</v>
      </c>
      <c r="F65" s="49">
        <v>37.599999999999994</v>
      </c>
      <c r="G65" s="52">
        <v>75.199999999999989</v>
      </c>
      <c r="H65" s="49">
        <v>0.2</v>
      </c>
      <c r="I65" s="49">
        <v>4</v>
      </c>
      <c r="J65" s="38">
        <v>45008</v>
      </c>
      <c r="K65" s="38">
        <v>45021</v>
      </c>
      <c r="L65" s="52">
        <v>20</v>
      </c>
      <c r="M65" s="49">
        <v>20</v>
      </c>
      <c r="N65" s="62">
        <v>0.82</v>
      </c>
      <c r="O65" s="62">
        <v>16.399999999999999</v>
      </c>
      <c r="P65" s="48">
        <v>1</v>
      </c>
      <c r="Q65" s="8">
        <f t="shared" si="18"/>
        <v>31.399999999999995</v>
      </c>
      <c r="R65" s="55" t="s">
        <v>95</v>
      </c>
      <c r="S65" s="56"/>
      <c r="T65" s="8">
        <f t="shared" si="19"/>
        <v>62.79999999999999</v>
      </c>
    </row>
    <row r="66" spans="1:20" x14ac:dyDescent="0.3">
      <c r="A66" s="61" t="s">
        <v>221</v>
      </c>
      <c r="B66" s="48">
        <v>2</v>
      </c>
      <c r="C66" s="51">
        <v>7.51</v>
      </c>
      <c r="D66" s="50">
        <f t="shared" si="17"/>
        <v>0.26364846870838876</v>
      </c>
      <c r="E66" s="51">
        <v>0</v>
      </c>
      <c r="F66" s="51">
        <v>5.53</v>
      </c>
      <c r="G66" s="53">
        <v>11.06</v>
      </c>
      <c r="H66" s="51">
        <v>0</v>
      </c>
      <c r="I66" s="51">
        <v>29.7</v>
      </c>
      <c r="J66" s="38">
        <v>45017</v>
      </c>
      <c r="K66" s="38">
        <v>45037</v>
      </c>
      <c r="L66" s="53"/>
      <c r="M66" s="51"/>
      <c r="N66" s="51"/>
      <c r="O66" s="54">
        <v>1.1100000000000001</v>
      </c>
      <c r="P66" s="48">
        <v>1</v>
      </c>
      <c r="Q66" s="2">
        <f t="shared" si="18"/>
        <v>19.824999999999999</v>
      </c>
      <c r="R66" s="55" t="s">
        <v>222</v>
      </c>
      <c r="S66" s="56"/>
      <c r="T66" s="8">
        <f t="shared" si="19"/>
        <v>39.65</v>
      </c>
    </row>
    <row r="67" spans="1:20" x14ac:dyDescent="0.3">
      <c r="A67" s="63" t="s">
        <v>223</v>
      </c>
      <c r="B67" s="48">
        <v>2</v>
      </c>
      <c r="C67" s="49">
        <v>134.56</v>
      </c>
      <c r="D67" s="50">
        <f t="shared" si="17"/>
        <v>0.2966706302021403</v>
      </c>
      <c r="E67" s="51">
        <v>0</v>
      </c>
      <c r="F67" s="51">
        <v>94.64</v>
      </c>
      <c r="G67" s="53">
        <v>189.28</v>
      </c>
      <c r="H67" s="51">
        <v>0</v>
      </c>
      <c r="I67" s="51">
        <v>0</v>
      </c>
      <c r="J67" s="38">
        <v>45017</v>
      </c>
      <c r="K67" s="38">
        <v>45037</v>
      </c>
      <c r="L67" s="53"/>
      <c r="M67" s="51">
        <v>18.02</v>
      </c>
      <c r="N67" s="54"/>
      <c r="O67" s="54"/>
      <c r="P67" s="48">
        <v>1</v>
      </c>
      <c r="Q67" s="8">
        <f t="shared" si="18"/>
        <v>94.64</v>
      </c>
      <c r="R67" s="10" t="s">
        <v>224</v>
      </c>
      <c r="S67" s="56"/>
      <c r="T67" s="8">
        <f t="shared" si="19"/>
        <v>189.28</v>
      </c>
    </row>
    <row r="68" spans="1:20" x14ac:dyDescent="0.3">
      <c r="A68" s="63" t="s">
        <v>225</v>
      </c>
      <c r="B68" s="48">
        <v>2</v>
      </c>
      <c r="C68" s="49">
        <v>70.099999999999994</v>
      </c>
      <c r="D68" s="50">
        <f t="shared" si="17"/>
        <v>0</v>
      </c>
      <c r="E68" s="51">
        <v>0</v>
      </c>
      <c r="F68" s="51">
        <v>70.099999999999994</v>
      </c>
      <c r="G68" s="53">
        <v>140.19999999999999</v>
      </c>
      <c r="H68" s="51">
        <v>0</v>
      </c>
      <c r="I68" s="51">
        <v>0</v>
      </c>
      <c r="J68" s="38">
        <v>45017</v>
      </c>
      <c r="K68" s="38">
        <v>45037</v>
      </c>
      <c r="L68" s="53"/>
      <c r="M68" s="51">
        <v>18.02</v>
      </c>
      <c r="N68" s="54"/>
      <c r="O68" s="54">
        <v>64.739999999999995</v>
      </c>
      <c r="P68" s="48">
        <v>1</v>
      </c>
      <c r="Q68" s="8">
        <f t="shared" si="18"/>
        <v>37.729999999999997</v>
      </c>
      <c r="R68" s="10" t="s">
        <v>226</v>
      </c>
      <c r="S68" s="56"/>
      <c r="T68" s="8">
        <f t="shared" si="19"/>
        <v>75.459999999999994</v>
      </c>
    </row>
    <row r="69" spans="1:20" x14ac:dyDescent="0.3">
      <c r="A69" s="64" t="s">
        <v>227</v>
      </c>
      <c r="B69" s="48">
        <v>1</v>
      </c>
      <c r="C69" s="49">
        <v>287.92</v>
      </c>
      <c r="D69" s="50">
        <f t="shared" si="17"/>
        <v>0.5277507641011393</v>
      </c>
      <c r="E69" s="51">
        <v>0</v>
      </c>
      <c r="F69" s="51">
        <v>135.97</v>
      </c>
      <c r="G69" s="53">
        <v>135.97</v>
      </c>
      <c r="H69" s="51">
        <v>0</v>
      </c>
      <c r="I69" s="51">
        <f>60.51/4</f>
        <v>15.1275</v>
      </c>
      <c r="J69" s="38">
        <v>45017</v>
      </c>
      <c r="K69" s="38">
        <v>45037</v>
      </c>
      <c r="L69" s="53"/>
      <c r="M69" s="51">
        <v>18.02</v>
      </c>
      <c r="N69" s="54"/>
      <c r="O69" s="54"/>
      <c r="P69" s="48">
        <v>1</v>
      </c>
      <c r="Q69" s="2">
        <f t="shared" si="18"/>
        <v>151.0975</v>
      </c>
      <c r="R69" s="55" t="s">
        <v>228</v>
      </c>
      <c r="S69" s="56"/>
      <c r="T69" s="8">
        <f t="shared" si="19"/>
        <v>151.0975</v>
      </c>
    </row>
    <row r="70" spans="1:20" x14ac:dyDescent="0.3">
      <c r="A70" s="64" t="s">
        <v>229</v>
      </c>
      <c r="B70" s="48">
        <v>3</v>
      </c>
      <c r="C70" s="49">
        <v>168.2</v>
      </c>
      <c r="D70" s="50">
        <f t="shared" si="17"/>
        <v>0.55249702734839479</v>
      </c>
      <c r="E70" s="51">
        <v>0</v>
      </c>
      <c r="F70" s="51">
        <v>75.27</v>
      </c>
      <c r="G70" s="53">
        <v>225.81</v>
      </c>
      <c r="H70" s="51">
        <v>0</v>
      </c>
      <c r="I70" s="51">
        <f>(60.51/4)*3</f>
        <v>45.3825</v>
      </c>
      <c r="J70" s="38">
        <v>45017</v>
      </c>
      <c r="K70" s="38">
        <v>45037</v>
      </c>
      <c r="L70" s="53"/>
      <c r="M70" s="51">
        <v>18.02</v>
      </c>
      <c r="N70" s="54"/>
      <c r="O70" s="54"/>
      <c r="P70" s="48">
        <v>1</v>
      </c>
      <c r="Q70" s="8">
        <f t="shared" si="18"/>
        <v>90.397499999999994</v>
      </c>
      <c r="R70" s="55"/>
      <c r="S70" s="56"/>
      <c r="T70" s="8">
        <f t="shared" si="19"/>
        <v>271.1925</v>
      </c>
    </row>
    <row r="71" spans="1:20" x14ac:dyDescent="0.3">
      <c r="A71" s="64" t="s">
        <v>230</v>
      </c>
      <c r="B71" s="48">
        <v>1</v>
      </c>
      <c r="C71" s="49">
        <v>87.59</v>
      </c>
      <c r="D71" s="50">
        <f t="shared" si="17"/>
        <v>0.31696312364425178</v>
      </c>
      <c r="E71" s="51">
        <v>3.28</v>
      </c>
      <c r="F71" s="51">
        <v>59.827199999999991</v>
      </c>
      <c r="G71" s="53">
        <v>59.827199999999991</v>
      </c>
      <c r="H71" s="51">
        <v>0.84</v>
      </c>
      <c r="I71" s="51">
        <v>15.321599999999998</v>
      </c>
      <c r="J71" s="38">
        <v>45022</v>
      </c>
      <c r="K71" s="38">
        <v>45036</v>
      </c>
      <c r="L71" s="53"/>
      <c r="M71" s="51">
        <v>18.239999999999998</v>
      </c>
      <c r="N71" s="54"/>
      <c r="O71" s="54"/>
      <c r="P71" s="48">
        <v>1</v>
      </c>
      <c r="Q71" s="8">
        <f t="shared" si="18"/>
        <v>75.148799999999994</v>
      </c>
      <c r="R71" s="55" t="s">
        <v>231</v>
      </c>
      <c r="S71" s="56"/>
      <c r="T71" s="8">
        <f t="shared" si="19"/>
        <v>75.148799999999994</v>
      </c>
    </row>
    <row r="72" spans="1:20" x14ac:dyDescent="0.3">
      <c r="A72" s="64" t="s">
        <v>232</v>
      </c>
      <c r="B72" s="48">
        <v>2</v>
      </c>
      <c r="C72" s="49">
        <v>23.14</v>
      </c>
      <c r="D72" s="50">
        <f t="shared" si="17"/>
        <v>0.15471045808124467</v>
      </c>
      <c r="E72" s="51">
        <v>0</v>
      </c>
      <c r="F72" s="51">
        <v>19.559999999999999</v>
      </c>
      <c r="G72" s="53">
        <v>39.119999999999997</v>
      </c>
      <c r="H72" s="51">
        <v>0</v>
      </c>
      <c r="I72" s="51">
        <v>51.29</v>
      </c>
      <c r="J72" s="38">
        <v>45017</v>
      </c>
      <c r="K72" s="38">
        <v>45037</v>
      </c>
      <c r="L72" s="53"/>
      <c r="M72" s="51">
        <v>18.02</v>
      </c>
      <c r="N72" s="54"/>
      <c r="O72" s="54">
        <v>1.29</v>
      </c>
      <c r="P72" s="48">
        <v>1</v>
      </c>
      <c r="Q72" s="2">
        <f t="shared" si="18"/>
        <v>44.559999999999995</v>
      </c>
      <c r="R72" s="55" t="s">
        <v>233</v>
      </c>
      <c r="S72" s="56"/>
      <c r="T72" s="8">
        <f t="shared" si="19"/>
        <v>89.11999999999999</v>
      </c>
    </row>
    <row r="73" spans="1:20" x14ac:dyDescent="0.3">
      <c r="A73" s="61" t="s">
        <v>234</v>
      </c>
      <c r="B73" s="48">
        <v>1</v>
      </c>
      <c r="C73" s="49">
        <v>7.9</v>
      </c>
      <c r="D73" s="50">
        <f t="shared" si="17"/>
        <v>0.3</v>
      </c>
      <c r="E73" s="51">
        <v>0</v>
      </c>
      <c r="F73" s="51">
        <v>5.53</v>
      </c>
      <c r="G73" s="53">
        <v>5.53</v>
      </c>
      <c r="H73" s="51">
        <v>0</v>
      </c>
      <c r="I73" s="51">
        <v>0</v>
      </c>
      <c r="J73" s="38">
        <v>45017</v>
      </c>
      <c r="K73" s="38">
        <v>45037</v>
      </c>
      <c r="L73" s="53"/>
      <c r="M73" s="51">
        <v>18.02</v>
      </c>
      <c r="N73" s="54"/>
      <c r="O73" s="54"/>
      <c r="P73" s="48">
        <v>1</v>
      </c>
      <c r="Q73" s="8">
        <f t="shared" si="18"/>
        <v>5.53</v>
      </c>
      <c r="R73" s="55" t="s">
        <v>235</v>
      </c>
      <c r="S73" s="56"/>
      <c r="T73" s="8">
        <f t="shared" si="19"/>
        <v>5.53</v>
      </c>
    </row>
    <row r="74" spans="1:20" x14ac:dyDescent="0.3">
      <c r="A74" s="63" t="s">
        <v>236</v>
      </c>
      <c r="B74" s="48">
        <v>2</v>
      </c>
      <c r="C74" s="51">
        <v>599</v>
      </c>
      <c r="D74" s="50">
        <f t="shared" si="17"/>
        <v>0.22068447412353923</v>
      </c>
      <c r="E74" s="51">
        <v>0</v>
      </c>
      <c r="F74" s="51">
        <v>466.81</v>
      </c>
      <c r="G74" s="53">
        <v>933.62</v>
      </c>
      <c r="H74" s="51">
        <v>0</v>
      </c>
      <c r="I74" s="51">
        <v>0</v>
      </c>
      <c r="J74" s="38">
        <v>45018</v>
      </c>
      <c r="K74" s="38">
        <v>45021</v>
      </c>
      <c r="L74" s="53"/>
      <c r="M74" s="51">
        <v>18.02</v>
      </c>
      <c r="N74" s="51"/>
      <c r="O74" s="54"/>
      <c r="P74" s="48">
        <v>1</v>
      </c>
      <c r="Q74" s="8">
        <f t="shared" si="18"/>
        <v>466.81</v>
      </c>
      <c r="R74" s="10" t="s">
        <v>237</v>
      </c>
      <c r="S74" s="56"/>
      <c r="T74" s="8">
        <f t="shared" si="19"/>
        <v>933.62</v>
      </c>
    </row>
    <row r="75" spans="1:20" x14ac:dyDescent="0.3">
      <c r="A75" s="61" t="s">
        <v>238</v>
      </c>
      <c r="B75" s="48">
        <v>1</v>
      </c>
      <c r="C75" s="49">
        <v>89.25</v>
      </c>
      <c r="D75" s="50">
        <f t="shared" si="17"/>
        <v>0.30198767507002799</v>
      </c>
      <c r="E75" s="49">
        <v>3.14</v>
      </c>
      <c r="F75" s="49">
        <v>62.297600000000003</v>
      </c>
      <c r="G75" s="52">
        <v>62.297600000000003</v>
      </c>
      <c r="H75" s="49">
        <v>0.79</v>
      </c>
      <c r="I75" s="49">
        <v>15.6736</v>
      </c>
      <c r="J75" s="38">
        <v>45022</v>
      </c>
      <c r="K75" s="38">
        <v>45027</v>
      </c>
      <c r="L75" s="52">
        <v>19.84</v>
      </c>
      <c r="M75" s="49">
        <v>19.84</v>
      </c>
      <c r="N75" s="62"/>
      <c r="O75" s="62">
        <v>0</v>
      </c>
      <c r="P75" s="48">
        <v>1</v>
      </c>
      <c r="Q75" s="2">
        <f t="shared" si="18"/>
        <v>77.97120000000001</v>
      </c>
      <c r="R75" s="10" t="s">
        <v>239</v>
      </c>
      <c r="S75" s="56"/>
      <c r="T75" s="8">
        <f t="shared" si="19"/>
        <v>77.97120000000001</v>
      </c>
    </row>
    <row r="76" spans="1:20" x14ac:dyDescent="0.3">
      <c r="A76" s="63" t="s">
        <v>223</v>
      </c>
      <c r="B76" s="48">
        <v>2</v>
      </c>
      <c r="C76" s="49">
        <v>134.66</v>
      </c>
      <c r="D76" s="50">
        <f t="shared" si="17"/>
        <v>0.29451953066983511</v>
      </c>
      <c r="E76" s="51">
        <v>0</v>
      </c>
      <c r="F76" s="51">
        <v>95</v>
      </c>
      <c r="G76" s="53">
        <v>190</v>
      </c>
      <c r="H76" s="51">
        <v>0</v>
      </c>
      <c r="I76" s="51">
        <v>0</v>
      </c>
      <c r="J76" s="38">
        <v>45027</v>
      </c>
      <c r="K76" s="38">
        <v>45045</v>
      </c>
      <c r="L76" s="53"/>
      <c r="M76" s="51">
        <v>18.170000000000002</v>
      </c>
      <c r="N76" s="54"/>
      <c r="O76" s="54">
        <v>0</v>
      </c>
      <c r="P76" s="48">
        <v>1</v>
      </c>
      <c r="Q76" s="8">
        <f t="shared" si="18"/>
        <v>95</v>
      </c>
      <c r="R76" s="10" t="s">
        <v>224</v>
      </c>
      <c r="S76" s="56"/>
      <c r="T76" s="8">
        <f t="shared" si="19"/>
        <v>190</v>
      </c>
    </row>
    <row r="77" spans="1:20" x14ac:dyDescent="0.3">
      <c r="A77" s="63" t="s">
        <v>229</v>
      </c>
      <c r="B77" s="48">
        <v>3</v>
      </c>
      <c r="C77" s="49">
        <v>107.1</v>
      </c>
      <c r="D77" s="50">
        <f t="shared" si="17"/>
        <v>0.29458450046685342</v>
      </c>
      <c r="E77" s="51">
        <v>0</v>
      </c>
      <c r="F77" s="51">
        <v>75.55</v>
      </c>
      <c r="G77" s="53">
        <v>226.64999999999998</v>
      </c>
      <c r="H77" s="51">
        <v>0</v>
      </c>
      <c r="I77" s="51">
        <v>0</v>
      </c>
      <c r="J77" s="38">
        <v>45027</v>
      </c>
      <c r="K77" s="38">
        <v>45045</v>
      </c>
      <c r="L77" s="53"/>
      <c r="M77" s="51">
        <v>18.170000000000002</v>
      </c>
      <c r="N77" s="54"/>
      <c r="O77" s="54"/>
      <c r="P77" s="48">
        <v>1</v>
      </c>
      <c r="Q77" s="8">
        <f t="shared" si="18"/>
        <v>75.55</v>
      </c>
      <c r="R77" s="55"/>
      <c r="S77" s="56"/>
      <c r="T77" s="8">
        <f t="shared" si="19"/>
        <v>226.64999999999998</v>
      </c>
    </row>
    <row r="78" spans="1:20" x14ac:dyDescent="0.3">
      <c r="A78" s="63" t="s">
        <v>225</v>
      </c>
      <c r="B78" s="48">
        <v>3</v>
      </c>
      <c r="C78" s="49">
        <v>65.92</v>
      </c>
      <c r="D78" s="50">
        <f t="shared" si="17"/>
        <v>0</v>
      </c>
      <c r="E78" s="51">
        <v>0</v>
      </c>
      <c r="F78" s="51">
        <v>65.92</v>
      </c>
      <c r="G78" s="53">
        <v>140.19999999999999</v>
      </c>
      <c r="H78" s="51">
        <v>0</v>
      </c>
      <c r="I78" s="51">
        <v>0</v>
      </c>
      <c r="J78" s="38">
        <v>45017</v>
      </c>
      <c r="K78" s="38">
        <v>45037</v>
      </c>
      <c r="L78" s="53"/>
      <c r="M78" s="51">
        <v>18.02</v>
      </c>
      <c r="N78" s="54"/>
      <c r="O78" s="54">
        <v>5.93</v>
      </c>
      <c r="P78" s="48">
        <v>1</v>
      </c>
      <c r="Q78" s="2">
        <f t="shared" si="18"/>
        <v>63.943333333333335</v>
      </c>
      <c r="R78" s="10" t="s">
        <v>240</v>
      </c>
      <c r="S78" s="56"/>
      <c r="T78" s="8">
        <f t="shared" si="19"/>
        <v>191.83</v>
      </c>
    </row>
    <row r="79" spans="1:20" x14ac:dyDescent="0.3">
      <c r="A79" s="63" t="s">
        <v>241</v>
      </c>
      <c r="B79" s="48">
        <v>1</v>
      </c>
      <c r="C79" s="49">
        <v>247.82</v>
      </c>
      <c r="D79" s="50">
        <f t="shared" si="17"/>
        <v>0.14292631748849968</v>
      </c>
      <c r="E79" s="51">
        <v>0</v>
      </c>
      <c r="F79" s="51">
        <v>212.4</v>
      </c>
      <c r="G79" s="53">
        <v>212.4</v>
      </c>
      <c r="H79" s="51">
        <v>0</v>
      </c>
      <c r="I79" s="51">
        <v>0</v>
      </c>
      <c r="J79" s="38">
        <v>45027</v>
      </c>
      <c r="K79" s="38">
        <v>45045</v>
      </c>
      <c r="L79" s="53"/>
      <c r="M79" s="51">
        <v>18.170000000000002</v>
      </c>
      <c r="N79" s="54"/>
      <c r="O79" s="54">
        <v>74.069999999999993</v>
      </c>
      <c r="P79" s="48">
        <v>1</v>
      </c>
      <c r="Q79" s="8">
        <f t="shared" si="18"/>
        <v>138.33000000000001</v>
      </c>
      <c r="R79" s="10" t="s">
        <v>242</v>
      </c>
      <c r="S79" s="65"/>
      <c r="T79" s="8">
        <f t="shared" si="19"/>
        <v>138.33000000000001</v>
      </c>
    </row>
    <row r="80" spans="1:20" x14ac:dyDescent="0.3">
      <c r="A80" s="63" t="s">
        <v>243</v>
      </c>
      <c r="B80" s="48">
        <v>1</v>
      </c>
      <c r="C80" s="49">
        <v>247.82</v>
      </c>
      <c r="D80" s="50">
        <f t="shared" si="17"/>
        <v>0.10257444919699778</v>
      </c>
      <c r="E80" s="51">
        <v>0</v>
      </c>
      <c r="F80" s="51">
        <v>222.4</v>
      </c>
      <c r="G80" s="53">
        <v>222.4</v>
      </c>
      <c r="H80" s="51">
        <v>0</v>
      </c>
      <c r="I80" s="51">
        <v>29.81</v>
      </c>
      <c r="J80" s="38">
        <v>45027</v>
      </c>
      <c r="K80" s="38">
        <v>45045</v>
      </c>
      <c r="L80" s="53"/>
      <c r="M80" s="51">
        <v>18.170000000000002</v>
      </c>
      <c r="N80" s="54"/>
      <c r="O80" s="54"/>
      <c r="P80" s="48">
        <v>1</v>
      </c>
      <c r="Q80" s="8">
        <f t="shared" si="18"/>
        <v>252.21</v>
      </c>
      <c r="R80" s="10" t="s">
        <v>244</v>
      </c>
      <c r="S80" s="65"/>
      <c r="T80" s="8">
        <f t="shared" si="19"/>
        <v>252.21</v>
      </c>
    </row>
    <row r="81" spans="1:20" x14ac:dyDescent="0.3">
      <c r="A81" s="63" t="s">
        <v>245</v>
      </c>
      <c r="B81" s="48">
        <v>1</v>
      </c>
      <c r="C81" s="49">
        <v>101.22</v>
      </c>
      <c r="D81" s="50">
        <f t="shared" si="17"/>
        <v>0.22426397945070151</v>
      </c>
      <c r="E81" s="51">
        <v>0</v>
      </c>
      <c r="F81" s="51">
        <v>78.52</v>
      </c>
      <c r="G81" s="53">
        <v>78.52</v>
      </c>
      <c r="H81" s="51">
        <v>0</v>
      </c>
      <c r="I81" s="51">
        <f>61.29/3</f>
        <v>20.43</v>
      </c>
      <c r="J81" s="38">
        <v>45027</v>
      </c>
      <c r="K81" s="38">
        <v>45045</v>
      </c>
      <c r="L81" s="53"/>
      <c r="M81" s="51">
        <v>18.170000000000002</v>
      </c>
      <c r="N81" s="54"/>
      <c r="O81" s="54"/>
      <c r="P81" s="48">
        <v>1</v>
      </c>
      <c r="Q81" s="2">
        <f t="shared" si="18"/>
        <v>98.949999999999989</v>
      </c>
      <c r="R81" s="10" t="s">
        <v>246</v>
      </c>
      <c r="S81" s="65"/>
      <c r="T81" s="8">
        <f t="shared" si="19"/>
        <v>98.949999999999989</v>
      </c>
    </row>
    <row r="82" spans="1:20" x14ac:dyDescent="0.3">
      <c r="A82" s="63" t="s">
        <v>247</v>
      </c>
      <c r="B82" s="48">
        <v>1</v>
      </c>
      <c r="C82" s="49">
        <v>93.14</v>
      </c>
      <c r="D82" s="50">
        <f t="shared" si="17"/>
        <v>0.22460811681339921</v>
      </c>
      <c r="E82" s="51">
        <v>0</v>
      </c>
      <c r="F82" s="51">
        <v>72.22</v>
      </c>
      <c r="G82" s="53">
        <v>72.22</v>
      </c>
      <c r="H82" s="51">
        <v>0</v>
      </c>
      <c r="I82" s="51">
        <f>61.29/3</f>
        <v>20.43</v>
      </c>
      <c r="J82" s="38">
        <v>45027</v>
      </c>
      <c r="K82" s="38">
        <v>45045</v>
      </c>
      <c r="L82" s="53"/>
      <c r="M82" s="51">
        <v>18.170000000000002</v>
      </c>
      <c r="N82" s="54"/>
      <c r="O82" s="54"/>
      <c r="P82" s="48">
        <v>1</v>
      </c>
      <c r="Q82" s="8">
        <f t="shared" si="18"/>
        <v>92.65</v>
      </c>
      <c r="R82" s="10"/>
      <c r="S82" s="65"/>
      <c r="T82" s="8">
        <f t="shared" si="19"/>
        <v>92.65</v>
      </c>
    </row>
    <row r="83" spans="1:20" x14ac:dyDescent="0.3">
      <c r="A83" s="63" t="s">
        <v>248</v>
      </c>
      <c r="B83" s="48">
        <v>1</v>
      </c>
      <c r="C83" s="49">
        <v>129.33000000000001</v>
      </c>
      <c r="D83" s="50">
        <f t="shared" si="17"/>
        <v>0.22392329699219057</v>
      </c>
      <c r="E83" s="51">
        <v>0</v>
      </c>
      <c r="F83" s="51">
        <v>100.37</v>
      </c>
      <c r="G83" s="53">
        <v>100.37</v>
      </c>
      <c r="H83" s="51">
        <v>0</v>
      </c>
      <c r="I83" s="51">
        <f>61.29/3</f>
        <v>20.43</v>
      </c>
      <c r="J83" s="38">
        <v>45027</v>
      </c>
      <c r="K83" s="38">
        <v>45045</v>
      </c>
      <c r="L83" s="53"/>
      <c r="M83" s="51">
        <v>18.170000000000002</v>
      </c>
      <c r="N83" s="54"/>
      <c r="O83" s="54"/>
      <c r="P83" s="48">
        <v>1</v>
      </c>
      <c r="Q83" s="8">
        <f t="shared" si="18"/>
        <v>120.80000000000001</v>
      </c>
      <c r="R83" s="55"/>
      <c r="S83" s="56"/>
      <c r="T83" s="8">
        <f t="shared" si="19"/>
        <v>120.80000000000001</v>
      </c>
    </row>
    <row r="84" spans="1:20" x14ac:dyDescent="0.3">
      <c r="A84" s="61" t="s">
        <v>203</v>
      </c>
      <c r="B84" s="48">
        <v>1</v>
      </c>
      <c r="C84" s="49">
        <v>140.59</v>
      </c>
      <c r="D84" s="50">
        <f t="shared" si="17"/>
        <v>0.24508144249235367</v>
      </c>
      <c r="E84" s="51">
        <v>5.88</v>
      </c>
      <c r="F84" s="49">
        <v>106.134</v>
      </c>
      <c r="G84" s="52">
        <v>106.134</v>
      </c>
      <c r="H84" s="51">
        <v>2.89</v>
      </c>
      <c r="I84" s="51">
        <v>52.164500000000004</v>
      </c>
      <c r="J84" s="38">
        <v>45041</v>
      </c>
      <c r="K84" s="38">
        <v>45050</v>
      </c>
      <c r="L84" s="53"/>
      <c r="M84" s="51">
        <v>18.05</v>
      </c>
      <c r="N84" s="54">
        <v>0.12</v>
      </c>
      <c r="O84" s="54">
        <v>2.1659999999999999</v>
      </c>
      <c r="P84" s="48">
        <v>1</v>
      </c>
      <c r="Q84" s="2">
        <f t="shared" si="18"/>
        <v>156.13249999999999</v>
      </c>
      <c r="R84" s="55" t="s">
        <v>249</v>
      </c>
      <c r="S84" s="56"/>
      <c r="T84" s="8">
        <f t="shared" si="19"/>
        <v>156.13249999999999</v>
      </c>
    </row>
  </sheetData>
  <hyperlinks>
    <hyperlink ref="R4" r:id="rId1" xr:uid="{230FA48D-D978-466D-9D14-DF50A13F846D}"/>
    <hyperlink ref="R29" r:id="rId2" xr:uid="{7CE3E9C4-4377-43D0-BFDD-C2C64BE115D5}"/>
    <hyperlink ref="R30" r:id="rId3" xr:uid="{07E64E1F-593B-4E6C-9023-2007DA9D2B1D}"/>
    <hyperlink ref="R31" r:id="rId4" xr:uid="{5C4125DC-CACA-45F3-92D4-174FE47B28C0}"/>
    <hyperlink ref="R49" r:id="rId5" xr:uid="{3615B488-DCB4-493C-8C85-0F180F9578A3}"/>
    <hyperlink ref="R5" r:id="rId6" xr:uid="{4DD777DF-584F-41D0-92C9-F23DAD439915}"/>
    <hyperlink ref="R2" r:id="rId7" xr:uid="{F7CAECC1-E3D5-4A8F-9702-19A6DE860A60}"/>
    <hyperlink ref="R3" r:id="rId8" display="https://www.amazon.com.mx/dp/B07THL43RV?ref_=cm_sw_r_apan_dp_Q318WSCKMTSQ2VX8SDSR" xr:uid="{11D47660-85FD-4DA0-A1CD-134BCBDD2BB4}"/>
    <hyperlink ref="R6" r:id="rId9" display="https://es.aliexpress.com/item/1005004370624277.html?srcSns=sns_Copy&amp;spreadType=socialShare&amp;bizType=ProductDetail&amp;social_params=20861341574&amp;aff_fcid=e3e0c3a6052641808b4fb3a411de36b3-1687760583762-00580-_mrXETru&amp;tt=MG&amp;fbclid=IwAR0Ujul1Zegz0I4cseFJ50m3mcVjlD2lHKkt15h0UtCiOIik0khNG_pAkyU&amp;aff_fsk=_mrXETru&amp;aff_platform=default&amp;sk=_mrXETru&amp;aff_trace_key=e3e0c3a6052641808b4fb3a411de36b3-1687760583762-00580-_mrXETru&amp;shareId=20861341574&amp;businessType=ProductDetail&amp;platform=AE&amp;terminal_id=d57a0b76c8144c128fe41247943fabe9&amp;afSmartRedirect=y" xr:uid="{60F7DD6D-BCC5-416F-B6FC-A202E30F2414}"/>
    <hyperlink ref="R7" r:id="rId10" display="https://es.aliexpress.com/item/1005005207051151.html?srcSns=sns_Copy&amp;spreadType=socialShare&amp;bizType=ProductDetail&amp;social_params=20859815749&amp;aff_fcid=0e3f33043f5c452aa007db2f1215d591-1687760638756-09407-_m0BS6P8&amp;tt=MG&amp;fbclid=IwAR2ui0TiNfUJU35ahk12cJIAOEZONvTfzm4XN5WNpLJoDItlArS9Fh2zWvg&amp;aff_fsk=_m0BS6P8&amp;aff_platform=default&amp;sk=_m0BS6P8&amp;aff_trace_key=0e3f33043f5c452aa007db2f1215d591-1687760638756-09407-_m0BS6P8&amp;shareId=20859815749&amp;businessType=ProductDetail&amp;platform=AE&amp;terminal_id=d57a0b76c8144c128fe41247943fabe9&amp;afSmartRedirect=y" xr:uid="{2E00DCC3-EA3A-4EEC-8A9B-5D028C4561A1}"/>
    <hyperlink ref="R9" r:id="rId11" xr:uid="{A991254D-59E3-4CB3-B684-ABEBCAC995EB}"/>
    <hyperlink ref="R10" r:id="rId12" xr:uid="{97CDF826-6778-46AA-B61F-9F9325B61BA2}"/>
    <hyperlink ref="R12" r:id="rId13" xr:uid="{9A5F5EC6-73AD-4A17-80F0-8BA9CA62D4F6}"/>
    <hyperlink ref="R13" r:id="rId14" xr:uid="{A85D363B-2393-4B3F-A258-3AB435FD43F4}"/>
    <hyperlink ref="R15" r:id="rId15" xr:uid="{13679449-53ED-4FFB-9264-1A9BAE76331C}"/>
    <hyperlink ref="R16" r:id="rId16" xr:uid="{308A64D2-B5DD-417B-837D-45E69A51BE66}"/>
    <hyperlink ref="R17" r:id="rId17" display="https://es.aliexpress.com/item/1005005161918892.html?srcSns=sns_Messenger&amp;spreadType=socialShare&amp;bizType=ProductDetail&amp;social_params=20851863277&amp;aff_fcid=2ebbc9fdf83a4952bfa32eac9785c58c-1678414190876-09604-_mOwTtsK&amp;tt=MG&amp;fbclid=IwAR387Cne4mj_1li2maxkUxHLGQw7SZjTsIKaTb1ynm0uyts2absGqEdZOKw&amp;aff_fsk=_mOwTtsK&amp;aff_platform=default&amp;sk=_mOwTtsK&amp;aff_trace_key=2ebbc9fdf83a4952bfa32eac9785c58c-1678414190876-09604-_mOwTtsK&amp;shareId=20851863277&amp;businessType=ProductDetail&amp;platform=AE&amp;terminal_id=7008b66bed3047dcbea7aa20be06971a&amp;afSmartRedirect=y" xr:uid="{0F7C1E3E-A5F7-4169-9B13-6ACC6615B702}"/>
    <hyperlink ref="R18" r:id="rId18" display="https://es.aliexpress.com/item/1005004872433172.html?srcSns=sns_Messenger&amp;spreadType=socialShare&amp;bizType=ProductDetail&amp;social_params=20857362789&amp;aff_fcid=3c48c6c6dcd94d28b5ddc66a81e0281a-1678415156058-00835-_mNmcq9Y&amp;tt=MG&amp;fbclid=IwAR2P21cLw15tHfS83_yLDr-zvdsS3KOyKx94DR-HWgquD2o3BnqY_h-uOfM&amp;aff_fsk=_mNmcq9Y&amp;aff_platform=default&amp;sk=_mNmcq9Y&amp;aff_trace_key=3c48c6c6dcd94d28b5ddc66a81e0281a-1678415156058-00835-_mNmcq9Y&amp;shareId=20857362789&amp;businessType=ProductDetail&amp;platform=AE&amp;terminal_id=7008b66bed3047dcbea7aa20be06971a&amp;afSmartRedirect=y" xr:uid="{F94FB9CA-882D-475B-89F4-6875E5C3CB02}"/>
    <hyperlink ref="R20" r:id="rId19" display="https://es.aliexpress.com/item/1005004417731525.html?srcSns=sns_Messenger&amp;spreadType=socialShare&amp;bizType=ProductDetail&amp;social_params=20857364251&amp;aff_fcid=8af4a861b66346428c1f1cc795d668ee-1678416316201-06806-_mtwE1iq&amp;tt=MG&amp;fbclid=IwAR1macq_Hx3Q8XMm7MQa5TrU5U1Uujj4ITMMLl18ptTjn6fWUqt0LuXQqbQ&amp;aff_fsk=_mtwE1iq&amp;aff_platform=default&amp;sk=_mtwE1iq&amp;aff_trace_key=8af4a861b66346428c1f1cc795d668ee-1678416316201-06806-_mtwE1iq&amp;shareId=20857364251&amp;businessType=ProductDetail&amp;platform=AE&amp;terminal_id=7008b66bed3047dcbea7aa20be06971a&amp;afSmartRedirect=y" xr:uid="{EA6336E7-3D07-45C3-8B52-5CE541F26B8F}"/>
    <hyperlink ref="R21" r:id="rId20" display="https://es.aliexpress.com/item/1005005069952876.html?srcSns=sns_Messenger&amp;spreadType=socialShare&amp;bizType=ProductDetail&amp;social_params=20851864858&amp;aff_fcid=d8f13f72530d4764928c62d37ae76a26-1678416288128-09570-_mLKs24W&amp;tt=MG&amp;fbclid=IwAR3ZOYHnMeLDMhsZd5mOQeCuDJyQyaDJ3C8avSVcobatc8ebRertZNb44QQ&amp;aff_fsk=_mLKs24W&amp;aff_platform=default&amp;sk=_mLKs24W&amp;aff_trace_key=d8f13f72530d4764928c62d37ae76a26-1678416288128-09570-_mLKs24W&amp;shareId=20851864858&amp;businessType=ProductDetail&amp;platform=AE&amp;terminal_id=7008b66bed3047dcbea7aa20be06971a&amp;afSmartRedirect=y" xr:uid="{C0332E91-CC3A-4C90-9C96-017973AC107A}"/>
    <hyperlink ref="R23" r:id="rId21" display="https://es.aliexpress.com/item/1005002414230728.html?srcSns=sns_Messenger&amp;spreadType=socialShare&amp;bizType=ProductDetail&amp;social_params=20851868052&amp;aff_fcid=74749d6d8c9e4b6cabf84b70976ca00c-1678416933788-07786-_msk7aMm&amp;tt=MG&amp;fbclid=IwAR31fGtxSF9m0CosnlF0xzPMSOzyVEjqyVGhwSXltLFeJMmthVO6GH4-BkQ&amp;aff_fsk=_msk7aMm&amp;aff_platform=default&amp;sk=_msk7aMm&amp;aff_trace_key=74749d6d8c9e4b6cabf84b70976ca00c-1678416933788-07786-_msk7aMm&amp;shareId=20851868052&amp;businessType=ProductDetail&amp;platform=AE&amp;terminal_id=7008b66bed3047dcbea7aa20be06971a&amp;afSmartRedirect=y" xr:uid="{FA1BA2B0-F618-43B3-9565-7DD52D00C708}"/>
    <hyperlink ref="R24" r:id="rId22" display="https://es.aliexpress.com/item/1005002779082091.html?srcSns=sns_Messenger&amp;spreadType=socialShare&amp;bizType=ProductDetail&amp;social_params=20861441432&amp;aff_fcid=ab107f0ddd644d518897bb89f9f5b932-1678417042399-08684-_mKNEKnk&amp;tt=MG&amp;fbclid=IwAR2yTyjh42nryJYDfuYB224RdI9z2jTw5k7oM-6msxlaz56T1TE68N7poAY&amp;aff_fsk=_mKNEKnk&amp;aff_platform=default&amp;sk=_mKNEKnk&amp;aff_trace_key=ab107f0ddd644d518897bb89f9f5b932-1678417042399-08684-_mKNEKnk&amp;shareId=20861441432&amp;businessType=ProductDetail&amp;platform=AE&amp;terminal_id=7008b66bed3047dcbea7aa20be06971a&amp;afSmartRedirect=y" xr:uid="{066BF4B0-A123-472A-A477-1086EB997595}"/>
    <hyperlink ref="R35" r:id="rId23" display="https://es.aliexpress.com/item/1005004313028101.html?srcSns=sns_Messenger&amp;spreadType=socialShare&amp;bizType=ProductDetail&amp;social_params=20894149443&amp;aff_fcid=d0a690f2068f418f88fbeda970224e57-1680206653784-02739-_mNSwoE6&amp;tt=MG&amp;aff_fsk=_mNSwoE6&amp;aff_platform=default&amp;sk=_mNSwoE6&amp;aff_trace_key=d0a690f2068f418f88fbeda970224e57-1680206653784-02739-_mNSwoE6&amp;shareId=20894149443&amp;businessType=ProductDetail&amp;platform=AE&amp;terminal_id=95a3c9f26477458e80c5bfefd34d765a&amp;afSmartRedirect=y" xr:uid="{F1BCA204-D1D3-4141-BA0E-7D9E8B19B12A}"/>
    <hyperlink ref="R38" r:id="rId24" xr:uid="{C475ABA0-2264-461B-A8BA-28ADBC6F1F13}"/>
    <hyperlink ref="R39" r:id="rId25" xr:uid="{04FA1176-1E12-42DF-AC55-A4053B819BF8}"/>
    <hyperlink ref="R67" r:id="rId26" xr:uid="{BD6F6CAD-4FF7-485D-936C-DB809282A94D}"/>
    <hyperlink ref="R69" r:id="rId27" xr:uid="{33E67BDB-4F3D-4D52-8BC3-903DC34BBE2B}"/>
    <hyperlink ref="R71" r:id="rId28" xr:uid="{F5B67AD9-E35C-40AC-86B2-0997A1B40B25}"/>
    <hyperlink ref="R72" r:id="rId29" xr:uid="{E551F28C-19B7-442B-9CFF-3EF8DA814798}"/>
    <hyperlink ref="R73" r:id="rId30" xr:uid="{503A99E9-BAFC-4B9B-814A-3527522134FA}"/>
    <hyperlink ref="R56" r:id="rId31" xr:uid="{3815C1ED-E00A-4D77-8817-6BB33272DAA3}"/>
    <hyperlink ref="R76" r:id="rId32" xr:uid="{14CE9D34-3E62-44F4-BFEA-E23A838DE727}"/>
    <hyperlink ref="R81" r:id="rId33" display="https://es.aliexpress.com/item/1005004523205126.html?srcSns=sns_Copy&amp;spreadType=socialShare&amp;bizType=ProductDetail&amp;social_params=21632396093&amp;aff_fcid=50e5941b9ee145cabc710ce958c4a1ec-1728179919318-06333-_mtyaLT2&amp;tt=MG&amp;fbclid=IwY2xjawFuzh9leHRuA2FlbQIxMAABHc21bfHsmIxKbKxzfpgET8cWUNNCY1njma0bTkydqv8LOjzSVc4YaGp1Hg_aem_Lb7yS2sXCtrsBbcE9jEo8g&amp;aff_fsk=_mtyaLT2&amp;aff_platform=default&amp;sk=_mtyaLT2&amp;aff_trace_key=50e5941b9ee145cabc710ce958c4a1ec-1728179919318-06333-_mtyaLT2&amp;shareId=21632396093&amp;businessType=ProductDetail&amp;platform=AE&amp;terminal_id=33ba04a0b5a44593b6693ffebe27cdfe&amp;afSmartRedirect=y" xr:uid="{79EE3D15-D5D3-4CF7-AA37-16B96EF1C781}"/>
    <hyperlink ref="R63" r:id="rId34" xr:uid="{E1FA447D-5807-4141-87E3-5E028132DFE5}"/>
    <hyperlink ref="R65" r:id="rId35" xr:uid="{E0E6CCA0-0A01-4CB1-BBE0-5CFDFAD9E966}"/>
    <hyperlink ref="R75" r:id="rId36" xr:uid="{0B6C3A9C-5977-48CE-AC95-4435E6A6F7E4}"/>
    <hyperlink ref="R84" r:id="rId37" xr:uid="{19EAB44D-1DB5-4E8C-B3C3-4D8DDB427960}"/>
    <hyperlink ref="R74" r:id="rId38" xr:uid="{D88E7926-96A4-4031-974E-8348CA455ECB}"/>
    <hyperlink ref="R66" r:id="rId39" xr:uid="{2C4E13B2-A029-4902-9B81-6A3411E15682}"/>
    <hyperlink ref="R50" r:id="rId40" xr:uid="{A453BA1B-AE71-4932-A9C2-8DB9AEED98DC}"/>
    <hyperlink ref="R61" r:id="rId41" xr:uid="{6F0CE02A-9FFE-4744-89ED-52DD218545BE}"/>
    <hyperlink ref="R60" r:id="rId42" xr:uid="{7FFE8E68-E1E8-4C41-8F22-8B49B194FCF0}"/>
    <hyperlink ref="R62" r:id="rId43" xr:uid="{1AA156D5-C9FB-4DC5-A088-B1D6BA9D3368}"/>
    <hyperlink ref="R64" r:id="rId44" xr:uid="{31A21FB9-9134-455F-ADC0-6D84D0AD9950}"/>
    <hyperlink ref="R68" r:id="rId45" xr:uid="{F6CB5142-7B74-4CF7-B7D8-124F5940D6DA}"/>
    <hyperlink ref="R78" r:id="rId46" display="https://es.aliexpress.com/item/1005005082159049.html?srcSns=sns_Copy&amp;spreadType=socialShare&amp;bizType=ProductDetail&amp;social_params=21644938861&amp;aff_fcid=7d90482842be4183b914565ccdfd4a01-1728180139826-05540-_msESu9w&amp;tt=MG&amp;fbclid=IwY2xjawFuzvtleHRuA2FlbQIxMAABHbIcuiT50RU8QB5sdu7Y9YRdMK7OnNr65Rg7V2sY_qdssHBvZlLy6RNGEA_aem_BuZ_Ol-JcUdrKZecoZ4eHA&amp;aff_fsk=_msESu9w&amp;aff_platform=default&amp;sk=_msESu9w&amp;aff_trace_key=7d90482842be4183b914565ccdfd4a01-1728180139826-05540-_msESu9w&amp;shareId=21644938861&amp;businessType=ProductDetail&amp;platform=AE&amp;terminal_id=33ba04a0b5a44593b6693ffebe27cdfe&amp;afSmartRedirect=y" xr:uid="{AF706B69-2577-4DCE-A641-8D0E59A21DA5}"/>
    <hyperlink ref="R80" r:id="rId47" display="https://es.aliexpress.com/item/1005004870738395.html?srcSns=sns_Copy&amp;spreadType=socialShare&amp;bizType=ProductDetail&amp;social_params=21637657038&amp;aff_fcid=add516fb1b94445f8c736c7281858f8e-1728179892396-07639-_m0IxTRK&amp;tt=MG&amp;fbclid=IwY2xjawFuzgRleHRuA2FlbQIxMAABHfuOicco_BDetyBkuSfIufN4KFay0knkmmvgD0Jf2gg4I-5kH_y4Wz3G3A_aem_dELBePp9oHFGgFJ--7H0xQ&amp;aff_fsk=_m0IxTRK&amp;aff_platform=default&amp;sk=_m0IxTRK&amp;aff_trace_key=add516fb1b94445f8c736c7281858f8e-1728179892396-07639-_m0IxTRK&amp;shareId=21637657038&amp;businessType=ProductDetail&amp;platform=AE&amp;terminal_id=33ba04a0b5a44593b6693ffebe27cdfe&amp;afSmartRedirect=y" xr:uid="{E0387BDF-C946-48C5-BE4B-3649638372F6}"/>
    <hyperlink ref="R79" r:id="rId48" display="https://es.aliexpress.com/item/1005004870738395.html?srcSns=sns_Copy&amp;spreadType=socialShare&amp;bizType=ProductDetail&amp;social_params=21637657038&amp;aff_fcid=0871046d1587440397ba6ce5fbc76c85-1728179905064-01018-_m0IxTRK&amp;tt=MG&amp;fbclid=IwY2xjawFuzhBleHRuA2FlbQIxMAABHfuOicco_BDetyBkuSfIufN4KFay0knkmmvgD0Jf2gg4I-5kH_y4Wz3G3A_aem_dELBePp9oHFGgFJ--7H0xQ&amp;aff_fsk=_m0IxTRK&amp;aff_platform=default&amp;sk=_m0IxTRK&amp;aff_trace_key=0871046d1587440397ba6ce5fbc76c85-1728179905064-01018-_m0IxTRK&amp;shareId=21637657038&amp;businessType=ProductDetail&amp;platform=AE&amp;terminal_id=33ba04a0b5a44593b6693ffebe27cdfe&amp;afSmartRedirect=y" xr:uid="{1507EA5D-206B-4120-86A2-7F28614078A3}"/>
  </hyperlinks>
  <pageMargins left="0.7" right="0.7" top="0.75" bottom="0.75" header="0.3" footer="0.3"/>
  <picture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4"/>
  <sheetViews>
    <sheetView zoomScale="120" zoomScaleNormal="120" workbookViewId="0">
      <pane ySplit="1" topLeftCell="A2" activePane="bottomLeft" state="frozen"/>
      <selection pane="bottomLeft" activeCell="B2" sqref="B2"/>
    </sheetView>
  </sheetViews>
  <sheetFormatPr baseColWidth="10" defaultColWidth="10.69921875" defaultRowHeight="15.6" x14ac:dyDescent="0.3"/>
  <cols>
    <col min="1" max="1" width="7.09765625" style="37" bestFit="1" customWidth="1"/>
    <col min="2" max="2" width="42.69921875" style="37" customWidth="1"/>
    <col min="3" max="3" width="13.5" style="37" bestFit="1" customWidth="1"/>
    <col min="4" max="4" width="12.19921875" style="37" bestFit="1" customWidth="1"/>
    <col min="5" max="5" width="12" style="37" bestFit="1" customWidth="1"/>
    <col min="6" max="6" width="14.796875" style="37" bestFit="1" customWidth="1"/>
    <col min="7" max="7" width="8.5" style="37" bestFit="1" customWidth="1"/>
    <col min="8" max="8" width="10.09765625" style="37" bestFit="1" customWidth="1"/>
    <col min="9" max="9" width="7.3984375" style="37" bestFit="1" customWidth="1"/>
    <col min="10" max="10" width="10.296875" style="37" bestFit="1" customWidth="1"/>
    <col min="11" max="11" width="11.3984375" style="37" bestFit="1" customWidth="1"/>
    <col min="12" max="12" width="11.796875" style="37" bestFit="1" customWidth="1"/>
    <col min="13" max="13" width="9.8984375" style="37" bestFit="1" customWidth="1"/>
    <col min="14" max="14" width="9.8984375" style="37" customWidth="1"/>
    <col min="15" max="16384" width="10.69921875" style="37"/>
  </cols>
  <sheetData>
    <row r="1" spans="1:14" x14ac:dyDescent="0.3">
      <c r="A1" s="1" t="s">
        <v>20</v>
      </c>
      <c r="B1" s="1" t="s">
        <v>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1</v>
      </c>
      <c r="H1" s="1" t="s">
        <v>5</v>
      </c>
      <c r="I1" s="1" t="s">
        <v>15</v>
      </c>
      <c r="J1" s="1" t="s">
        <v>194</v>
      </c>
      <c r="K1" s="1" t="s">
        <v>25</v>
      </c>
      <c r="L1" s="1" t="s">
        <v>26</v>
      </c>
      <c r="M1" s="1" t="s">
        <v>27</v>
      </c>
      <c r="N1" s="1"/>
    </row>
    <row r="2" spans="1:14" ht="31.2" x14ac:dyDescent="0.3">
      <c r="A2" s="41">
        <v>2</v>
      </c>
      <c r="B2" s="3" t="str">
        <f>Compras!A2</f>
        <v>DC Justice League Nendoroid 917 The Flash PVC Action Figure Toy No Box</v>
      </c>
      <c r="C2" s="3" t="s">
        <v>140</v>
      </c>
      <c r="D2" s="3" t="s">
        <v>128</v>
      </c>
      <c r="E2" s="15">
        <f>Compras!C2</f>
        <v>493.84</v>
      </c>
      <c r="F2" s="6">
        <f>Compras!D2</f>
        <v>0.42618135428478859</v>
      </c>
      <c r="G2" s="4">
        <f>Compras!B2</f>
        <v>1</v>
      </c>
      <c r="H2" s="15">
        <f>Compras!Q2</f>
        <v>283.37459999999999</v>
      </c>
      <c r="I2" s="4">
        <f>Compras!P2</f>
        <v>1</v>
      </c>
      <c r="J2" s="40" t="s">
        <v>195</v>
      </c>
      <c r="K2" s="16">
        <f t="shared" ref="K2:K49" si="0">M2* (IF(M2-H2&lt;100, IF(M2-H2&gt;80, 1.25, IF(M2-H2&gt;50, 1.5, 1.75)), IF(M2-H2&gt;150, 0.95, IF(M2-H2&gt;170, 0.9, 1))))</f>
        <v>474.02281249999999</v>
      </c>
      <c r="L2" s="17">
        <f t="shared" ref="L2:L65" si="1">(K2+M2)/2</f>
        <v>426.62053125</v>
      </c>
      <c r="M2" s="18">
        <f t="shared" ref="M2:M49" si="2">(H2/I2) * ( IF(E2&gt;H2, IF(E2-H2&gt;100, 1.25, IF(E2-H2&gt;50, 1.5, 1.75)), IF(H2-E2&gt;100, 1.25, IF(H2-E2&gt;50, 1.5, 1.75))) ) + 25</f>
        <v>379.21825000000001</v>
      </c>
      <c r="N2" s="1"/>
    </row>
    <row r="3" spans="1:14" ht="31.2" x14ac:dyDescent="0.3">
      <c r="A3" s="41">
        <v>3</v>
      </c>
      <c r="B3" s="3" t="str">
        <f>Compras!A3</f>
        <v>Sonic Jakks Team Racing Die-Cast Car 30th Anniversary Complete Set</v>
      </c>
      <c r="C3" s="3" t="s">
        <v>140</v>
      </c>
      <c r="D3" s="3" t="s">
        <v>128</v>
      </c>
      <c r="E3" s="15">
        <f>Compras!C3</f>
        <v>142.05000000000001</v>
      </c>
      <c r="F3" s="6">
        <f>Compras!D3</f>
        <v>-2.3615994368180218</v>
      </c>
      <c r="G3" s="4">
        <f>Compras!B3</f>
        <v>1</v>
      </c>
      <c r="H3" s="15">
        <f>Compras!Q3</f>
        <v>477.51520000000005</v>
      </c>
      <c r="I3" s="4">
        <f>Compras!P3</f>
        <v>3</v>
      </c>
      <c r="J3" s="40" t="s">
        <v>195</v>
      </c>
      <c r="K3" s="16">
        <f t="shared" si="0"/>
        <v>391.93816666666669</v>
      </c>
      <c r="L3" s="17">
        <f t="shared" si="1"/>
        <v>307.95141666666666</v>
      </c>
      <c r="M3" s="18">
        <f t="shared" si="2"/>
        <v>223.96466666666669</v>
      </c>
      <c r="N3" s="1"/>
    </row>
    <row r="4" spans="1:14" x14ac:dyDescent="0.3">
      <c r="A4" s="41">
        <v>4</v>
      </c>
      <c r="B4" s="3" t="str">
        <f>Compras!A4</f>
        <v>Sonic The Hedgehog 3 Pack 1:64</v>
      </c>
      <c r="C4" s="3" t="s">
        <v>140</v>
      </c>
      <c r="D4" s="3" t="s">
        <v>128</v>
      </c>
      <c r="E4" s="15">
        <f>Compras!C4</f>
        <v>493.84</v>
      </c>
      <c r="F4" s="6">
        <f>Compras!D4</f>
        <v>0.21808682974242669</v>
      </c>
      <c r="G4" s="4">
        <f>Compras!B4</f>
        <v>1</v>
      </c>
      <c r="H4" s="15">
        <f>Compras!Q4</f>
        <v>386.14</v>
      </c>
      <c r="I4" s="4">
        <f>Compras!P4</f>
        <v>1</v>
      </c>
      <c r="J4" s="40" t="s">
        <v>195</v>
      </c>
      <c r="K4" s="16">
        <f t="shared" si="0"/>
        <v>507.67499999999995</v>
      </c>
      <c r="L4" s="17">
        <f t="shared" si="1"/>
        <v>507.67499999999995</v>
      </c>
      <c r="M4" s="18">
        <f t="shared" si="2"/>
        <v>507.67499999999995</v>
      </c>
      <c r="N4" s="18"/>
    </row>
    <row r="5" spans="1:14" x14ac:dyDescent="0.3">
      <c r="A5" s="41">
        <v>5</v>
      </c>
      <c r="B5" s="3" t="str">
        <f>Compras!A5</f>
        <v>Llavero Kero y Spinel</v>
      </c>
      <c r="C5" s="3" t="s">
        <v>118</v>
      </c>
      <c r="D5" s="3" t="s">
        <v>122</v>
      </c>
      <c r="E5" s="15">
        <f>Compras!C5</f>
        <v>142.05000000000001</v>
      </c>
      <c r="F5" s="6">
        <f>Compras!D5</f>
        <v>-0.54973600844772963</v>
      </c>
      <c r="G5" s="4">
        <f>Compras!B5</f>
        <v>1</v>
      </c>
      <c r="H5" s="15">
        <f>Compras!Q5</f>
        <v>250.73999999999998</v>
      </c>
      <c r="I5" s="4">
        <f>Compras!P5</f>
        <v>2</v>
      </c>
      <c r="J5" s="40" t="s">
        <v>195</v>
      </c>
      <c r="K5" s="16">
        <f t="shared" si="0"/>
        <v>317.99687499999993</v>
      </c>
      <c r="L5" s="17">
        <f t="shared" si="1"/>
        <v>249.85468749999995</v>
      </c>
      <c r="M5" s="18">
        <f t="shared" si="2"/>
        <v>181.71249999999998</v>
      </c>
      <c r="N5" s="20"/>
    </row>
    <row r="6" spans="1:14" x14ac:dyDescent="0.3">
      <c r="A6" s="41">
        <v>6</v>
      </c>
      <c r="B6" s="3" t="str">
        <f>Compras!A6</f>
        <v>Figura One piece Hancock con caja</v>
      </c>
      <c r="C6" s="3" t="s">
        <v>31</v>
      </c>
      <c r="D6" s="3" t="s">
        <v>32</v>
      </c>
      <c r="E6" s="15">
        <f>Compras!C6</f>
        <v>434.42</v>
      </c>
      <c r="F6" s="6">
        <f>Compras!D6</f>
        <v>0.53841904148059472</v>
      </c>
      <c r="G6" s="4">
        <f>Compras!B6</f>
        <v>1</v>
      </c>
      <c r="H6" s="15">
        <f>Compras!Q6</f>
        <v>215.28000000000003</v>
      </c>
      <c r="I6" s="4">
        <f>Compras!P6</f>
        <v>1</v>
      </c>
      <c r="J6" s="43" t="s">
        <v>195</v>
      </c>
      <c r="K6" s="16">
        <f t="shared" si="0"/>
        <v>441.15000000000003</v>
      </c>
      <c r="L6" s="17">
        <f t="shared" si="1"/>
        <v>367.625</v>
      </c>
      <c r="M6" s="18">
        <f t="shared" si="2"/>
        <v>294.10000000000002</v>
      </c>
      <c r="N6" s="20"/>
    </row>
    <row r="7" spans="1:14" x14ac:dyDescent="0.3">
      <c r="A7" s="41">
        <v>7</v>
      </c>
      <c r="B7" s="3" t="str">
        <f>Compras!A7</f>
        <v>Figura Eva Ayanami rojo</v>
      </c>
      <c r="C7" s="3" t="s">
        <v>139</v>
      </c>
      <c r="D7" s="3" t="s">
        <v>32</v>
      </c>
      <c r="E7" s="15">
        <f>Compras!C7</f>
        <v>711.42</v>
      </c>
      <c r="F7" s="6">
        <f>Compras!D7</f>
        <v>0.20426752129543721</v>
      </c>
      <c r="G7" s="4">
        <f>Compras!B7</f>
        <v>1</v>
      </c>
      <c r="H7" s="15">
        <f>Compras!Q7</f>
        <v>566.1</v>
      </c>
      <c r="I7" s="4">
        <f>Compras!P7</f>
        <v>1</v>
      </c>
      <c r="J7" s="40" t="s">
        <v>195</v>
      </c>
      <c r="K7" s="16">
        <f t="shared" si="0"/>
        <v>695.99374999999998</v>
      </c>
      <c r="L7" s="17">
        <f t="shared" si="1"/>
        <v>714.30937500000005</v>
      </c>
      <c r="M7" s="18">
        <f t="shared" si="2"/>
        <v>732.625</v>
      </c>
      <c r="N7" s="20"/>
    </row>
    <row r="8" spans="1:14" x14ac:dyDescent="0.3">
      <c r="A8" s="41">
        <v>8</v>
      </c>
      <c r="B8" s="3" t="str">
        <f>Compras!A8</f>
        <v>Figura Eva Ayanami negro</v>
      </c>
      <c r="C8" s="3" t="s">
        <v>139</v>
      </c>
      <c r="D8" s="3" t="s">
        <v>32</v>
      </c>
      <c r="E8" s="15">
        <f>Compras!C8</f>
        <v>817.19</v>
      </c>
      <c r="F8" s="6">
        <f>Compras!D8</f>
        <v>0.2268627858882267</v>
      </c>
      <c r="G8" s="4">
        <f>Compras!B8</f>
        <v>1</v>
      </c>
      <c r="H8" s="15">
        <f>Compras!Q8</f>
        <v>552.06000000000006</v>
      </c>
      <c r="I8" s="4">
        <f>Compras!P8</f>
        <v>1</v>
      </c>
      <c r="J8" s="40" t="s">
        <v>195</v>
      </c>
      <c r="K8" s="16">
        <f t="shared" si="0"/>
        <v>679.32124999999996</v>
      </c>
      <c r="L8" s="17">
        <f t="shared" si="1"/>
        <v>697.198125</v>
      </c>
      <c r="M8" s="18">
        <f t="shared" si="2"/>
        <v>715.07500000000005</v>
      </c>
      <c r="N8" s="20"/>
    </row>
    <row r="9" spans="1:14" ht="31.2" x14ac:dyDescent="0.3">
      <c r="A9" s="41">
        <v>9</v>
      </c>
      <c r="B9" s="3" t="str">
        <f>Compras!A9</f>
        <v>Set de Plantas vs Zombies 2</v>
      </c>
      <c r="C9" s="3" t="s">
        <v>134</v>
      </c>
      <c r="D9" s="3" t="s">
        <v>138</v>
      </c>
      <c r="E9" s="15">
        <f>Compras!C9</f>
        <v>1558.79</v>
      </c>
      <c r="F9" s="6">
        <f>Compras!D9</f>
        <v>0.47274488545602689</v>
      </c>
      <c r="G9" s="4">
        <f>Compras!B9</f>
        <v>1</v>
      </c>
      <c r="H9" s="15">
        <f>Compras!Q9</f>
        <v>721.79999999999984</v>
      </c>
      <c r="I9" s="4">
        <f>Compras!P9</f>
        <v>21</v>
      </c>
      <c r="J9" s="40" t="s">
        <v>195</v>
      </c>
      <c r="K9" s="16">
        <f t="shared" si="0"/>
        <v>118.93749999999999</v>
      </c>
      <c r="L9" s="17">
        <f t="shared" si="1"/>
        <v>93.450892857142847</v>
      </c>
      <c r="M9" s="18">
        <f t="shared" si="2"/>
        <v>67.964285714285708</v>
      </c>
      <c r="N9" s="20"/>
    </row>
    <row r="10" spans="1:14" x14ac:dyDescent="0.3">
      <c r="A10" s="41">
        <v>10</v>
      </c>
      <c r="B10" s="3" t="str">
        <f>Compras!A10</f>
        <v>Llavero Totoro Ghibli</v>
      </c>
      <c r="C10" s="3" t="s">
        <v>137</v>
      </c>
      <c r="D10" s="3" t="s">
        <v>122</v>
      </c>
      <c r="E10" s="15">
        <f>Compras!C10</f>
        <v>92.8</v>
      </c>
      <c r="F10" s="6">
        <f>Compras!D10</f>
        <v>0.78493749999999995</v>
      </c>
      <c r="G10" s="4">
        <f>Compras!B10</f>
        <v>3</v>
      </c>
      <c r="H10" s="15">
        <f>Compras!Q10</f>
        <v>17.320733333333337</v>
      </c>
      <c r="I10" s="4">
        <f>Compras!P10</f>
        <v>1</v>
      </c>
      <c r="J10" s="40" t="s">
        <v>195</v>
      </c>
      <c r="K10" s="16">
        <f t="shared" si="0"/>
        <v>89.216925000000003</v>
      </c>
      <c r="L10" s="17">
        <f t="shared" si="1"/>
        <v>70.099012500000001</v>
      </c>
      <c r="M10" s="18">
        <f t="shared" si="2"/>
        <v>50.981100000000005</v>
      </c>
      <c r="N10" s="20"/>
    </row>
    <row r="11" spans="1:14" x14ac:dyDescent="0.3">
      <c r="A11" s="41">
        <v>11</v>
      </c>
      <c r="B11" s="3" t="str">
        <f>Compras!A11</f>
        <v>Llavero Susuwatari Ghibli</v>
      </c>
      <c r="C11" s="3" t="s">
        <v>137</v>
      </c>
      <c r="D11" s="3" t="s">
        <v>122</v>
      </c>
      <c r="E11" s="15">
        <f>Compras!C11</f>
        <v>72.22</v>
      </c>
      <c r="F11" s="6">
        <f>Compras!D11</f>
        <v>0.78589310440321225</v>
      </c>
      <c r="G11" s="4">
        <f>Compras!B11</f>
        <v>3</v>
      </c>
      <c r="H11" s="15">
        <f>Compras!Q11</f>
        <v>15.6426</v>
      </c>
      <c r="I11" s="4">
        <f>Compras!P11</f>
        <v>1</v>
      </c>
      <c r="J11" s="40" t="s">
        <v>195</v>
      </c>
      <c r="K11" s="16">
        <f t="shared" si="0"/>
        <v>84.811824999999999</v>
      </c>
      <c r="L11" s="17">
        <f t="shared" si="1"/>
        <v>66.637862499999997</v>
      </c>
      <c r="M11" s="18">
        <f t="shared" si="2"/>
        <v>48.463899999999995</v>
      </c>
      <c r="N11" s="20"/>
    </row>
    <row r="12" spans="1:14" x14ac:dyDescent="0.3">
      <c r="A12" s="41">
        <v>12</v>
      </c>
      <c r="B12" s="3" t="str">
        <f>Compras!A12</f>
        <v>Monedero rana Gama Chan (Naruto)</v>
      </c>
      <c r="C12" s="3" t="s">
        <v>30</v>
      </c>
      <c r="D12" s="3" t="s">
        <v>121</v>
      </c>
      <c r="E12" s="15">
        <f>Compras!C12</f>
        <v>74.84</v>
      </c>
      <c r="F12" s="6">
        <f>Compras!D12</f>
        <v>0.52191074291822559</v>
      </c>
      <c r="G12" s="4">
        <f>Compras!B12</f>
        <v>2</v>
      </c>
      <c r="H12" s="15">
        <f>Compras!Q12</f>
        <v>33.982199999999999</v>
      </c>
      <c r="I12" s="4">
        <f>Compras!P12</f>
        <v>1</v>
      </c>
      <c r="J12" s="40" t="s">
        <v>195</v>
      </c>
      <c r="K12" s="16">
        <f t="shared" si="0"/>
        <v>126.703275</v>
      </c>
      <c r="L12" s="17">
        <f t="shared" si="1"/>
        <v>105.5860625</v>
      </c>
      <c r="M12" s="18">
        <f t="shared" si="2"/>
        <v>84.468850000000003</v>
      </c>
      <c r="N12" s="20"/>
    </row>
    <row r="13" spans="1:14" x14ac:dyDescent="0.3">
      <c r="A13" s="41">
        <v>13</v>
      </c>
      <c r="B13" s="3" t="str">
        <f>Compras!A13</f>
        <v>Peluche Luna Sailor Moon</v>
      </c>
      <c r="C13" s="3" t="s">
        <v>35</v>
      </c>
      <c r="D13" s="3" t="s">
        <v>28</v>
      </c>
      <c r="E13" s="15">
        <f>Compras!C13</f>
        <v>70.16</v>
      </c>
      <c r="F13" s="6">
        <f>Compras!D13</f>
        <v>0.24912485746864299</v>
      </c>
      <c r="G13" s="4">
        <f>Compras!B13</f>
        <v>1</v>
      </c>
      <c r="H13" s="15">
        <f>Compras!Q13</f>
        <v>67.784599999999998</v>
      </c>
      <c r="I13" s="4">
        <f>Compras!P13</f>
        <v>1</v>
      </c>
      <c r="J13" s="40" t="s">
        <v>195</v>
      </c>
      <c r="K13" s="16">
        <f t="shared" si="0"/>
        <v>215.43457499999997</v>
      </c>
      <c r="L13" s="17">
        <f t="shared" si="1"/>
        <v>179.52881249999996</v>
      </c>
      <c r="M13" s="18">
        <f t="shared" si="2"/>
        <v>143.62304999999998</v>
      </c>
      <c r="N13" s="20"/>
    </row>
    <row r="14" spans="1:14" x14ac:dyDescent="0.3">
      <c r="A14" s="41">
        <v>14</v>
      </c>
      <c r="B14" s="3" t="str">
        <f>Compras!A14</f>
        <v>Peluche Diana Sailor Moon</v>
      </c>
      <c r="C14" s="3" t="s">
        <v>35</v>
      </c>
      <c r="D14" s="3" t="s">
        <v>28</v>
      </c>
      <c r="E14" s="15">
        <f>Compras!C14</f>
        <v>70.16</v>
      </c>
      <c r="F14" s="6">
        <f>Compras!D14</f>
        <v>0.24912485746864299</v>
      </c>
      <c r="G14" s="4">
        <f>Compras!B14</f>
        <v>1</v>
      </c>
      <c r="H14" s="15">
        <f>Compras!Q14</f>
        <v>67.784599999999998</v>
      </c>
      <c r="I14" s="4">
        <f>Compras!P14</f>
        <v>1</v>
      </c>
      <c r="J14" s="40" t="s">
        <v>195</v>
      </c>
      <c r="K14" s="16">
        <f t="shared" si="0"/>
        <v>215.43457499999997</v>
      </c>
      <c r="L14" s="17">
        <f t="shared" si="1"/>
        <v>179.52881249999996</v>
      </c>
      <c r="M14" s="18">
        <f t="shared" si="2"/>
        <v>143.62304999999998</v>
      </c>
      <c r="N14" s="20"/>
    </row>
    <row r="15" spans="1:14" x14ac:dyDescent="0.3">
      <c r="A15" s="41">
        <v>15</v>
      </c>
      <c r="B15" s="3" t="str">
        <f>Compras!A15</f>
        <v>Peluche On Nom</v>
      </c>
      <c r="C15" s="3" t="s">
        <v>136</v>
      </c>
      <c r="D15" s="3" t="s">
        <v>28</v>
      </c>
      <c r="E15" s="15">
        <f>Compras!C15</f>
        <v>89.25</v>
      </c>
      <c r="F15" s="6">
        <f>Compras!D15</f>
        <v>0.33922240896358546</v>
      </c>
      <c r="G15" s="4">
        <f>Compras!B15</f>
        <v>1</v>
      </c>
      <c r="H15" s="15">
        <f>Compras!Q15</f>
        <v>74.07759999999999</v>
      </c>
      <c r="I15" s="4">
        <f>Compras!P15</f>
        <v>1</v>
      </c>
      <c r="J15" s="40" t="s">
        <v>195</v>
      </c>
      <c r="K15" s="16">
        <f t="shared" si="0"/>
        <v>193.29474999999999</v>
      </c>
      <c r="L15" s="17">
        <f t="shared" si="1"/>
        <v>173.96527499999999</v>
      </c>
      <c r="M15" s="18">
        <f t="shared" si="2"/>
        <v>154.63579999999999</v>
      </c>
      <c r="N15" s="20"/>
    </row>
    <row r="16" spans="1:14" x14ac:dyDescent="0.3">
      <c r="A16" s="41">
        <v>16</v>
      </c>
      <c r="B16" s="3" t="str">
        <f>Compras!A16</f>
        <v>Figuras de Dragon Ball Z</v>
      </c>
      <c r="C16" s="3" t="s">
        <v>126</v>
      </c>
      <c r="D16" s="3" t="s">
        <v>32</v>
      </c>
      <c r="E16" s="15">
        <f>Compras!C16</f>
        <v>570.01</v>
      </c>
      <c r="F16" s="6">
        <f>Compras!D16</f>
        <v>8.3666953211347012E-2</v>
      </c>
      <c r="G16" s="4">
        <f>Compras!B16</f>
        <v>1</v>
      </c>
      <c r="H16" s="15">
        <f>Compras!Q16</f>
        <v>450.39900000000006</v>
      </c>
      <c r="I16" s="4">
        <f>Compras!P16</f>
        <v>16</v>
      </c>
      <c r="J16" s="40" t="s">
        <v>195</v>
      </c>
      <c r="K16" s="16">
        <f t="shared" si="0"/>
        <v>105.32798828125001</v>
      </c>
      <c r="L16" s="17">
        <f t="shared" si="1"/>
        <v>82.757705078125014</v>
      </c>
      <c r="M16" s="18">
        <f t="shared" si="2"/>
        <v>60.187421875000005</v>
      </c>
      <c r="N16" s="20"/>
    </row>
    <row r="17" spans="1:14" x14ac:dyDescent="0.3">
      <c r="A17" s="41">
        <v>17</v>
      </c>
      <c r="B17" s="3" t="str">
        <f>Compras!A17</f>
        <v>Kawaii Hatsune Miku Kagamine Rin</v>
      </c>
      <c r="C17" s="3" t="s">
        <v>135</v>
      </c>
      <c r="D17" s="3" t="s">
        <v>32</v>
      </c>
      <c r="E17" s="15">
        <f>Compras!C17</f>
        <v>117.19</v>
      </c>
      <c r="F17" s="6">
        <f>Compras!D17</f>
        <v>0.47299257615837531</v>
      </c>
      <c r="G17" s="4">
        <f>Compras!B17</f>
        <v>2</v>
      </c>
      <c r="H17" s="15">
        <f>Compras!Q17</f>
        <v>129.61999999999998</v>
      </c>
      <c r="I17" s="4">
        <f>Compras!P17</f>
        <v>1</v>
      </c>
      <c r="J17" s="40" t="s">
        <v>195</v>
      </c>
      <c r="K17" s="16">
        <f t="shared" si="0"/>
        <v>251.83499999999995</v>
      </c>
      <c r="L17" s="17">
        <f t="shared" si="1"/>
        <v>251.83499999999995</v>
      </c>
      <c r="M17" s="18">
        <f t="shared" si="2"/>
        <v>251.83499999999995</v>
      </c>
      <c r="N17" s="20"/>
    </row>
    <row r="18" spans="1:14" ht="31.2" x14ac:dyDescent="0.3">
      <c r="A18" s="41">
        <v>18</v>
      </c>
      <c r="B18" s="3" t="str">
        <f>Compras!A18</f>
        <v>Figuras Plants vs Zombies</v>
      </c>
      <c r="C18" s="3" t="s">
        <v>134</v>
      </c>
      <c r="D18" s="3" t="s">
        <v>32</v>
      </c>
      <c r="E18" s="15">
        <f>Compras!C18</f>
        <v>109.43</v>
      </c>
      <c r="F18" s="6">
        <f>Compras!D18</f>
        <v>0.33062231563556616</v>
      </c>
      <c r="G18" s="4">
        <f>Compras!B18</f>
        <v>1</v>
      </c>
      <c r="H18" s="15">
        <f>Compras!Q18</f>
        <v>77.915000000000006</v>
      </c>
      <c r="I18" s="4">
        <f>Compras!P18</f>
        <v>1</v>
      </c>
      <c r="J18" s="40" t="s">
        <v>195</v>
      </c>
      <c r="K18" s="16">
        <f t="shared" si="0"/>
        <v>201.68906250000003</v>
      </c>
      <c r="L18" s="17">
        <f t="shared" si="1"/>
        <v>181.52015625000001</v>
      </c>
      <c r="M18" s="18">
        <f t="shared" si="2"/>
        <v>161.35125000000002</v>
      </c>
      <c r="N18" s="20"/>
    </row>
    <row r="19" spans="1:14" ht="31.2" x14ac:dyDescent="0.3">
      <c r="A19" s="41">
        <v>19</v>
      </c>
      <c r="B19" s="3" t="str">
        <f>Compras!A19</f>
        <v>Figuras Plants vs Zombies</v>
      </c>
      <c r="C19" s="3" t="s">
        <v>134</v>
      </c>
      <c r="D19" s="3" t="s">
        <v>32</v>
      </c>
      <c r="E19" s="15">
        <f>Compras!C19</f>
        <v>110.35</v>
      </c>
      <c r="F19" s="6">
        <f>Compras!D19</f>
        <v>0.33121884911644761</v>
      </c>
      <c r="G19" s="4">
        <f>Compras!B19</f>
        <v>1</v>
      </c>
      <c r="H19" s="15">
        <f>Compras!Q19</f>
        <v>78.464999999999989</v>
      </c>
      <c r="I19" s="4">
        <f>Compras!P19</f>
        <v>1</v>
      </c>
      <c r="J19" s="40" t="s">
        <v>195</v>
      </c>
      <c r="K19" s="16">
        <f t="shared" si="0"/>
        <v>202.89218749999998</v>
      </c>
      <c r="L19" s="17">
        <f t="shared" si="1"/>
        <v>182.60296874999997</v>
      </c>
      <c r="M19" s="18">
        <f t="shared" si="2"/>
        <v>162.31374999999997</v>
      </c>
      <c r="N19" s="20"/>
    </row>
    <row r="20" spans="1:14" x14ac:dyDescent="0.3">
      <c r="A20" s="41">
        <v>20</v>
      </c>
      <c r="B20" s="3" t="str">
        <f>Compras!A20</f>
        <v>Figuras Kawaii Kirby 4-8 piezas PVC</v>
      </c>
      <c r="C20" s="3" t="s">
        <v>33</v>
      </c>
      <c r="D20" s="3" t="s">
        <v>32</v>
      </c>
      <c r="E20" s="15">
        <f>Compras!C20</f>
        <v>445.05</v>
      </c>
      <c r="F20" s="6">
        <f>Compras!D20</f>
        <v>0.57454218627120546</v>
      </c>
      <c r="G20" s="4">
        <f>Compras!B20</f>
        <v>1</v>
      </c>
      <c r="H20" s="15">
        <f>Compras!Q20</f>
        <v>235.8</v>
      </c>
      <c r="I20" s="4">
        <f>Compras!P20</f>
        <v>8</v>
      </c>
      <c r="J20" s="40" t="s">
        <v>195</v>
      </c>
      <c r="K20" s="16">
        <f t="shared" si="0"/>
        <v>108.2265625</v>
      </c>
      <c r="L20" s="17">
        <f t="shared" si="1"/>
        <v>85.03515625</v>
      </c>
      <c r="M20" s="18">
        <f t="shared" si="2"/>
        <v>61.84375</v>
      </c>
      <c r="N20" s="20"/>
    </row>
    <row r="21" spans="1:14" x14ac:dyDescent="0.3">
      <c r="A21" s="41">
        <v>21</v>
      </c>
      <c r="B21" s="3" t="str">
        <f>Compras!A21</f>
        <v>Figura Inoue Orihime Bleach</v>
      </c>
      <c r="C21" s="3" t="s">
        <v>133</v>
      </c>
      <c r="D21" s="3" t="s">
        <v>32</v>
      </c>
      <c r="E21" s="15">
        <f>Compras!C21</f>
        <v>854.36</v>
      </c>
      <c r="F21" s="6">
        <f>Compras!D21</f>
        <v>0.35057821059038347</v>
      </c>
      <c r="G21" s="4">
        <f>Compras!B21</f>
        <v>1</v>
      </c>
      <c r="H21" s="15">
        <f>Compras!Q21</f>
        <v>483.78000000000003</v>
      </c>
      <c r="I21" s="4">
        <f>Compras!P21</f>
        <v>1</v>
      </c>
      <c r="J21" s="40" t="s">
        <v>195</v>
      </c>
      <c r="K21" s="16">
        <f t="shared" si="0"/>
        <v>629.72500000000002</v>
      </c>
      <c r="L21" s="17">
        <f t="shared" si="1"/>
        <v>629.72500000000002</v>
      </c>
      <c r="M21" s="18">
        <f t="shared" si="2"/>
        <v>629.72500000000002</v>
      </c>
      <c r="N21" s="20"/>
    </row>
    <row r="22" spans="1:14" x14ac:dyDescent="0.3">
      <c r="A22" s="41">
        <v>22</v>
      </c>
      <c r="B22" s="3" t="str">
        <f>Compras!A22</f>
        <v>Figura Dark Magician Girl - Yu-Gi-Oh!</v>
      </c>
      <c r="C22" s="3" t="s">
        <v>132</v>
      </c>
      <c r="D22" s="3" t="s">
        <v>32</v>
      </c>
      <c r="E22" s="15">
        <f>Compras!C22</f>
        <v>373.38</v>
      </c>
      <c r="F22" s="6">
        <f>Compras!D22</f>
        <v>0.21088435374149661</v>
      </c>
      <c r="G22" s="4">
        <f>Compras!B22</f>
        <v>1</v>
      </c>
      <c r="H22" s="15">
        <f>Compras!Q22</f>
        <v>305.72000000000003</v>
      </c>
      <c r="I22" s="4">
        <f>Compras!P22</f>
        <v>1</v>
      </c>
      <c r="J22" s="40" t="s">
        <v>195</v>
      </c>
      <c r="K22" s="16">
        <f t="shared" si="0"/>
        <v>459.40100000000001</v>
      </c>
      <c r="L22" s="17">
        <f t="shared" si="1"/>
        <v>471.4905</v>
      </c>
      <c r="M22" s="18">
        <f t="shared" si="2"/>
        <v>483.58000000000004</v>
      </c>
      <c r="N22" s="20"/>
    </row>
    <row r="23" spans="1:14" ht="31.2" x14ac:dyDescent="0.3">
      <c r="A23" s="41">
        <v>23</v>
      </c>
      <c r="B23" s="3" t="str">
        <f>Compras!A23</f>
        <v>Figura Yosuga no Sora</v>
      </c>
      <c r="C23" s="3" t="s">
        <v>131</v>
      </c>
      <c r="D23" s="3" t="s">
        <v>32</v>
      </c>
      <c r="E23" s="15">
        <f>Compras!C23</f>
        <v>225.64</v>
      </c>
      <c r="F23" s="6">
        <f>Compras!D23</f>
        <v>0.28097854990249949</v>
      </c>
      <c r="G23" s="4">
        <f>Compras!B23</f>
        <v>1</v>
      </c>
      <c r="H23" s="15">
        <f>Compras!Q23</f>
        <v>173.32000000000002</v>
      </c>
      <c r="I23" s="4">
        <f>Compras!P23</f>
        <v>3</v>
      </c>
      <c r="J23" s="40" t="s">
        <v>195</v>
      </c>
      <c r="K23" s="16">
        <f t="shared" si="0"/>
        <v>195.40500000000003</v>
      </c>
      <c r="L23" s="17">
        <f t="shared" si="1"/>
        <v>153.53250000000003</v>
      </c>
      <c r="M23" s="18">
        <f t="shared" si="2"/>
        <v>111.66000000000001</v>
      </c>
      <c r="N23" s="20"/>
    </row>
    <row r="24" spans="1:14" x14ac:dyDescent="0.3">
      <c r="A24" s="41">
        <v>24</v>
      </c>
      <c r="B24" s="3" t="str">
        <f>Compras!A24</f>
        <v>Figura Demon Slayer Kimetsu no Yaiba</v>
      </c>
      <c r="C24" s="3" t="s">
        <v>29</v>
      </c>
      <c r="D24" s="3" t="s">
        <v>32</v>
      </c>
      <c r="E24" s="15">
        <f>Compras!C24</f>
        <v>149.38999999999999</v>
      </c>
      <c r="F24" s="6">
        <f>Compras!D24</f>
        <v>0.40544882522257175</v>
      </c>
      <c r="G24" s="4">
        <f>Compras!B24</f>
        <v>1</v>
      </c>
      <c r="H24" s="15">
        <f>Compras!Q24</f>
        <v>14.769999999999982</v>
      </c>
      <c r="I24" s="4">
        <f>Compras!P24</f>
        <v>1</v>
      </c>
      <c r="J24" s="40" t="s">
        <v>195</v>
      </c>
      <c r="K24" s="16">
        <f t="shared" si="0"/>
        <v>76.05937499999996</v>
      </c>
      <c r="L24" s="17">
        <f t="shared" si="1"/>
        <v>59.760937499999969</v>
      </c>
      <c r="M24" s="18">
        <f t="shared" si="2"/>
        <v>43.462499999999977</v>
      </c>
      <c r="N24" s="20"/>
    </row>
    <row r="25" spans="1:14" x14ac:dyDescent="0.3">
      <c r="A25" s="41">
        <v>25</v>
      </c>
      <c r="B25" s="3" t="str">
        <f>Compras!A25</f>
        <v>Figura Mai Shiranui The King of Fighters</v>
      </c>
      <c r="C25" s="3" t="s">
        <v>130</v>
      </c>
      <c r="D25" s="3" t="s">
        <v>32</v>
      </c>
      <c r="E25" s="15">
        <f>Compras!C25</f>
        <v>910.63</v>
      </c>
      <c r="F25" s="6">
        <f>Compras!D25</f>
        <v>0.24445713407201608</v>
      </c>
      <c r="G25" s="4">
        <f>Compras!B25</f>
        <v>1</v>
      </c>
      <c r="H25" s="15">
        <f>Compras!Q25</f>
        <v>678.88</v>
      </c>
      <c r="I25" s="4">
        <f>Compras!P25</f>
        <v>1</v>
      </c>
      <c r="J25" s="40" t="s">
        <v>195</v>
      </c>
      <c r="K25" s="16">
        <f t="shared" si="0"/>
        <v>829.92</v>
      </c>
      <c r="L25" s="17">
        <f t="shared" si="1"/>
        <v>851.76</v>
      </c>
      <c r="M25" s="18">
        <f t="shared" si="2"/>
        <v>873.6</v>
      </c>
      <c r="N25" s="20"/>
    </row>
    <row r="26" spans="1:14" x14ac:dyDescent="0.3">
      <c r="A26" s="41">
        <v>26</v>
      </c>
      <c r="B26" s="3" t="str">
        <f>Compras!A26</f>
        <v>Figura Mai Shiranui The King of Fighters</v>
      </c>
      <c r="C26" s="3" t="s">
        <v>130</v>
      </c>
      <c r="D26" s="3" t="s">
        <v>32</v>
      </c>
      <c r="E26" s="15">
        <f>Compras!C26</f>
        <v>305.01</v>
      </c>
      <c r="F26" s="6">
        <f>Compras!D26</f>
        <v>0.24445100160650474</v>
      </c>
      <c r="G26" s="4">
        <f>Compras!B26</f>
        <v>1</v>
      </c>
      <c r="H26" s="15">
        <f>Compras!Q26</f>
        <v>221.31</v>
      </c>
      <c r="I26" s="4">
        <f>Compras!P26</f>
        <v>1</v>
      </c>
      <c r="J26" s="40" t="s">
        <v>195</v>
      </c>
      <c r="K26" s="16">
        <f t="shared" si="0"/>
        <v>356.96500000000003</v>
      </c>
      <c r="L26" s="17">
        <f t="shared" si="1"/>
        <v>356.96500000000003</v>
      </c>
      <c r="M26" s="18">
        <f t="shared" si="2"/>
        <v>356.96500000000003</v>
      </c>
      <c r="N26" s="20"/>
    </row>
    <row r="27" spans="1:14" ht="31.2" x14ac:dyDescent="0.3">
      <c r="A27" s="41">
        <v>27</v>
      </c>
      <c r="B27" s="3" t="str">
        <f>Compras!A27</f>
        <v>Figuras de acción de Naruto 9 cm (Uzumaki, NARUTO, Kakashi)</v>
      </c>
      <c r="C27" s="3" t="s">
        <v>30</v>
      </c>
      <c r="D27" s="3" t="s">
        <v>32</v>
      </c>
      <c r="E27" s="15">
        <f>Compras!C27</f>
        <v>128.07</v>
      </c>
      <c r="F27" s="6">
        <f>Compras!D27</f>
        <v>0.48458421175919419</v>
      </c>
      <c r="G27" s="4">
        <f>Compras!B27</f>
        <v>3</v>
      </c>
      <c r="H27" s="15">
        <f>Compras!Q27</f>
        <v>66.009299999999996</v>
      </c>
      <c r="I27" s="4">
        <f>Compras!P27</f>
        <v>1</v>
      </c>
      <c r="J27" s="40" t="s">
        <v>195</v>
      </c>
      <c r="K27" s="16">
        <f t="shared" si="0"/>
        <v>186.02092499999998</v>
      </c>
      <c r="L27" s="17">
        <f t="shared" si="1"/>
        <v>155.01743749999997</v>
      </c>
      <c r="M27" s="18">
        <f t="shared" si="2"/>
        <v>124.01394999999999</v>
      </c>
      <c r="N27" s="20"/>
    </row>
    <row r="28" spans="1:14" ht="31.2" x14ac:dyDescent="0.3">
      <c r="A28" s="41">
        <v>28</v>
      </c>
      <c r="B28" s="3" t="str">
        <f>Compras!A28</f>
        <v>Majin-Vegeta BANPRESTO Bandai - Figuras de Dragon Ball Z 13 cm</v>
      </c>
      <c r="C28" s="3" t="s">
        <v>126</v>
      </c>
      <c r="D28" s="3" t="s">
        <v>32</v>
      </c>
      <c r="E28" s="15">
        <f>Compras!C28</f>
        <v>1045.78</v>
      </c>
      <c r="F28" s="6">
        <f>Compras!D28</f>
        <v>0.62623247719405617</v>
      </c>
      <c r="G28" s="4">
        <f>Compras!B28</f>
        <v>2</v>
      </c>
      <c r="H28" s="15">
        <f>Compras!Q28</f>
        <v>335.50105000000002</v>
      </c>
      <c r="I28" s="4">
        <f>Compras!P28</f>
        <v>1</v>
      </c>
      <c r="J28" s="40" t="s">
        <v>195</v>
      </c>
      <c r="K28" s="16">
        <f t="shared" si="0"/>
        <v>444.37631250000004</v>
      </c>
      <c r="L28" s="17">
        <f t="shared" si="1"/>
        <v>444.37631250000004</v>
      </c>
      <c r="M28" s="18">
        <f t="shared" si="2"/>
        <v>444.37631250000004</v>
      </c>
      <c r="N28" s="20"/>
    </row>
    <row r="29" spans="1:14" ht="31.2" x14ac:dyDescent="0.3">
      <c r="A29" s="41">
        <v>29</v>
      </c>
      <c r="B29" s="3" t="str">
        <f>Compras!A29</f>
        <v>Hot Wheels Mario Kart, Yoshi, Vehículos, Autos de Juguete</v>
      </c>
      <c r="C29" s="3" t="s">
        <v>129</v>
      </c>
      <c r="D29" s="3" t="s">
        <v>128</v>
      </c>
      <c r="E29" s="15">
        <f>Compras!C29</f>
        <v>334.26</v>
      </c>
      <c r="F29" s="6">
        <f>Compras!D29</f>
        <v>0.39606892837910607</v>
      </c>
      <c r="G29" s="4">
        <f>Compras!B29</f>
        <v>1</v>
      </c>
      <c r="H29" s="15">
        <f>Compras!Q29</f>
        <v>201.87</v>
      </c>
      <c r="I29" s="4">
        <f>Compras!P29</f>
        <v>1</v>
      </c>
      <c r="J29" s="40" t="s">
        <v>195</v>
      </c>
      <c r="K29" s="16">
        <f t="shared" si="0"/>
        <v>416.00624999999997</v>
      </c>
      <c r="L29" s="17">
        <f t="shared" si="1"/>
        <v>346.671875</v>
      </c>
      <c r="M29" s="18">
        <f t="shared" si="2"/>
        <v>277.33749999999998</v>
      </c>
      <c r="N29" s="20"/>
    </row>
    <row r="30" spans="1:14" ht="31.2" x14ac:dyDescent="0.3">
      <c r="A30" s="41">
        <v>30</v>
      </c>
      <c r="B30" s="3" t="str">
        <f>Compras!A30</f>
        <v>MINECRAFT Figura De 3.25", Dinámica De Coche De Crafting</v>
      </c>
      <c r="C30" s="3" t="s">
        <v>127</v>
      </c>
      <c r="D30" s="3" t="s">
        <v>32</v>
      </c>
      <c r="E30" s="15">
        <f>Compras!C30</f>
        <v>678.99</v>
      </c>
      <c r="F30" s="6">
        <f>Compras!D30</f>
        <v>0.40058027364173254</v>
      </c>
      <c r="G30" s="4">
        <f>Compras!B30</f>
        <v>1</v>
      </c>
      <c r="H30" s="15">
        <f>Compras!Q30</f>
        <v>407</v>
      </c>
      <c r="I30" s="4">
        <f>Compras!P30</f>
        <v>1</v>
      </c>
      <c r="J30" s="40" t="s">
        <v>195</v>
      </c>
      <c r="K30" s="16">
        <f t="shared" si="0"/>
        <v>533.75</v>
      </c>
      <c r="L30" s="17">
        <f t="shared" si="1"/>
        <v>533.75</v>
      </c>
      <c r="M30" s="18">
        <f t="shared" si="2"/>
        <v>533.75</v>
      </c>
      <c r="N30" s="20"/>
    </row>
    <row r="31" spans="1:14" x14ac:dyDescent="0.3">
      <c r="A31" s="41">
        <v>31</v>
      </c>
      <c r="B31" s="3" t="str">
        <f>Compras!A31</f>
        <v>Figura de Accion Minecraft Deluxe Fox Armor</v>
      </c>
      <c r="C31" s="3" t="s">
        <v>127</v>
      </c>
      <c r="D31" s="3" t="s">
        <v>32</v>
      </c>
      <c r="E31" s="15">
        <f>Compras!C31</f>
        <v>305</v>
      </c>
      <c r="F31" s="6">
        <f>Compras!D31</f>
        <v>0.11803278688524591</v>
      </c>
      <c r="G31" s="4">
        <f>Compras!B31</f>
        <v>1</v>
      </c>
      <c r="H31" s="15">
        <f>Compras!Q31</f>
        <v>269</v>
      </c>
      <c r="I31" s="4">
        <f>Compras!P31</f>
        <v>1</v>
      </c>
      <c r="J31" s="40" t="s">
        <v>195</v>
      </c>
      <c r="K31" s="16">
        <f t="shared" si="0"/>
        <v>470.96249999999998</v>
      </c>
      <c r="L31" s="17">
        <f t="shared" si="1"/>
        <v>483.35624999999999</v>
      </c>
      <c r="M31" s="18">
        <f t="shared" si="2"/>
        <v>495.75</v>
      </c>
      <c r="N31" s="20"/>
    </row>
    <row r="32" spans="1:14" ht="31.2" x14ac:dyDescent="0.3">
      <c r="A32" s="41">
        <v>32</v>
      </c>
      <c r="B32" s="3" t="str">
        <f>Compras!A32</f>
        <v>Vegito Blue - Dragon Ball Z, 20 cm, BANPRESTO Original</v>
      </c>
      <c r="C32" s="3" t="s">
        <v>126</v>
      </c>
      <c r="D32" s="3" t="s">
        <v>32</v>
      </c>
      <c r="E32" s="15">
        <f>Compras!C32</f>
        <v>1121.44</v>
      </c>
      <c r="F32" s="6">
        <f>Compras!D32</f>
        <v>0.6165808246540162</v>
      </c>
      <c r="G32" s="4">
        <f>Compras!B32</f>
        <v>1</v>
      </c>
      <c r="H32" s="15">
        <f>Compras!Q32</f>
        <v>374.57159999999999</v>
      </c>
      <c r="I32" s="4">
        <f>Compras!P32</f>
        <v>1</v>
      </c>
      <c r="J32" s="40" t="s">
        <v>195</v>
      </c>
      <c r="K32" s="16">
        <f t="shared" si="0"/>
        <v>493.21449999999999</v>
      </c>
      <c r="L32" s="17">
        <f t="shared" si="1"/>
        <v>493.21449999999999</v>
      </c>
      <c r="M32" s="18">
        <f t="shared" si="2"/>
        <v>493.21449999999999</v>
      </c>
      <c r="N32" s="20"/>
    </row>
    <row r="33" spans="1:14" x14ac:dyDescent="0.3">
      <c r="A33" s="41">
        <v>33</v>
      </c>
      <c r="B33" s="3" t="str">
        <f>Compras!A33</f>
        <v>Llavero Lobo - Final Fantasy</v>
      </c>
      <c r="C33" s="3" t="s">
        <v>125</v>
      </c>
      <c r="D33" s="3" t="s">
        <v>34</v>
      </c>
      <c r="E33" s="15">
        <f>Compras!C33</f>
        <v>25.32</v>
      </c>
      <c r="F33" s="6">
        <f>Compras!D33</f>
        <v>0.39415481832543442</v>
      </c>
      <c r="G33" s="4">
        <f>Compras!B33</f>
        <v>2</v>
      </c>
      <c r="H33" s="15">
        <f>Compras!Q33</f>
        <v>29.560000000000002</v>
      </c>
      <c r="I33" s="4">
        <f>Compras!P33</f>
        <v>1</v>
      </c>
      <c r="J33" s="40" t="s">
        <v>195</v>
      </c>
      <c r="K33" s="16">
        <f t="shared" si="0"/>
        <v>134.2775</v>
      </c>
      <c r="L33" s="17">
        <f t="shared" si="1"/>
        <v>105.50375</v>
      </c>
      <c r="M33" s="18">
        <f t="shared" si="2"/>
        <v>76.73</v>
      </c>
      <c r="N33" s="20"/>
    </row>
    <row r="34" spans="1:14" ht="31.2" x14ac:dyDescent="0.3">
      <c r="A34" s="41">
        <v>34</v>
      </c>
      <c r="B34" s="3" t="str">
        <f>Compras!A34</f>
        <v>Llavero de Metal - Caballero Vampiro</v>
      </c>
      <c r="C34" s="3" t="s">
        <v>124</v>
      </c>
      <c r="D34" s="3" t="s">
        <v>34</v>
      </c>
      <c r="E34" s="15">
        <f>Compras!C34</f>
        <v>28.28</v>
      </c>
      <c r="F34" s="6">
        <f>Compras!D34</f>
        <v>0.44413012729844409</v>
      </c>
      <c r="G34" s="4">
        <f>Compras!B34</f>
        <v>2</v>
      </c>
      <c r="H34" s="15">
        <f>Compras!Q34</f>
        <v>29.57</v>
      </c>
      <c r="I34" s="4">
        <f>Compras!P34</f>
        <v>1</v>
      </c>
      <c r="J34" s="40" t="s">
        <v>195</v>
      </c>
      <c r="K34" s="16">
        <f t="shared" si="0"/>
        <v>134.30812500000002</v>
      </c>
      <c r="L34" s="17">
        <f t="shared" si="1"/>
        <v>105.52781250000001</v>
      </c>
      <c r="M34" s="18">
        <f t="shared" si="2"/>
        <v>76.747500000000002</v>
      </c>
      <c r="N34" s="20"/>
    </row>
    <row r="35" spans="1:14" ht="31.2" x14ac:dyDescent="0.3">
      <c r="A35" s="41">
        <v>35</v>
      </c>
      <c r="B35" s="3" t="str">
        <f>Compras!A35</f>
        <v>Figuras de acción de Anime Kawai
Street Fighter</v>
      </c>
      <c r="C35" s="3" t="s">
        <v>123</v>
      </c>
      <c r="D35" s="3" t="s">
        <v>32</v>
      </c>
      <c r="E35" s="15">
        <f>Compras!C35</f>
        <v>84.6</v>
      </c>
      <c r="F35" s="6">
        <f>Compras!D35</f>
        <v>0.21040189125295505</v>
      </c>
      <c r="G35" s="4">
        <f>Compras!B35</f>
        <v>2</v>
      </c>
      <c r="H35" s="15">
        <f>Compras!Q35</f>
        <v>96.08</v>
      </c>
      <c r="I35" s="4">
        <f>Compras!P35</f>
        <v>1</v>
      </c>
      <c r="J35" s="40" t="s">
        <v>195</v>
      </c>
      <c r="K35" s="16">
        <f t="shared" si="0"/>
        <v>241.42499999999998</v>
      </c>
      <c r="L35" s="17">
        <f t="shared" si="1"/>
        <v>217.28249999999997</v>
      </c>
      <c r="M35" s="18">
        <f t="shared" si="2"/>
        <v>193.14</v>
      </c>
      <c r="N35" s="20"/>
    </row>
    <row r="36" spans="1:14" x14ac:dyDescent="0.3">
      <c r="A36" s="41">
        <v>36</v>
      </c>
      <c r="B36" s="3" t="str">
        <f>Compras!A36</f>
        <v>Peluche llavero Kirby Mago - Star Kirby</v>
      </c>
      <c r="C36" s="3" t="s">
        <v>33</v>
      </c>
      <c r="D36" s="3" t="s">
        <v>122</v>
      </c>
      <c r="E36" s="15">
        <f>Compras!C36</f>
        <v>0</v>
      </c>
      <c r="F36" s="6">
        <f>Compras!D36</f>
        <v>0</v>
      </c>
      <c r="G36" s="4">
        <f>Compras!B36</f>
        <v>1</v>
      </c>
      <c r="H36" s="15">
        <f>Compras!Q36</f>
        <v>59.778600000000004</v>
      </c>
      <c r="I36" s="4">
        <f>Compras!P36</f>
        <v>1</v>
      </c>
      <c r="J36" s="39" t="s">
        <v>195</v>
      </c>
      <c r="K36" s="16">
        <f t="shared" si="0"/>
        <v>172.00184999999999</v>
      </c>
      <c r="L36" s="17">
        <f t="shared" si="1"/>
        <v>143.33487500000001</v>
      </c>
      <c r="M36" s="18">
        <f t="shared" si="2"/>
        <v>114.6679</v>
      </c>
      <c r="N36" s="20"/>
    </row>
    <row r="37" spans="1:14" x14ac:dyDescent="0.3">
      <c r="A37" s="41">
        <v>37</v>
      </c>
      <c r="B37" s="3" t="str">
        <f>Compras!A37</f>
        <v>Peluche llavero Kirby Samurai - Star Kirby</v>
      </c>
      <c r="C37" s="3" t="s">
        <v>33</v>
      </c>
      <c r="D37" s="3" t="s">
        <v>122</v>
      </c>
      <c r="E37" s="15">
        <f>Compras!C37</f>
        <v>0</v>
      </c>
      <c r="F37" s="6">
        <f>Compras!D37</f>
        <v>0</v>
      </c>
      <c r="G37" s="4">
        <f>Compras!B37</f>
        <v>1</v>
      </c>
      <c r="H37" s="15">
        <f>Compras!Q37</f>
        <v>60.320399999999999</v>
      </c>
      <c r="I37" s="4">
        <f>Compras!P37</f>
        <v>1</v>
      </c>
      <c r="J37" s="39" t="s">
        <v>195</v>
      </c>
      <c r="K37" s="16">
        <f t="shared" si="0"/>
        <v>173.2209</v>
      </c>
      <c r="L37" s="17">
        <f t="shared" si="1"/>
        <v>144.35075000000001</v>
      </c>
      <c r="M37" s="18">
        <f t="shared" si="2"/>
        <v>115.4806</v>
      </c>
      <c r="N37" s="20"/>
    </row>
    <row r="38" spans="1:14" x14ac:dyDescent="0.3">
      <c r="A38" s="41">
        <v>38</v>
      </c>
      <c r="B38" s="3" t="str">
        <f>Compras!A38</f>
        <v>Monedero rana Gama Chan (Naruto)</v>
      </c>
      <c r="C38" s="3" t="s">
        <v>30</v>
      </c>
      <c r="D38" s="12" t="s">
        <v>121</v>
      </c>
      <c r="E38" s="15">
        <f>Compras!C38</f>
        <v>26.23</v>
      </c>
      <c r="F38" s="6">
        <f>Compras!D38</f>
        <v>-0.43347312237895513</v>
      </c>
      <c r="G38" s="4">
        <f>Compras!B38</f>
        <v>2</v>
      </c>
      <c r="H38" s="15">
        <f>Compras!Q38</f>
        <v>31.399999999999995</v>
      </c>
      <c r="I38" s="4">
        <f>Compras!P38</f>
        <v>1</v>
      </c>
      <c r="J38" s="40" t="s">
        <v>195</v>
      </c>
      <c r="K38" s="16">
        <f t="shared" si="0"/>
        <v>139.91249999999997</v>
      </c>
      <c r="L38" s="17">
        <f t="shared" si="1"/>
        <v>109.93124999999998</v>
      </c>
      <c r="M38" s="18">
        <f t="shared" si="2"/>
        <v>79.949999999999989</v>
      </c>
      <c r="N38" s="20"/>
    </row>
    <row r="39" spans="1:14" x14ac:dyDescent="0.3">
      <c r="A39" s="41">
        <v>39</v>
      </c>
      <c r="B39" s="3" t="str">
        <f>Compras!A39</f>
        <v>Bolígrafo Diosa Mace Diamond - Sailor Moon</v>
      </c>
      <c r="C39" s="3" t="s">
        <v>35</v>
      </c>
      <c r="D39" s="12" t="s">
        <v>120</v>
      </c>
      <c r="E39" s="15">
        <f>Compras!C39</f>
        <v>41.04</v>
      </c>
      <c r="F39" s="6">
        <f>Compras!D39</f>
        <v>0.24963937621832355</v>
      </c>
      <c r="G39" s="4">
        <f>Compras!B39</f>
        <v>2</v>
      </c>
      <c r="H39" s="15">
        <f>Compras!Q39</f>
        <v>64.447800000000001</v>
      </c>
      <c r="I39" s="4">
        <f>Compras!P39</f>
        <v>1</v>
      </c>
      <c r="J39" s="40" t="s">
        <v>195</v>
      </c>
      <c r="K39" s="16">
        <f t="shared" si="0"/>
        <v>206.67547500000001</v>
      </c>
      <c r="L39" s="17">
        <f t="shared" si="1"/>
        <v>172.22956249999999</v>
      </c>
      <c r="M39" s="18">
        <f t="shared" si="2"/>
        <v>137.78364999999999</v>
      </c>
      <c r="N39" s="20"/>
    </row>
    <row r="40" spans="1:14" x14ac:dyDescent="0.3">
      <c r="A40" s="41">
        <v>40</v>
      </c>
      <c r="B40" s="3" t="str">
        <f>Compras!A40</f>
        <v>Bolígrafo Baculo Magico - Sakura Card Captor</v>
      </c>
      <c r="C40" s="3" t="s">
        <v>118</v>
      </c>
      <c r="D40" s="12" t="s">
        <v>120</v>
      </c>
      <c r="E40" s="15">
        <f>Compras!C40</f>
        <v>73.760000000000005</v>
      </c>
      <c r="F40" s="6">
        <f>Compras!D40</f>
        <v>0.26</v>
      </c>
      <c r="G40" s="4">
        <f>Compras!B40</f>
        <v>2</v>
      </c>
      <c r="H40" s="15">
        <f>Compras!Q40</f>
        <v>88.235399999999998</v>
      </c>
      <c r="I40" s="4">
        <f>Compras!P40</f>
        <v>1</v>
      </c>
      <c r="J40" s="40" t="s">
        <v>195</v>
      </c>
      <c r="K40" s="16">
        <f t="shared" si="0"/>
        <v>224.26493749999997</v>
      </c>
      <c r="L40" s="17">
        <f t="shared" si="1"/>
        <v>201.83844374999998</v>
      </c>
      <c r="M40" s="18">
        <f t="shared" si="2"/>
        <v>179.41194999999999</v>
      </c>
      <c r="N40" s="20"/>
    </row>
    <row r="41" spans="1:14" x14ac:dyDescent="0.3">
      <c r="A41" s="41">
        <v>41</v>
      </c>
      <c r="B41" s="3" t="str">
        <f>Compras!A41</f>
        <v>Bolígrafo Sakura Card Captor</v>
      </c>
      <c r="C41" s="3" t="s">
        <v>118</v>
      </c>
      <c r="D41" s="12" t="s">
        <v>120</v>
      </c>
      <c r="E41" s="15">
        <f>Compras!C41</f>
        <v>9.98</v>
      </c>
      <c r="F41" s="6">
        <f>Compras!D41</f>
        <v>0.11310621242484968</v>
      </c>
      <c r="G41" s="4">
        <f>Compras!B41</f>
        <v>4</v>
      </c>
      <c r="H41" s="15">
        <f>Compras!Q41</f>
        <v>16.549900000000001</v>
      </c>
      <c r="I41" s="4">
        <f>Compras!P41</f>
        <v>1</v>
      </c>
      <c r="J41" s="40" t="s">
        <v>195</v>
      </c>
      <c r="K41" s="16">
        <f t="shared" si="0"/>
        <v>94.434068749999994</v>
      </c>
      <c r="L41" s="17">
        <f t="shared" si="1"/>
        <v>74.198196874999994</v>
      </c>
      <c r="M41" s="18">
        <f t="shared" si="2"/>
        <v>53.962325</v>
      </c>
      <c r="N41" s="20"/>
    </row>
    <row r="42" spans="1:14" x14ac:dyDescent="0.3">
      <c r="A42" s="41">
        <v>42</v>
      </c>
      <c r="B42" s="3" t="str">
        <f>Compras!A42</f>
        <v>Bolígrafo Baculo Magico - Sailor Moon</v>
      </c>
      <c r="C42" s="3" t="s">
        <v>35</v>
      </c>
      <c r="D42" s="12" t="s">
        <v>120</v>
      </c>
      <c r="E42" s="15">
        <f>Compras!C42</f>
        <v>71.17</v>
      </c>
      <c r="F42" s="6">
        <f>Compras!D42</f>
        <v>0.22529717577631012</v>
      </c>
      <c r="G42" s="4">
        <f>Compras!B42</f>
        <v>1</v>
      </c>
      <c r="H42" s="15">
        <f>Compras!Q42</f>
        <v>80.58280000000002</v>
      </c>
      <c r="I42" s="4">
        <f>Compras!P42</f>
        <v>1</v>
      </c>
      <c r="J42" s="40" t="s">
        <v>195</v>
      </c>
      <c r="K42" s="16">
        <f t="shared" si="0"/>
        <v>207.52487500000004</v>
      </c>
      <c r="L42" s="17">
        <f t="shared" si="1"/>
        <v>186.77238750000004</v>
      </c>
      <c r="M42" s="18">
        <f t="shared" si="2"/>
        <v>166.01990000000004</v>
      </c>
      <c r="N42" s="20"/>
    </row>
    <row r="43" spans="1:14" x14ac:dyDescent="0.3">
      <c r="A43" s="41">
        <v>43</v>
      </c>
      <c r="B43" s="3" t="str">
        <f>Compras!A43</f>
        <v>Boligrafo Gato Sailor Moon</v>
      </c>
      <c r="C43" s="3" t="s">
        <v>35</v>
      </c>
      <c r="D43" s="12" t="s">
        <v>120</v>
      </c>
      <c r="E43" s="15">
        <f>Compras!C43</f>
        <v>26.05</v>
      </c>
      <c r="F43" s="6">
        <f>Compras!D43</f>
        <v>0.80179654510556631</v>
      </c>
      <c r="G43" s="4">
        <f>Compras!B43</f>
        <v>4</v>
      </c>
      <c r="H43" s="15">
        <f>Compras!Q43</f>
        <v>12.493100000000002</v>
      </c>
      <c r="I43" s="4">
        <f>Compras!P43</f>
        <v>1</v>
      </c>
      <c r="J43" s="40" t="s">
        <v>195</v>
      </c>
      <c r="K43" s="16">
        <f t="shared" si="0"/>
        <v>82.010118750000004</v>
      </c>
      <c r="L43" s="17">
        <f t="shared" si="1"/>
        <v>64.436521875000011</v>
      </c>
      <c r="M43" s="18">
        <f t="shared" si="2"/>
        <v>46.862925000000004</v>
      </c>
      <c r="N43" s="20"/>
    </row>
    <row r="44" spans="1:14" x14ac:dyDescent="0.3">
      <c r="A44" s="41">
        <v>44</v>
      </c>
      <c r="B44" s="3" t="str">
        <f>Compras!A44</f>
        <v>Llavero llave Logo One Piece</v>
      </c>
      <c r="C44" s="3" t="s">
        <v>31</v>
      </c>
      <c r="D44" s="12" t="s">
        <v>34</v>
      </c>
      <c r="E44" s="15">
        <f>Compras!C44</f>
        <v>57.12</v>
      </c>
      <c r="F44" s="6">
        <f>Compras!D44</f>
        <v>0.52221288515406161</v>
      </c>
      <c r="G44" s="4">
        <f>Compras!B44</f>
        <v>3</v>
      </c>
      <c r="H44" s="15">
        <f>Compras!Q44</f>
        <v>27.2912</v>
      </c>
      <c r="I44" s="4">
        <f>Compras!P44</f>
        <v>1</v>
      </c>
      <c r="J44" s="40" t="s">
        <v>195</v>
      </c>
      <c r="K44" s="16">
        <f t="shared" si="0"/>
        <v>127.32930000000002</v>
      </c>
      <c r="L44" s="17">
        <f t="shared" si="1"/>
        <v>100.04445000000001</v>
      </c>
      <c r="M44" s="18">
        <f t="shared" si="2"/>
        <v>72.759600000000006</v>
      </c>
      <c r="N44" s="20"/>
    </row>
    <row r="45" spans="1:14" x14ac:dyDescent="0.3">
      <c r="A45" s="41">
        <v>45</v>
      </c>
      <c r="B45" s="3" t="str">
        <f>Compras!A45</f>
        <v>Llavero llave Merry One Piece</v>
      </c>
      <c r="C45" s="3" t="s">
        <v>31</v>
      </c>
      <c r="D45" s="12" t="s">
        <v>34</v>
      </c>
      <c r="E45" s="15">
        <f>Compras!C45</f>
        <v>43.07</v>
      </c>
      <c r="F45" s="6">
        <f>Compras!D45</f>
        <v>0.25075458555839325</v>
      </c>
      <c r="G45" s="4">
        <f>Compras!B45</f>
        <v>2</v>
      </c>
      <c r="H45" s="15">
        <f>Compras!Q45</f>
        <v>31.993400000000005</v>
      </c>
      <c r="I45" s="4">
        <f>Compras!P45</f>
        <v>1</v>
      </c>
      <c r="J45" s="40" t="s">
        <v>195</v>
      </c>
      <c r="K45" s="16">
        <f t="shared" si="0"/>
        <v>141.72978749999999</v>
      </c>
      <c r="L45" s="17">
        <f t="shared" si="1"/>
        <v>111.35911874999999</v>
      </c>
      <c r="M45" s="18">
        <f t="shared" si="2"/>
        <v>80.98845</v>
      </c>
      <c r="N45" s="20"/>
    </row>
    <row r="46" spans="1:14" x14ac:dyDescent="0.3">
      <c r="A46" s="41">
        <v>46</v>
      </c>
      <c r="B46" s="3" t="str">
        <f>Compras!A46</f>
        <v>Llavero Logo One Piece</v>
      </c>
      <c r="C46" s="3" t="s">
        <v>31</v>
      </c>
      <c r="D46" s="12" t="s">
        <v>34</v>
      </c>
      <c r="E46" s="15">
        <f>Compras!C46</f>
        <v>32.35</v>
      </c>
      <c r="F46" s="6">
        <f>Compras!D46</f>
        <v>0.25327975270479131</v>
      </c>
      <c r="G46" s="4">
        <f>Compras!B46</f>
        <v>2</v>
      </c>
      <c r="H46" s="15">
        <f>Compras!Q46</f>
        <v>23.879800000000003</v>
      </c>
      <c r="I46" s="4">
        <f>Compras!P46</f>
        <v>1</v>
      </c>
      <c r="J46" s="40" t="s">
        <v>195</v>
      </c>
      <c r="K46" s="16">
        <f t="shared" si="0"/>
        <v>116.88188750000002</v>
      </c>
      <c r="L46" s="17">
        <f t="shared" si="1"/>
        <v>91.835768750000014</v>
      </c>
      <c r="M46" s="18">
        <f t="shared" si="2"/>
        <v>66.789650000000009</v>
      </c>
      <c r="N46" s="20"/>
    </row>
    <row r="47" spans="1:14" ht="31.2" x14ac:dyDescent="0.3">
      <c r="A47" s="41">
        <v>47</v>
      </c>
      <c r="B47" s="3" t="str">
        <f>Compras!A47</f>
        <v>Llavero Genshin Impact</v>
      </c>
      <c r="C47" s="3" t="s">
        <v>119</v>
      </c>
      <c r="D47" s="12" t="s">
        <v>34</v>
      </c>
      <c r="E47" s="15">
        <f>Compras!C47</f>
        <v>109.43</v>
      </c>
      <c r="F47" s="6">
        <f>Compras!D47</f>
        <v>0.4456035821986658</v>
      </c>
      <c r="G47" s="4">
        <f>Compras!B47</f>
        <v>3</v>
      </c>
      <c r="H47" s="15">
        <f>Compras!Q47</f>
        <v>80.336933333333349</v>
      </c>
      <c r="I47" s="4">
        <f>Compras!P47</f>
        <v>1</v>
      </c>
      <c r="J47" s="40" t="s">
        <v>195</v>
      </c>
      <c r="K47" s="16">
        <f t="shared" si="0"/>
        <v>206.9870416666667</v>
      </c>
      <c r="L47" s="17">
        <f t="shared" si="1"/>
        <v>186.28833750000001</v>
      </c>
      <c r="M47" s="18">
        <f t="shared" si="2"/>
        <v>165.58963333333335</v>
      </c>
      <c r="N47" s="20"/>
    </row>
    <row r="48" spans="1:14" x14ac:dyDescent="0.3">
      <c r="A48" s="41">
        <v>48</v>
      </c>
      <c r="B48" s="3" t="str">
        <f>Compras!A48</f>
        <v>Llavero Baculo Magico - Sakura Card Captor</v>
      </c>
      <c r="C48" s="3" t="s">
        <v>118</v>
      </c>
      <c r="D48" s="12" t="s">
        <v>34</v>
      </c>
      <c r="E48" s="15">
        <f>Compras!C48</f>
        <v>25.14</v>
      </c>
      <c r="F48" s="6">
        <f>Compras!D48</f>
        <v>0.42787589498806677</v>
      </c>
      <c r="G48" s="4">
        <f>Compras!B48</f>
        <v>4</v>
      </c>
      <c r="H48" s="15">
        <f>Compras!Q48</f>
        <v>19.177600000000005</v>
      </c>
      <c r="I48" s="4">
        <f>Compras!P48</f>
        <v>1</v>
      </c>
      <c r="J48" s="40" t="s">
        <v>195</v>
      </c>
      <c r="K48" s="16">
        <f t="shared" si="0"/>
        <v>102.48140000000001</v>
      </c>
      <c r="L48" s="17">
        <f t="shared" si="1"/>
        <v>80.521100000000004</v>
      </c>
      <c r="M48" s="18">
        <f t="shared" si="2"/>
        <v>58.560800000000008</v>
      </c>
      <c r="N48" s="20"/>
    </row>
    <row r="49" spans="1:14" x14ac:dyDescent="0.3">
      <c r="A49" s="41">
        <v>49</v>
      </c>
      <c r="B49" s="3" t="str">
        <f>Compras!A49</f>
        <v>Llavero llave magica - Sailor Moon</v>
      </c>
      <c r="C49" s="3" t="s">
        <v>35</v>
      </c>
      <c r="D49" s="12" t="s">
        <v>34</v>
      </c>
      <c r="E49" s="15">
        <f>Compras!C49</f>
        <v>32.159999999999997</v>
      </c>
      <c r="F49" s="6">
        <f>Compras!D49</f>
        <v>0.44381840796019889</v>
      </c>
      <c r="G49" s="4">
        <f>Compras!B49</f>
        <v>2</v>
      </c>
      <c r="H49" s="15">
        <f>Compras!Q49</f>
        <v>35.681399999999996</v>
      </c>
      <c r="I49" s="4">
        <f>Compras!P49</f>
        <v>1</v>
      </c>
      <c r="J49" s="40" t="s">
        <v>195</v>
      </c>
      <c r="K49" s="16">
        <f t="shared" si="0"/>
        <v>131.16367499999998</v>
      </c>
      <c r="L49" s="17">
        <f t="shared" si="1"/>
        <v>109.30306249999998</v>
      </c>
      <c r="M49" s="18">
        <f t="shared" si="2"/>
        <v>87.442449999999994</v>
      </c>
      <c r="N49" s="20"/>
    </row>
    <row r="50" spans="1:14" x14ac:dyDescent="0.3">
      <c r="A50" s="41">
        <v>50</v>
      </c>
      <c r="B50" s="3" t="str">
        <f>Compras!A50</f>
        <v>Peluche Princesa Rosalina</v>
      </c>
      <c r="C50" s="63" t="s">
        <v>250</v>
      </c>
      <c r="D50" s="64" t="s">
        <v>28</v>
      </c>
      <c r="E50" s="15">
        <f>Compras!C50</f>
        <v>121.01</v>
      </c>
      <c r="F50" s="6">
        <f>Compras!D50</f>
        <v>0.23046029253780684</v>
      </c>
      <c r="G50" s="4">
        <f>Compras!B50</f>
        <v>2</v>
      </c>
      <c r="H50" s="15">
        <f>Compras!Q50</f>
        <v>83.315607999999997</v>
      </c>
      <c r="I50" s="4">
        <f>Compras!P50</f>
        <v>1</v>
      </c>
      <c r="J50" s="40" t="s">
        <v>195</v>
      </c>
      <c r="K50" s="16">
        <f t="shared" ref="K50:K51" si="3">M50* (IF(M50-H50&lt;100, IF(M50-H50&gt;80, 1.25, IF(M50-H50&gt;50, 1.5, 1.75)), IF(M50-H50&gt;150, 0.95, IF(M50-H50&gt;170, 0.9, 1))))</f>
        <v>213.5028925</v>
      </c>
      <c r="L50" s="17">
        <f t="shared" si="1"/>
        <v>192.15260325</v>
      </c>
      <c r="M50" s="18">
        <f t="shared" ref="M50:M51" si="4">(H50/I50) * ( IF(E50&gt;H50, IF(E50-H50&gt;100, 1.25, IF(E50-H50&gt;50, 1.5, 1.75)), IF(H50-E50&gt;100, 1.25, IF(H50-E50&gt;50, 1.5, 1.75))) ) + 25</f>
        <v>170.802314</v>
      </c>
    </row>
    <row r="51" spans="1:14" x14ac:dyDescent="0.3">
      <c r="A51" s="41">
        <v>51</v>
      </c>
      <c r="B51" s="3" t="str">
        <f>Compras!A51</f>
        <v>Peluche Planta Piraña</v>
      </c>
      <c r="C51" s="63" t="s">
        <v>250</v>
      </c>
      <c r="D51" s="64" t="s">
        <v>28</v>
      </c>
      <c r="E51" s="15">
        <f>Compras!C51</f>
        <v>115.94</v>
      </c>
      <c r="F51" s="6">
        <f>Compras!D51</f>
        <v>0.23020872865275138</v>
      </c>
      <c r="G51" s="4">
        <f>Compras!B51</f>
        <v>1</v>
      </c>
      <c r="H51" s="15">
        <f>Compras!Q51</f>
        <v>69.63681600000001</v>
      </c>
      <c r="I51" s="4">
        <f>Compras!P51</f>
        <v>1</v>
      </c>
      <c r="J51" s="40" t="s">
        <v>195</v>
      </c>
      <c r="K51" s="16">
        <f t="shared" si="3"/>
        <v>220.29664200000005</v>
      </c>
      <c r="L51" s="17">
        <f t="shared" si="1"/>
        <v>183.58053500000005</v>
      </c>
      <c r="M51" s="18">
        <f t="shared" si="4"/>
        <v>146.86442800000003</v>
      </c>
    </row>
    <row r="52" spans="1:14" x14ac:dyDescent="0.3">
      <c r="A52" s="41">
        <v>52</v>
      </c>
      <c r="B52" s="3" t="str">
        <f>Compras!A52</f>
        <v>Peluche Princesa Daisy</v>
      </c>
      <c r="C52" s="63" t="s">
        <v>250</v>
      </c>
      <c r="D52" s="64" t="s">
        <v>28</v>
      </c>
      <c r="E52" s="15">
        <f>Compras!C52</f>
        <v>140.59</v>
      </c>
      <c r="F52" s="6">
        <f>Compras!D52</f>
        <v>0.22877018280105277</v>
      </c>
      <c r="G52" s="4">
        <f>Compras!B52</f>
        <v>1</v>
      </c>
      <c r="H52" s="15">
        <f>Compras!Q52</f>
        <v>88.814415999999994</v>
      </c>
      <c r="I52" s="4">
        <f>Compras!P52</f>
        <v>1</v>
      </c>
      <c r="J52" s="40" t="s">
        <v>195</v>
      </c>
      <c r="K52" s="16">
        <f t="shared" ref="K52:K84" si="5">M52* (IF(M52-H52&lt;100, IF(M52-H52&gt;80, 1.25, IF(M52-H52&gt;50, 1.5, 1.75)), IF(M52-H52&gt;150, 0.95, IF(M52-H52&gt;170, 0.9, 1))))</f>
        <v>237.33243599999997</v>
      </c>
      <c r="L52" s="17">
        <f t="shared" si="1"/>
        <v>197.77702999999997</v>
      </c>
      <c r="M52" s="18">
        <f t="shared" ref="M52:M84" si="6">(H52/I52) * ( IF(E52&gt;H52, IF(E52-H52&gt;100, 1.25, IF(E52-H52&gt;50, 1.5, 1.75)), IF(H52-E52&gt;100, 1.25, IF(H52-E52&gt;50, 1.5, 1.75))) ) + 25</f>
        <v>158.22162399999999</v>
      </c>
    </row>
    <row r="53" spans="1:14" x14ac:dyDescent="0.3">
      <c r="A53" s="41">
        <v>53</v>
      </c>
      <c r="B53" s="3" t="str">
        <f>Compras!A53</f>
        <v>Peluche Princesa Peach</v>
      </c>
      <c r="C53" s="63" t="s">
        <v>250</v>
      </c>
      <c r="D53" s="64" t="s">
        <v>28</v>
      </c>
      <c r="E53" s="15">
        <f>Compras!C53</f>
        <v>139.88999999999999</v>
      </c>
      <c r="F53" s="6">
        <f>Compras!D53</f>
        <v>0.22886553720780609</v>
      </c>
      <c r="G53" s="4">
        <f>Compras!B53</f>
        <v>2</v>
      </c>
      <c r="H53" s="15">
        <f>Compras!Q53</f>
        <v>98.067607999999993</v>
      </c>
      <c r="I53" s="4">
        <f>Compras!P53</f>
        <v>1</v>
      </c>
      <c r="J53" s="40" t="s">
        <v>195</v>
      </c>
      <c r="K53" s="16">
        <f t="shared" si="5"/>
        <v>245.77289250000001</v>
      </c>
      <c r="L53" s="17">
        <f t="shared" si="1"/>
        <v>221.19560325</v>
      </c>
      <c r="M53" s="18">
        <f t="shared" si="6"/>
        <v>196.618314</v>
      </c>
    </row>
    <row r="54" spans="1:14" x14ac:dyDescent="0.3">
      <c r="A54" s="41">
        <v>54</v>
      </c>
      <c r="B54" s="3" t="str">
        <f>Compras!A54</f>
        <v>Peluche Toadette (honguita rosa)</v>
      </c>
      <c r="C54" s="63" t="s">
        <v>250</v>
      </c>
      <c r="D54" s="64" t="s">
        <v>28</v>
      </c>
      <c r="E54" s="15">
        <f>Compras!C54</f>
        <v>96.53</v>
      </c>
      <c r="F54" s="6">
        <f>Compras!D54</f>
        <v>0.23015435615870708</v>
      </c>
      <c r="G54" s="4">
        <f>Compras!B54</f>
        <v>1</v>
      </c>
      <c r="H54" s="15">
        <f>Compras!Q54</f>
        <v>54.700416000000011</v>
      </c>
      <c r="I54" s="4">
        <f>Compras!P54</f>
        <v>1</v>
      </c>
      <c r="J54" s="40" t="s">
        <v>195</v>
      </c>
      <c r="K54" s="16">
        <f t="shared" si="5"/>
        <v>181.08859200000003</v>
      </c>
      <c r="L54" s="17">
        <f t="shared" si="1"/>
        <v>150.90716000000003</v>
      </c>
      <c r="M54" s="18">
        <f t="shared" si="6"/>
        <v>120.72572800000002</v>
      </c>
    </row>
    <row r="55" spans="1:14" x14ac:dyDescent="0.3">
      <c r="A55" s="41">
        <v>55</v>
      </c>
      <c r="B55" s="3" t="str">
        <f>Compras!A55</f>
        <v>Peluche King Boo</v>
      </c>
      <c r="C55" s="63" t="s">
        <v>250</v>
      </c>
      <c r="D55" s="64" t="s">
        <v>28</v>
      </c>
      <c r="E55" s="15">
        <f>Compras!C55</f>
        <v>95.13</v>
      </c>
      <c r="F55" s="6">
        <f>Compras!D55</f>
        <v>0.23045516661410681</v>
      </c>
      <c r="G55" s="4">
        <f>Compras!B55</f>
        <v>1</v>
      </c>
      <c r="H55" s="15">
        <f>Compras!Q55</f>
        <v>53.594016000000018</v>
      </c>
      <c r="I55" s="4">
        <f>Compras!P55</f>
        <v>1</v>
      </c>
      <c r="J55" s="40" t="s">
        <v>195</v>
      </c>
      <c r="K55" s="16">
        <f t="shared" si="5"/>
        <v>178.18429200000006</v>
      </c>
      <c r="L55" s="17">
        <f t="shared" si="1"/>
        <v>148.48691000000005</v>
      </c>
      <c r="M55" s="18">
        <f t="shared" si="6"/>
        <v>118.78952800000003</v>
      </c>
    </row>
    <row r="56" spans="1:14" x14ac:dyDescent="0.3">
      <c r="A56" s="41">
        <v>56</v>
      </c>
      <c r="B56" s="3" t="str">
        <f>Compras!A56</f>
        <v>Figura Toad Explorador - Mario Bros</v>
      </c>
      <c r="C56" s="63" t="s">
        <v>250</v>
      </c>
      <c r="D56" s="64" t="s">
        <v>32</v>
      </c>
      <c r="E56" s="15">
        <f>Compras!C56</f>
        <v>127.25</v>
      </c>
      <c r="F56" s="6">
        <f>Compras!D56</f>
        <v>0.39685658153241649</v>
      </c>
      <c r="G56" s="4">
        <f>Compras!B56</f>
        <v>1</v>
      </c>
      <c r="H56" s="15">
        <f>Compras!Q56</f>
        <v>68.27</v>
      </c>
      <c r="I56" s="4">
        <f>Compras!P56</f>
        <v>1</v>
      </c>
      <c r="J56" s="66" t="s">
        <v>195</v>
      </c>
      <c r="K56" s="16">
        <f t="shared" si="5"/>
        <v>191.10750000000002</v>
      </c>
      <c r="L56" s="17">
        <f t="shared" si="1"/>
        <v>159.25625000000002</v>
      </c>
      <c r="M56" s="18">
        <f t="shared" si="6"/>
        <v>127.405</v>
      </c>
    </row>
    <row r="57" spans="1:14" x14ac:dyDescent="0.3">
      <c r="A57" s="41">
        <v>57</v>
      </c>
      <c r="B57" s="3" t="str">
        <f>Compras!A57</f>
        <v>Figura Mario Explorador - Mario Bros</v>
      </c>
      <c r="C57" s="63" t="s">
        <v>250</v>
      </c>
      <c r="D57" s="64" t="s">
        <v>32</v>
      </c>
      <c r="E57" s="15">
        <f>Compras!C57</f>
        <v>107.97</v>
      </c>
      <c r="F57" s="6">
        <f>Compras!D57</f>
        <v>0.39686950078725564</v>
      </c>
      <c r="G57" s="4">
        <f>Compras!B57</f>
        <v>1</v>
      </c>
      <c r="H57" s="15">
        <f>Compras!Q57</f>
        <v>65.12</v>
      </c>
      <c r="I57" s="4">
        <f>Compras!P57</f>
        <v>1</v>
      </c>
      <c r="J57" s="66" t="s">
        <v>195</v>
      </c>
      <c r="K57" s="16">
        <f t="shared" si="5"/>
        <v>208.44</v>
      </c>
      <c r="L57" s="17">
        <f t="shared" si="1"/>
        <v>173.7</v>
      </c>
      <c r="M57" s="18">
        <f t="shared" si="6"/>
        <v>138.96</v>
      </c>
    </row>
    <row r="58" spans="1:14" x14ac:dyDescent="0.3">
      <c r="A58" s="41">
        <v>58</v>
      </c>
      <c r="B58" s="3" t="str">
        <f>Compras!A58</f>
        <v>Figura Mario Galaxy - Mario Bros</v>
      </c>
      <c r="C58" s="63" t="s">
        <v>250</v>
      </c>
      <c r="D58" s="64" t="s">
        <v>32</v>
      </c>
      <c r="E58" s="15">
        <f>Compras!C58</f>
        <v>103.97</v>
      </c>
      <c r="F58" s="6">
        <f>Compras!D58</f>
        <v>0.39665288063864579</v>
      </c>
      <c r="G58" s="4">
        <f>Compras!B58</f>
        <v>1</v>
      </c>
      <c r="H58" s="15">
        <f>Compras!Q58</f>
        <v>62.73</v>
      </c>
      <c r="I58" s="4">
        <f>Compras!P58</f>
        <v>1</v>
      </c>
      <c r="J58" s="66" t="s">
        <v>195</v>
      </c>
      <c r="K58" s="16">
        <f t="shared" si="5"/>
        <v>202.16624999999996</v>
      </c>
      <c r="L58" s="17">
        <f t="shared" si="1"/>
        <v>168.47187499999995</v>
      </c>
      <c r="M58" s="18">
        <f t="shared" si="6"/>
        <v>134.77749999999997</v>
      </c>
    </row>
    <row r="59" spans="1:14" x14ac:dyDescent="0.3">
      <c r="A59" s="41">
        <v>59</v>
      </c>
      <c r="B59" s="3" t="str">
        <f>Compras!A59</f>
        <v>Figura Princesa Peach - Mario Bros</v>
      </c>
      <c r="C59" s="63" t="s">
        <v>250</v>
      </c>
      <c r="D59" s="64" t="s">
        <v>32</v>
      </c>
      <c r="E59" s="15">
        <f>Compras!C59</f>
        <v>125.96</v>
      </c>
      <c r="F59" s="6">
        <f>Compras!D59</f>
        <v>0.3965544617338837</v>
      </c>
      <c r="G59" s="4">
        <f>Compras!B59</f>
        <v>1</v>
      </c>
      <c r="H59" s="15">
        <f>Compras!Q59</f>
        <v>76.010000000000005</v>
      </c>
      <c r="I59" s="4">
        <f>Compras!P59</f>
        <v>1</v>
      </c>
      <c r="J59" s="66" t="s">
        <v>195</v>
      </c>
      <c r="K59" s="16">
        <f t="shared" si="5"/>
        <v>197.52187500000002</v>
      </c>
      <c r="L59" s="17">
        <f t="shared" si="1"/>
        <v>177.76968750000003</v>
      </c>
      <c r="M59" s="18">
        <f t="shared" si="6"/>
        <v>158.01750000000001</v>
      </c>
    </row>
    <row r="60" spans="1:14" x14ac:dyDescent="0.3">
      <c r="A60" s="41">
        <v>60</v>
      </c>
      <c r="B60" s="3" t="str">
        <f>Compras!A60</f>
        <v>Peluche Anya Forger Spy x Family</v>
      </c>
      <c r="C60" s="63" t="s">
        <v>251</v>
      </c>
      <c r="D60" s="64" t="s">
        <v>28</v>
      </c>
      <c r="E60" s="15">
        <f>Compras!C60</f>
        <v>136.75</v>
      </c>
      <c r="F60" s="6">
        <f>Compras!D60</f>
        <v>0.29618135283363806</v>
      </c>
      <c r="G60" s="4">
        <f>Compras!B60</f>
        <v>1</v>
      </c>
      <c r="H60" s="15">
        <f>Compras!Q60</f>
        <v>81.365279999999998</v>
      </c>
      <c r="I60" s="4">
        <f>Compras!P60</f>
        <v>1</v>
      </c>
      <c r="J60" s="40" t="s">
        <v>195</v>
      </c>
      <c r="K60" s="16">
        <f t="shared" si="5"/>
        <v>220.57188000000002</v>
      </c>
      <c r="L60" s="17">
        <f t="shared" si="1"/>
        <v>183.80990000000003</v>
      </c>
      <c r="M60" s="18">
        <f t="shared" si="6"/>
        <v>147.04792</v>
      </c>
    </row>
    <row r="61" spans="1:14" x14ac:dyDescent="0.3">
      <c r="A61" s="41">
        <v>61</v>
      </c>
      <c r="B61" s="3" t="str">
        <f>Compras!A61</f>
        <v>Llavero Peluche Gatito Tiburon</v>
      </c>
      <c r="C61" s="63" t="s">
        <v>252</v>
      </c>
      <c r="D61" s="64" t="s">
        <v>122</v>
      </c>
      <c r="E61" s="15">
        <f>Compras!C61</f>
        <v>110.17</v>
      </c>
      <c r="F61" s="6">
        <f>Compras!D61</f>
        <v>0.29339203049832085</v>
      </c>
      <c r="G61" s="4">
        <f>Compras!B61</f>
        <v>1</v>
      </c>
      <c r="H61" s="15">
        <f>Compras!Q61</f>
        <v>62.965079999999993</v>
      </c>
      <c r="I61" s="4">
        <f>Compras!P61</f>
        <v>1</v>
      </c>
      <c r="J61" s="40" t="s">
        <v>195</v>
      </c>
      <c r="K61" s="16">
        <f t="shared" si="5"/>
        <v>202.78333499999997</v>
      </c>
      <c r="L61" s="17">
        <f t="shared" si="1"/>
        <v>168.98611249999999</v>
      </c>
      <c r="M61" s="18">
        <f t="shared" si="6"/>
        <v>135.18888999999999</v>
      </c>
    </row>
    <row r="62" spans="1:14" x14ac:dyDescent="0.3">
      <c r="A62" s="41">
        <v>62</v>
      </c>
      <c r="B62" s="3" t="str">
        <f>Compras!A62</f>
        <v>Peluche Pochita Chainsaw Man grande</v>
      </c>
      <c r="C62" s="63" t="s">
        <v>253</v>
      </c>
      <c r="D62" s="64" t="s">
        <v>28</v>
      </c>
      <c r="E62" s="15">
        <f>Compras!C62</f>
        <v>82.36</v>
      </c>
      <c r="F62" s="6">
        <f>Compras!D62</f>
        <v>-0.14161000485672653</v>
      </c>
      <c r="G62" s="4">
        <f>Compras!B62</f>
        <v>1</v>
      </c>
      <c r="H62" s="15">
        <f>Compras!Q62</f>
        <v>79.141080000000002</v>
      </c>
      <c r="I62" s="4">
        <f>Compras!P62</f>
        <v>1</v>
      </c>
      <c r="J62" s="39" t="s">
        <v>195</v>
      </c>
      <c r="K62" s="16">
        <f t="shared" si="5"/>
        <v>204.37111250000001</v>
      </c>
      <c r="L62" s="17">
        <f t="shared" si="1"/>
        <v>183.93400124999999</v>
      </c>
      <c r="M62" s="18">
        <f t="shared" si="6"/>
        <v>163.49689000000001</v>
      </c>
    </row>
    <row r="63" spans="1:14" x14ac:dyDescent="0.3">
      <c r="A63" s="41">
        <v>63</v>
      </c>
      <c r="B63" s="3" t="str">
        <f>Compras!A63</f>
        <v>Peluche Pochita Chainsaw Man mediana</v>
      </c>
      <c r="C63" s="63" t="s">
        <v>253</v>
      </c>
      <c r="D63" s="64" t="s">
        <v>28</v>
      </c>
      <c r="E63" s="15">
        <f>Compras!C63</f>
        <v>82.36</v>
      </c>
      <c r="F63" s="6">
        <f>Compras!D63</f>
        <v>-0.14161000485672653</v>
      </c>
      <c r="G63" s="4">
        <f>Compras!B63</f>
        <v>1</v>
      </c>
      <c r="H63" s="15">
        <f>Compras!Q63</f>
        <v>79.141080000000002</v>
      </c>
      <c r="I63" s="4">
        <f>Compras!P63</f>
        <v>1</v>
      </c>
      <c r="J63" s="39" t="s">
        <v>195</v>
      </c>
      <c r="K63" s="16">
        <f t="shared" si="5"/>
        <v>204.37111250000001</v>
      </c>
      <c r="L63" s="17">
        <f t="shared" si="1"/>
        <v>183.93400124999999</v>
      </c>
      <c r="M63" s="18">
        <f t="shared" si="6"/>
        <v>163.49689000000001</v>
      </c>
    </row>
    <row r="64" spans="1:14" x14ac:dyDescent="0.3">
      <c r="A64" s="41">
        <v>64</v>
      </c>
      <c r="B64" s="3" t="str">
        <f>Compras!A64</f>
        <v>Peluche Pochita Chainsaw Man sentada</v>
      </c>
      <c r="C64" s="63" t="s">
        <v>253</v>
      </c>
      <c r="D64" s="64" t="s">
        <v>28</v>
      </c>
      <c r="E64" s="15">
        <f>Compras!C64</f>
        <v>82.36</v>
      </c>
      <c r="F64" s="6">
        <f>Compras!D64</f>
        <v>-0.14161000485672653</v>
      </c>
      <c r="G64" s="4">
        <f>Compras!B64</f>
        <v>1</v>
      </c>
      <c r="H64" s="15">
        <f>Compras!Q64</f>
        <v>79.141080000000002</v>
      </c>
      <c r="I64" s="4">
        <f>Compras!P64</f>
        <v>1</v>
      </c>
      <c r="J64" s="39" t="s">
        <v>195</v>
      </c>
      <c r="K64" s="16">
        <f t="shared" si="5"/>
        <v>204.37111250000001</v>
      </c>
      <c r="L64" s="17">
        <f t="shared" si="1"/>
        <v>183.93400124999999</v>
      </c>
      <c r="M64" s="18">
        <f t="shared" si="6"/>
        <v>163.49689000000001</v>
      </c>
    </row>
    <row r="65" spans="1:13" x14ac:dyDescent="0.3">
      <c r="A65" s="41">
        <v>65</v>
      </c>
      <c r="B65" s="3" t="str">
        <f>Compras!A65</f>
        <v>Monedero rana Gama Chan (Naruto)</v>
      </c>
      <c r="C65" s="63" t="s">
        <v>30</v>
      </c>
      <c r="D65" s="64" t="s">
        <v>121</v>
      </c>
      <c r="E65" s="15">
        <f>Compras!C65</f>
        <v>26.23</v>
      </c>
      <c r="F65" s="6">
        <f>Compras!D65</f>
        <v>-0.43347312237895513</v>
      </c>
      <c r="G65" s="4">
        <f>Compras!B65</f>
        <v>2</v>
      </c>
      <c r="H65" s="15">
        <f>Compras!Q65</f>
        <v>31.399999999999995</v>
      </c>
      <c r="I65" s="4">
        <f>Compras!P65</f>
        <v>1</v>
      </c>
      <c r="J65" s="40" t="s">
        <v>195</v>
      </c>
      <c r="K65" s="16">
        <f t="shared" si="5"/>
        <v>139.91249999999997</v>
      </c>
      <c r="L65" s="17">
        <f t="shared" si="1"/>
        <v>109.93124999999998</v>
      </c>
      <c r="M65" s="18">
        <f t="shared" si="6"/>
        <v>79.949999999999989</v>
      </c>
    </row>
    <row r="66" spans="1:13" x14ac:dyDescent="0.3">
      <c r="A66" s="41">
        <v>66</v>
      </c>
      <c r="B66" s="3" t="str">
        <f>Compras!A66</f>
        <v>Cinta Ninja Konoa - Gama Chan (Naruto)</v>
      </c>
      <c r="C66" s="63" t="s">
        <v>30</v>
      </c>
      <c r="D66" s="64" t="s">
        <v>254</v>
      </c>
      <c r="E66" s="15">
        <f>Compras!C66</f>
        <v>7.51</v>
      </c>
      <c r="F66" s="6">
        <f>Compras!D66</f>
        <v>0.26364846870838876</v>
      </c>
      <c r="G66" s="4">
        <f>Compras!B66</f>
        <v>2</v>
      </c>
      <c r="H66" s="15">
        <f>Compras!Q66</f>
        <v>19.824999999999999</v>
      </c>
      <c r="I66" s="4">
        <f>Compras!P66</f>
        <v>1</v>
      </c>
      <c r="J66" s="40" t="s">
        <v>195</v>
      </c>
      <c r="K66" s="16">
        <f t="shared" si="5"/>
        <v>104.4640625</v>
      </c>
      <c r="L66" s="17">
        <f t="shared" ref="L66:L84" si="7">(K66+M66)/2</f>
        <v>82.078906250000003</v>
      </c>
      <c r="M66" s="18">
        <f t="shared" si="6"/>
        <v>59.693750000000001</v>
      </c>
    </row>
    <row r="67" spans="1:13" x14ac:dyDescent="0.3">
      <c r="A67" s="41">
        <v>67</v>
      </c>
      <c r="B67" s="3" t="str">
        <f>Compras!A67</f>
        <v>Peluche Majin Buu - Dragon Ball Z</v>
      </c>
      <c r="C67" s="63" t="s">
        <v>126</v>
      </c>
      <c r="D67" s="64" t="s">
        <v>28</v>
      </c>
      <c r="E67" s="15">
        <f>Compras!C67</f>
        <v>134.56</v>
      </c>
      <c r="F67" s="6">
        <f>Compras!D67</f>
        <v>0.2966706302021403</v>
      </c>
      <c r="G67" s="4">
        <f>Compras!B67</f>
        <v>2</v>
      </c>
      <c r="H67" s="15">
        <f>Compras!Q67</f>
        <v>94.64</v>
      </c>
      <c r="I67" s="4">
        <f>Compras!P67</f>
        <v>1</v>
      </c>
      <c r="J67" s="40" t="s">
        <v>195</v>
      </c>
      <c r="K67" s="16">
        <f t="shared" si="5"/>
        <v>238.27500000000001</v>
      </c>
      <c r="L67" s="17">
        <f t="shared" si="7"/>
        <v>214.44749999999999</v>
      </c>
      <c r="M67" s="18">
        <f t="shared" si="6"/>
        <v>190.62</v>
      </c>
    </row>
    <row r="68" spans="1:13" x14ac:dyDescent="0.3">
      <c r="A68" s="41">
        <v>68</v>
      </c>
      <c r="B68" s="3" t="str">
        <f>Compras!A68</f>
        <v>Peluche LLavero Kuromi Kawaii</v>
      </c>
      <c r="C68" s="63" t="s">
        <v>255</v>
      </c>
      <c r="D68" s="64" t="s">
        <v>28</v>
      </c>
      <c r="E68" s="15">
        <f>Compras!C68</f>
        <v>70.099999999999994</v>
      </c>
      <c r="F68" s="6">
        <f>Compras!D68</f>
        <v>0</v>
      </c>
      <c r="G68" s="4">
        <f>Compras!B68</f>
        <v>2</v>
      </c>
      <c r="H68" s="15">
        <f>Compras!Q68</f>
        <v>37.729999999999997</v>
      </c>
      <c r="I68" s="4">
        <f>Compras!P68</f>
        <v>1</v>
      </c>
      <c r="J68" s="40" t="s">
        <v>195</v>
      </c>
      <c r="K68" s="16">
        <f t="shared" si="5"/>
        <v>136.54124999999999</v>
      </c>
      <c r="L68" s="17">
        <f t="shared" si="7"/>
        <v>113.78437499999998</v>
      </c>
      <c r="M68" s="18">
        <f t="shared" si="6"/>
        <v>91.027499999999989</v>
      </c>
    </row>
    <row r="69" spans="1:13" x14ac:dyDescent="0.3">
      <c r="A69" s="41">
        <v>69</v>
      </c>
      <c r="B69" s="3" t="str">
        <f>Compras!A69</f>
        <v>Peluche Chopper 25 cm</v>
      </c>
      <c r="C69" s="63" t="s">
        <v>31</v>
      </c>
      <c r="D69" s="64" t="s">
        <v>28</v>
      </c>
      <c r="E69" s="15">
        <f>Compras!C69</f>
        <v>287.92</v>
      </c>
      <c r="F69" s="6">
        <f>Compras!D69</f>
        <v>0.5277507641011393</v>
      </c>
      <c r="G69" s="4">
        <f>Compras!B69</f>
        <v>1</v>
      </c>
      <c r="H69" s="15">
        <f>Compras!Q69</f>
        <v>151.0975</v>
      </c>
      <c r="I69" s="4">
        <f>Compras!P69</f>
        <v>1</v>
      </c>
      <c r="J69" s="40" t="s">
        <v>195</v>
      </c>
      <c r="K69" s="16">
        <f t="shared" si="5"/>
        <v>320.80781249999995</v>
      </c>
      <c r="L69" s="17">
        <f t="shared" si="7"/>
        <v>267.33984375</v>
      </c>
      <c r="M69" s="18">
        <f t="shared" si="6"/>
        <v>213.87187499999999</v>
      </c>
    </row>
    <row r="70" spans="1:13" x14ac:dyDescent="0.3">
      <c r="A70" s="41">
        <v>70</v>
      </c>
      <c r="B70" s="3" t="str">
        <f>Compras!A70</f>
        <v>Peluche Llavero Chopper</v>
      </c>
      <c r="C70" s="63" t="s">
        <v>31</v>
      </c>
      <c r="D70" s="64" t="s">
        <v>28</v>
      </c>
      <c r="E70" s="15">
        <f>Compras!C70</f>
        <v>168.2</v>
      </c>
      <c r="F70" s="6">
        <f>Compras!D70</f>
        <v>0.55249702734839479</v>
      </c>
      <c r="G70" s="4">
        <f>Compras!B70</f>
        <v>3</v>
      </c>
      <c r="H70" s="15">
        <f>Compras!Q70</f>
        <v>90.397499999999994</v>
      </c>
      <c r="I70" s="4">
        <f>Compras!P70</f>
        <v>1</v>
      </c>
      <c r="J70" s="40" t="s">
        <v>195</v>
      </c>
      <c r="K70" s="16">
        <f t="shared" si="5"/>
        <v>240.894375</v>
      </c>
      <c r="L70" s="17">
        <f t="shared" si="7"/>
        <v>200.74531250000001</v>
      </c>
      <c r="M70" s="18">
        <f t="shared" si="6"/>
        <v>160.59625</v>
      </c>
    </row>
    <row r="71" spans="1:13" x14ac:dyDescent="0.3">
      <c r="A71" s="41">
        <v>71</v>
      </c>
      <c r="B71" s="3" t="str">
        <f>Compras!A71</f>
        <v>Peluche Om Nom 20 cm</v>
      </c>
      <c r="C71" s="63" t="s">
        <v>136</v>
      </c>
      <c r="D71" s="64" t="s">
        <v>28</v>
      </c>
      <c r="E71" s="15">
        <f>Compras!C71</f>
        <v>87.59</v>
      </c>
      <c r="F71" s="6">
        <f>Compras!D71</f>
        <v>0.31696312364425178</v>
      </c>
      <c r="G71" s="4">
        <f>Compras!B71</f>
        <v>1</v>
      </c>
      <c r="H71" s="15">
        <f>Compras!Q71</f>
        <v>75.148799999999994</v>
      </c>
      <c r="I71" s="4">
        <f>Compras!P71</f>
        <v>1</v>
      </c>
      <c r="J71" s="40" t="s">
        <v>195</v>
      </c>
      <c r="K71" s="16">
        <f t="shared" si="5"/>
        <v>195.63800000000001</v>
      </c>
      <c r="L71" s="17">
        <f t="shared" si="7"/>
        <v>176.07420000000002</v>
      </c>
      <c r="M71" s="18">
        <f t="shared" si="6"/>
        <v>156.5104</v>
      </c>
    </row>
    <row r="72" spans="1:13" x14ac:dyDescent="0.3">
      <c r="A72" s="41">
        <v>72</v>
      </c>
      <c r="B72" s="3" t="str">
        <f>Compras!A72</f>
        <v>Figura Hatsune Miku Kagamine Rin</v>
      </c>
      <c r="C72" s="63" t="s">
        <v>135</v>
      </c>
      <c r="D72" s="64" t="s">
        <v>32</v>
      </c>
      <c r="E72" s="15">
        <f>Compras!C72</f>
        <v>23.14</v>
      </c>
      <c r="F72" s="6">
        <f>Compras!D72</f>
        <v>0.15471045808124467</v>
      </c>
      <c r="G72" s="4">
        <f>Compras!B72</f>
        <v>2</v>
      </c>
      <c r="H72" s="15">
        <f>Compras!Q72</f>
        <v>44.559999999999995</v>
      </c>
      <c r="I72" s="4">
        <f>Compras!P72</f>
        <v>1</v>
      </c>
      <c r="J72" s="40" t="s">
        <v>195</v>
      </c>
      <c r="K72" s="16">
        <f t="shared" si="5"/>
        <v>154.46999999999997</v>
      </c>
      <c r="L72" s="17">
        <f t="shared" si="7"/>
        <v>128.72499999999997</v>
      </c>
      <c r="M72" s="18">
        <f t="shared" si="6"/>
        <v>102.97999999999999</v>
      </c>
    </row>
    <row r="73" spans="1:13" x14ac:dyDescent="0.3">
      <c r="A73" s="41">
        <v>73</v>
      </c>
      <c r="B73" s="3" t="str">
        <f>Compras!A73</f>
        <v>Cinta Ninja Naruto</v>
      </c>
      <c r="C73" s="63" t="s">
        <v>30</v>
      </c>
      <c r="D73" s="64" t="s">
        <v>254</v>
      </c>
      <c r="E73" s="15">
        <f>Compras!C73</f>
        <v>7.9</v>
      </c>
      <c r="F73" s="6">
        <f>Compras!D73</f>
        <v>0.3</v>
      </c>
      <c r="G73" s="4">
        <f>Compras!B73</f>
        <v>1</v>
      </c>
      <c r="H73" s="15">
        <f>Compras!Q73</f>
        <v>5.53</v>
      </c>
      <c r="I73" s="4">
        <f>Compras!P73</f>
        <v>1</v>
      </c>
      <c r="J73" s="40" t="s">
        <v>195</v>
      </c>
      <c r="K73" s="16">
        <f t="shared" si="5"/>
        <v>60.685625000000002</v>
      </c>
      <c r="L73" s="17">
        <f t="shared" si="7"/>
        <v>47.681562499999998</v>
      </c>
      <c r="M73" s="18">
        <f t="shared" si="6"/>
        <v>34.677500000000002</v>
      </c>
    </row>
    <row r="74" spans="1:13" x14ac:dyDescent="0.3">
      <c r="A74" s="41">
        <v>74</v>
      </c>
      <c r="B74" s="3" t="str">
        <f>Compras!A74</f>
        <v>Hot Wheels Mario Kart, Babie Mario 4 Pack</v>
      </c>
      <c r="C74" s="63" t="s">
        <v>129</v>
      </c>
      <c r="D74" s="64" t="s">
        <v>128</v>
      </c>
      <c r="E74" s="15">
        <f>Compras!C74</f>
        <v>599</v>
      </c>
      <c r="F74" s="6">
        <f>Compras!D74</f>
        <v>0.22068447412353923</v>
      </c>
      <c r="G74" s="4">
        <f>Compras!B74</f>
        <v>2</v>
      </c>
      <c r="H74" s="15">
        <f>Compras!Q74</f>
        <v>466.81</v>
      </c>
      <c r="I74" s="4">
        <f>Compras!P74</f>
        <v>1</v>
      </c>
      <c r="J74" s="40" t="s">
        <v>195</v>
      </c>
      <c r="K74" s="16">
        <f t="shared" si="5"/>
        <v>608.51250000000005</v>
      </c>
      <c r="L74" s="17">
        <f t="shared" si="7"/>
        <v>608.51250000000005</v>
      </c>
      <c r="M74" s="18">
        <f t="shared" si="6"/>
        <v>608.51250000000005</v>
      </c>
    </row>
    <row r="75" spans="1:13" x14ac:dyDescent="0.3">
      <c r="A75" s="41">
        <v>75</v>
      </c>
      <c r="B75" s="3" t="str">
        <f>Compras!A75</f>
        <v>Peluche Om Nom</v>
      </c>
      <c r="C75" s="63" t="s">
        <v>136</v>
      </c>
      <c r="D75" s="63" t="s">
        <v>28</v>
      </c>
      <c r="E75" s="15">
        <f>Compras!C75</f>
        <v>89.25</v>
      </c>
      <c r="F75" s="6">
        <f>Compras!D75</f>
        <v>0.30198767507002799</v>
      </c>
      <c r="G75" s="4">
        <f>Compras!B75</f>
        <v>1</v>
      </c>
      <c r="H75" s="15">
        <f>Compras!Q75</f>
        <v>77.97120000000001</v>
      </c>
      <c r="I75" s="4">
        <f>Compras!P75</f>
        <v>1</v>
      </c>
      <c r="J75" s="40" t="s">
        <v>195</v>
      </c>
      <c r="K75" s="16">
        <f t="shared" si="5"/>
        <v>201.81200000000004</v>
      </c>
      <c r="L75" s="17">
        <f t="shared" si="7"/>
        <v>181.63080000000002</v>
      </c>
      <c r="M75" s="18">
        <f t="shared" si="6"/>
        <v>161.44960000000003</v>
      </c>
    </row>
    <row r="76" spans="1:13" x14ac:dyDescent="0.3">
      <c r="A76" s="41">
        <v>76</v>
      </c>
      <c r="B76" s="3" t="str">
        <f>Compras!A76</f>
        <v>Peluche Majin Buu - Dragon Ball Z</v>
      </c>
      <c r="C76" s="63" t="s">
        <v>126</v>
      </c>
      <c r="D76" s="63" t="s">
        <v>28</v>
      </c>
      <c r="E76" s="15">
        <f>Compras!C76</f>
        <v>134.66</v>
      </c>
      <c r="F76" s="6">
        <f>Compras!D76</f>
        <v>0.29451953066983511</v>
      </c>
      <c r="G76" s="4">
        <f>Compras!B76</f>
        <v>2</v>
      </c>
      <c r="H76" s="15">
        <f>Compras!Q76</f>
        <v>95</v>
      </c>
      <c r="I76" s="4">
        <f>Compras!P76</f>
        <v>1</v>
      </c>
      <c r="J76" s="40" t="s">
        <v>195</v>
      </c>
      <c r="K76" s="16">
        <f t="shared" si="5"/>
        <v>239.0625</v>
      </c>
      <c r="L76" s="17">
        <f t="shared" si="7"/>
        <v>215.15625</v>
      </c>
      <c r="M76" s="18">
        <f t="shared" si="6"/>
        <v>191.25</v>
      </c>
    </row>
    <row r="77" spans="1:13" x14ac:dyDescent="0.3">
      <c r="A77" s="41">
        <v>77</v>
      </c>
      <c r="B77" s="3" t="str">
        <f>Compras!A77</f>
        <v>Peluche Llavero Chopper</v>
      </c>
      <c r="C77" s="63" t="s">
        <v>31</v>
      </c>
      <c r="D77" s="63" t="s">
        <v>122</v>
      </c>
      <c r="E77" s="15">
        <f>Compras!C77</f>
        <v>107.1</v>
      </c>
      <c r="F77" s="6">
        <f>Compras!D77</f>
        <v>0.29458450046685342</v>
      </c>
      <c r="G77" s="4">
        <f>Compras!B77</f>
        <v>3</v>
      </c>
      <c r="H77" s="15">
        <f>Compras!Q77</f>
        <v>75.55</v>
      </c>
      <c r="I77" s="4">
        <f>Compras!P77</f>
        <v>1</v>
      </c>
      <c r="J77" s="40" t="s">
        <v>195</v>
      </c>
      <c r="K77" s="16">
        <f t="shared" si="5"/>
        <v>196.515625</v>
      </c>
      <c r="L77" s="17">
        <f t="shared" si="7"/>
        <v>176.86406249999999</v>
      </c>
      <c r="M77" s="18">
        <f t="shared" si="6"/>
        <v>157.21250000000001</v>
      </c>
    </row>
    <row r="78" spans="1:13" x14ac:dyDescent="0.3">
      <c r="A78" s="41">
        <v>78</v>
      </c>
      <c r="B78" s="3" t="str">
        <f>Compras!A78</f>
        <v>Peluche LLavero Kuromi Kawaii</v>
      </c>
      <c r="C78" s="63" t="s">
        <v>255</v>
      </c>
      <c r="D78" s="64" t="s">
        <v>28</v>
      </c>
      <c r="E78" s="15">
        <f>Compras!C78</f>
        <v>65.92</v>
      </c>
      <c r="F78" s="6">
        <f>Compras!D78</f>
        <v>0</v>
      </c>
      <c r="G78" s="4">
        <f>Compras!B78</f>
        <v>3</v>
      </c>
      <c r="H78" s="15">
        <f>Compras!Q78</f>
        <v>63.943333333333335</v>
      </c>
      <c r="I78" s="4">
        <f>Compras!P78</f>
        <v>1</v>
      </c>
      <c r="J78" s="40" t="s">
        <v>195</v>
      </c>
      <c r="K78" s="16">
        <f t="shared" si="5"/>
        <v>205.35124999999999</v>
      </c>
      <c r="L78" s="17">
        <f t="shared" si="7"/>
        <v>171.12604166666665</v>
      </c>
      <c r="M78" s="18">
        <f t="shared" si="6"/>
        <v>136.90083333333334</v>
      </c>
    </row>
    <row r="79" spans="1:13" x14ac:dyDescent="0.3">
      <c r="A79" s="41">
        <v>79</v>
      </c>
      <c r="B79" s="3" t="str">
        <f>Compras!A79</f>
        <v>Peluche Bowser 25 cm MB</v>
      </c>
      <c r="C79" s="63" t="s">
        <v>250</v>
      </c>
      <c r="D79" s="63" t="s">
        <v>28</v>
      </c>
      <c r="E79" s="15">
        <f>Compras!C79</f>
        <v>247.82</v>
      </c>
      <c r="F79" s="6">
        <f>Compras!D79</f>
        <v>0.14292631748849968</v>
      </c>
      <c r="G79" s="4">
        <f>Compras!B79</f>
        <v>1</v>
      </c>
      <c r="H79" s="15">
        <f>Compras!Q79</f>
        <v>138.33000000000001</v>
      </c>
      <c r="I79" s="4">
        <f>Compras!P79</f>
        <v>1</v>
      </c>
      <c r="J79" s="40" t="s">
        <v>195</v>
      </c>
      <c r="K79" s="16">
        <f t="shared" si="5"/>
        <v>296.86875000000003</v>
      </c>
      <c r="L79" s="17">
        <f t="shared" si="7"/>
        <v>247.39062500000003</v>
      </c>
      <c r="M79" s="18">
        <f t="shared" si="6"/>
        <v>197.91250000000002</v>
      </c>
    </row>
    <row r="80" spans="1:13" x14ac:dyDescent="0.3">
      <c r="A80" s="41">
        <v>80</v>
      </c>
      <c r="B80" s="3" t="str">
        <f>Compras!A80</f>
        <v>Peluche Bowser 25 cm</v>
      </c>
      <c r="C80" s="63" t="s">
        <v>250</v>
      </c>
      <c r="D80" s="63" t="s">
        <v>28</v>
      </c>
      <c r="E80" s="15">
        <f>Compras!C80</f>
        <v>247.82</v>
      </c>
      <c r="F80" s="6">
        <f>Compras!D80</f>
        <v>0.10257444919699778</v>
      </c>
      <c r="G80" s="4">
        <f>Compras!B80</f>
        <v>1</v>
      </c>
      <c r="H80" s="15">
        <f>Compras!Q80</f>
        <v>252.21</v>
      </c>
      <c r="I80" s="4">
        <f>Compras!P80</f>
        <v>1</v>
      </c>
      <c r="J80" s="40" t="s">
        <v>195</v>
      </c>
      <c r="K80" s="16">
        <f t="shared" si="5"/>
        <v>443.049125</v>
      </c>
      <c r="L80" s="17">
        <f t="shared" si="7"/>
        <v>454.70831250000003</v>
      </c>
      <c r="M80" s="18">
        <f t="shared" si="6"/>
        <v>466.36750000000001</v>
      </c>
    </row>
    <row r="81" spans="1:13" x14ac:dyDescent="0.3">
      <c r="A81" s="41">
        <v>81</v>
      </c>
      <c r="B81" s="3" t="str">
        <f>Compras!A81</f>
        <v>Peluche Kamek MB</v>
      </c>
      <c r="C81" s="63" t="s">
        <v>250</v>
      </c>
      <c r="D81" s="63" t="s">
        <v>28</v>
      </c>
      <c r="E81" s="15">
        <f>Compras!C81</f>
        <v>101.22</v>
      </c>
      <c r="F81" s="6">
        <f>Compras!D81</f>
        <v>0.22426397945070151</v>
      </c>
      <c r="G81" s="4">
        <f>Compras!B81</f>
        <v>1</v>
      </c>
      <c r="H81" s="15">
        <f>Compras!Q81</f>
        <v>98.949999999999989</v>
      </c>
      <c r="I81" s="4">
        <f>Compras!P81</f>
        <v>1</v>
      </c>
      <c r="J81" s="40" t="s">
        <v>195</v>
      </c>
      <c r="K81" s="16">
        <f t="shared" si="5"/>
        <v>247.70312499999994</v>
      </c>
      <c r="L81" s="17">
        <f t="shared" si="7"/>
        <v>222.93281249999995</v>
      </c>
      <c r="M81" s="18">
        <f t="shared" si="6"/>
        <v>198.16249999999997</v>
      </c>
    </row>
    <row r="82" spans="1:13" x14ac:dyDescent="0.3">
      <c r="A82" s="41">
        <v>82</v>
      </c>
      <c r="B82" s="3" t="str">
        <f>Compras!A82</f>
        <v>Peluche ShiGi MB</v>
      </c>
      <c r="C82" s="63" t="s">
        <v>250</v>
      </c>
      <c r="D82" s="63" t="s">
        <v>28</v>
      </c>
      <c r="E82" s="15">
        <f>Compras!C82</f>
        <v>93.14</v>
      </c>
      <c r="F82" s="6">
        <f>Compras!D82</f>
        <v>0.22460811681339921</v>
      </c>
      <c r="G82" s="4">
        <f>Compras!B82</f>
        <v>1</v>
      </c>
      <c r="H82" s="15">
        <f>Compras!Q82</f>
        <v>92.65</v>
      </c>
      <c r="I82" s="4">
        <f>Compras!P82</f>
        <v>1</v>
      </c>
      <c r="J82" s="40" t="s">
        <v>195</v>
      </c>
      <c r="K82" s="16">
        <f t="shared" si="5"/>
        <v>233.92187500000003</v>
      </c>
      <c r="L82" s="17">
        <f t="shared" si="7"/>
        <v>210.52968750000002</v>
      </c>
      <c r="M82" s="18">
        <f t="shared" si="6"/>
        <v>187.13750000000002</v>
      </c>
    </row>
    <row r="83" spans="1:13" x14ac:dyDescent="0.3">
      <c r="A83" s="41">
        <v>83</v>
      </c>
      <c r="B83" s="3" t="str">
        <f>Compras!A83</f>
        <v>Peluche Tortuga MB</v>
      </c>
      <c r="C83" s="63" t="s">
        <v>250</v>
      </c>
      <c r="D83" s="63" t="s">
        <v>28</v>
      </c>
      <c r="E83" s="15">
        <f>Compras!C83</f>
        <v>129.33000000000001</v>
      </c>
      <c r="F83" s="6">
        <f>Compras!D83</f>
        <v>0.22392329699219057</v>
      </c>
      <c r="G83" s="4">
        <f>Compras!B83</f>
        <v>1</v>
      </c>
      <c r="H83" s="15">
        <f>Compras!Q83</f>
        <v>120.80000000000001</v>
      </c>
      <c r="I83" s="4">
        <f>Compras!P83</f>
        <v>1</v>
      </c>
      <c r="J83" s="40" t="s">
        <v>195</v>
      </c>
      <c r="K83" s="16">
        <f t="shared" si="5"/>
        <v>236.40000000000003</v>
      </c>
      <c r="L83" s="17">
        <f t="shared" si="7"/>
        <v>236.40000000000003</v>
      </c>
      <c r="M83" s="18">
        <f t="shared" si="6"/>
        <v>236.40000000000003</v>
      </c>
    </row>
    <row r="84" spans="1:13" x14ac:dyDescent="0.3">
      <c r="A84" s="41">
        <v>84</v>
      </c>
      <c r="B84" s="3" t="str">
        <f>Compras!A84</f>
        <v>Peluche Princesa Daisy</v>
      </c>
      <c r="C84" s="63" t="s">
        <v>250</v>
      </c>
      <c r="D84" s="63" t="s">
        <v>28</v>
      </c>
      <c r="E84" s="15">
        <f>Compras!C84</f>
        <v>140.59</v>
      </c>
      <c r="F84" s="6">
        <f>Compras!D84</f>
        <v>0.24508144249235367</v>
      </c>
      <c r="G84" s="4">
        <f>Compras!B84</f>
        <v>1</v>
      </c>
      <c r="H84" s="15">
        <f>Compras!Q84</f>
        <v>156.13249999999999</v>
      </c>
      <c r="I84" s="4">
        <f>Compras!P84</f>
        <v>1</v>
      </c>
      <c r="J84" s="40" t="s">
        <v>195</v>
      </c>
      <c r="K84" s="16">
        <f t="shared" si="5"/>
        <v>298.231875</v>
      </c>
      <c r="L84" s="17">
        <f t="shared" si="7"/>
        <v>298.231875</v>
      </c>
      <c r="M84" s="18">
        <f t="shared" si="6"/>
        <v>298.231875</v>
      </c>
    </row>
  </sheetData>
  <autoFilter ref="A1:M4" xr:uid="{00000000-0009-0000-0000-000001000000}">
    <sortState xmlns:xlrd2="http://schemas.microsoft.com/office/spreadsheetml/2017/richdata2" ref="A2:M49">
      <sortCondition ref="A1:A4"/>
    </sortState>
  </autoFilter>
  <hyperlinks>
    <hyperlink ref="J4" r:id="rId1" xr:uid="{3A33ED5F-C92F-45B5-A560-A5B14C1CB743}"/>
    <hyperlink ref="J5" r:id="rId2" xr:uid="{D40CAD09-7204-4361-8ADE-530F691A9081}"/>
    <hyperlink ref="J7" r:id="rId3" xr:uid="{AB7D21CD-C1D0-4C3B-94F0-4044F23FE413}"/>
    <hyperlink ref="J9" r:id="rId4" xr:uid="{1F35CC49-2F1B-4DDC-A11D-B85284726538}"/>
    <hyperlink ref="J11" r:id="rId5" xr:uid="{9ABA7C8D-97AC-4593-B4D4-25590078A87F}"/>
    <hyperlink ref="J13" r:id="rId6" xr:uid="{878CF598-B488-4B4B-A66C-65CE3839B278}"/>
    <hyperlink ref="J17" r:id="rId7" xr:uid="{E91CDD6B-1FC7-42F8-9E75-76D255FBA239}"/>
    <hyperlink ref="J18" r:id="rId8" xr:uid="{69A7FCB6-0E2A-422C-AB51-FCB43FE8CED7}"/>
    <hyperlink ref="J20" r:id="rId9" xr:uid="{9E211960-97DA-4224-987B-37A324B79309}"/>
    <hyperlink ref="J22" r:id="rId10" xr:uid="{59DD9800-F63F-41C2-A1E9-AE8E2BB07B1C}"/>
    <hyperlink ref="J24" r:id="rId11" xr:uid="{87800603-A5C5-48AC-A614-59EF3007987C}"/>
    <hyperlink ref="J26" r:id="rId12" xr:uid="{C7C2F67F-28B7-4AC4-A4B5-BC0CAB199FDA}"/>
    <hyperlink ref="J28" r:id="rId13" xr:uid="{169F4A4F-E8E0-4D11-AAB4-09E58018635C}"/>
    <hyperlink ref="J30" r:id="rId14" xr:uid="{04354663-618F-4EEB-AB88-2D658C4E6D03}"/>
    <hyperlink ref="J32" r:id="rId15" xr:uid="{F3BEFB76-2587-4F1D-BBDB-811DE167CE01}"/>
    <hyperlink ref="J34" r:id="rId16" xr:uid="{2112E569-5415-4C71-BA47-1A68861BFC30}"/>
    <hyperlink ref="J38" r:id="rId17" xr:uid="{25C83A06-59CD-4164-B2F8-C0A1EA41BC5A}"/>
    <hyperlink ref="J44" r:id="rId18" xr:uid="{8143325C-4DF2-4570-94CC-E529546E2FEB}"/>
    <hyperlink ref="J48" r:id="rId19" xr:uid="{FECF1BAB-B272-474F-8920-54C186493710}"/>
    <hyperlink ref="J6" r:id="rId20" xr:uid="{DF38505E-BFBF-4DF7-A10D-C2B8AA67B0B8}"/>
    <hyperlink ref="J8" r:id="rId21" xr:uid="{1D3455EB-F5C5-4168-90E4-47A2D3035CC4}"/>
    <hyperlink ref="J10" r:id="rId22" xr:uid="{A70DEF57-E353-41B7-87E6-0531781DAD8C}"/>
    <hyperlink ref="J12" r:id="rId23" xr:uid="{9DDD0325-AD3C-4B01-825E-74933CB90EC6}"/>
    <hyperlink ref="J21" r:id="rId24" xr:uid="{FE783398-F01F-4108-A397-3EFD98173BC6}"/>
    <hyperlink ref="J23" r:id="rId25" xr:uid="{5984EE85-56C8-4840-A558-D89D5CFD444C}"/>
    <hyperlink ref="J25" r:id="rId26" xr:uid="{B90EBCB6-B861-415D-90BB-5683AE68B66A}"/>
    <hyperlink ref="J27" r:id="rId27" xr:uid="{4B1B09F7-7216-45C6-A8FC-C1830EFA83F2}"/>
    <hyperlink ref="J31" r:id="rId28" xr:uid="{9051F5C3-6E7D-4F00-BED2-CFE756FDE326}"/>
    <hyperlink ref="J33" r:id="rId29" xr:uid="{0FA2DF4E-3F3A-46E6-94E2-DC32A3EB46F1}"/>
    <hyperlink ref="J35" r:id="rId30" xr:uid="{53C282DD-7B06-4FCF-BAAC-8EFE9FE8045A}"/>
    <hyperlink ref="J39" r:id="rId31" xr:uid="{A7B51A62-39E7-4722-9EC6-5E58A8C6D3D6}"/>
    <hyperlink ref="J41" r:id="rId32" xr:uid="{1B6802BF-4A17-4790-AA65-CC50C1C73170}"/>
    <hyperlink ref="J43" r:id="rId33" xr:uid="{CBC62A88-A84C-4840-B1EC-490E2D485932}"/>
    <hyperlink ref="J45" r:id="rId34" xr:uid="{226FFB8C-6B82-4F24-ABD4-D7DDB0A7BF6C}"/>
    <hyperlink ref="J47" r:id="rId35" xr:uid="{46069102-D278-4154-8788-0AE8830D4936}"/>
    <hyperlink ref="J49" r:id="rId36" xr:uid="{D0254100-C035-41FA-A4B7-DCA9A888DC64}"/>
    <hyperlink ref="J29" r:id="rId37" xr:uid="{9DCC4A74-1E0A-4B85-BDC7-2FD28D75FDE4}"/>
    <hyperlink ref="J2" r:id="rId38" xr:uid="{54FB80C7-28AC-4975-B326-692243D8CCD3}"/>
    <hyperlink ref="J3" r:id="rId39" xr:uid="{C7AEA7FB-C6BE-4289-8041-636CF9B98E45}"/>
    <hyperlink ref="J16" r:id="rId40" xr:uid="{5C55E7E6-0268-4742-A5BF-46975EB5DA0F}"/>
    <hyperlink ref="J15" r:id="rId41" xr:uid="{264AB72E-F338-496D-90D0-9ED94A2B90BA}"/>
    <hyperlink ref="J14" r:id="rId42" xr:uid="{962C0BD8-FA0C-47AA-A846-3B1AB63058A5}"/>
    <hyperlink ref="J19" r:id="rId43" xr:uid="{D437854A-5483-46D0-BD02-264A38FA7E6B}"/>
    <hyperlink ref="J40" r:id="rId44" xr:uid="{475A823D-39AE-4CDB-ADC9-DC2588438521}"/>
    <hyperlink ref="J42" r:id="rId45" xr:uid="{AF1BAC38-AFB8-4CC3-A487-28B1F48C23B3}"/>
    <hyperlink ref="J46" r:id="rId46" xr:uid="{DE54AD89-E703-45EB-8DD0-9E6AD03DAF05}"/>
    <hyperlink ref="J50" r:id="rId47" xr:uid="{E2DABE23-3D32-46EC-BC28-351BE8CBFBD5}"/>
    <hyperlink ref="J74" r:id="rId48" xr:uid="{41510531-229F-4ED2-9B07-4433BDBFFCE8}"/>
    <hyperlink ref="J52" r:id="rId49" xr:uid="{47A4199B-FD93-4E4B-99E7-5FD78EC6FD27}"/>
    <hyperlink ref="J53" r:id="rId50" xr:uid="{4E407809-389B-4B21-9B45-9F961FEC36CD}"/>
    <hyperlink ref="J51" r:id="rId51" xr:uid="{81D7E013-21CA-47E8-9038-7A0EF560FD13}"/>
    <hyperlink ref="J54" r:id="rId52" xr:uid="{163940DB-85A3-4AA9-B8B6-A2C9C42914AB}"/>
    <hyperlink ref="J55" r:id="rId53" xr:uid="{629D5CA5-4EF2-4ABA-A134-D7D65A3DFDCB}"/>
    <hyperlink ref="J60" r:id="rId54" xr:uid="{9B8CDC71-4E1B-4BB2-8DBF-64DAC707C907}"/>
    <hyperlink ref="J61" r:id="rId55" xr:uid="{8E8041B0-9699-4E5E-ABE3-7A71C3A61A88}"/>
    <hyperlink ref="J66" r:id="rId56" xr:uid="{0237155C-F608-4274-8D8B-C5582EC6FB6B}"/>
    <hyperlink ref="J65" r:id="rId57" xr:uid="{1FD77C3B-9CB8-4995-842A-29C1E8A76B91}"/>
    <hyperlink ref="J67" r:id="rId58" xr:uid="{BFC2C721-377C-4D89-BB61-C34A64545592}"/>
    <hyperlink ref="J68" r:id="rId59" xr:uid="{CCA14A95-FB15-4707-8CFD-4F17F08E959E}"/>
    <hyperlink ref="J69" r:id="rId60" xr:uid="{71CC8E05-4D53-44BF-9F9E-F83CA0729487}"/>
    <hyperlink ref="J70" r:id="rId61" xr:uid="{D96720D5-2AF1-4E98-BDB2-E2D49893D154}"/>
    <hyperlink ref="J71" r:id="rId62" xr:uid="{51608400-B035-4169-9C1B-6DA62147D471}"/>
    <hyperlink ref="J72" r:id="rId63" xr:uid="{ED1EE672-2BBF-4ECA-9264-DD2315693F04}"/>
    <hyperlink ref="J73" r:id="rId64" xr:uid="{FCFE326B-9590-40B2-A310-86A53DC0EF06}"/>
    <hyperlink ref="J75" r:id="rId65" xr:uid="{824B5EEF-BA86-485B-B393-3142EBA6F45B}"/>
    <hyperlink ref="J76" r:id="rId66" xr:uid="{756B02E4-D338-4491-A8EA-D16E1A5A26B1}"/>
    <hyperlink ref="J77" r:id="rId67" xr:uid="{3FB9E247-F566-42F0-87E1-863F65F853EB}"/>
    <hyperlink ref="J78" r:id="rId68" xr:uid="{8AE5111B-4609-4848-93D4-C308104D5D74}"/>
    <hyperlink ref="J79" r:id="rId69" xr:uid="{6F9C4B1A-F31D-4DA1-9CDD-D8B6457BEA84}"/>
    <hyperlink ref="J80" r:id="rId70" xr:uid="{D45826A0-E034-4202-8181-C2E253ABABFD}"/>
    <hyperlink ref="J81" r:id="rId71" xr:uid="{48493847-62EE-4212-97EF-319854F11F5A}"/>
    <hyperlink ref="J82" r:id="rId72" xr:uid="{B73E1D75-47B6-491E-8C70-364731D29DCE}"/>
    <hyperlink ref="J83" r:id="rId73" xr:uid="{02520D86-7A0C-40B1-8027-3557A6D19D12}"/>
    <hyperlink ref="J84" r:id="rId74" xr:uid="{B1D4C9AA-E18F-4BBC-916E-85EA74253589}"/>
  </hyperlinks>
  <pageMargins left="0.7" right="0.7" top="0.75" bottom="0.75" header="0.3" footer="0.3"/>
  <picture r:id="rId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5159-477A-454A-B177-20CE6EB97795}">
  <dimension ref="A1:I13"/>
  <sheetViews>
    <sheetView workbookViewId="0">
      <selection activeCell="B2" sqref="B2"/>
    </sheetView>
  </sheetViews>
  <sheetFormatPr baseColWidth="10" defaultColWidth="10.69921875" defaultRowHeight="15.6" x14ac:dyDescent="0.3"/>
  <cols>
    <col min="1" max="1" width="4.796875" style="37" bestFit="1" customWidth="1"/>
    <col min="2" max="2" width="26.296875" style="37" bestFit="1" customWidth="1"/>
    <col min="3" max="3" width="7.69921875" style="37" bestFit="1" customWidth="1"/>
    <col min="4" max="5" width="8.3984375" style="37" bestFit="1" customWidth="1"/>
    <col min="6" max="6" width="10.69921875" style="37"/>
    <col min="7" max="7" width="7.796875" style="37" bestFit="1" customWidth="1"/>
    <col min="8" max="8" width="12.09765625" style="37" bestFit="1" customWidth="1"/>
    <col min="9" max="9" width="8.3984375" style="37" bestFit="1" customWidth="1"/>
    <col min="10" max="16384" width="10.69921875" style="37"/>
  </cols>
  <sheetData>
    <row r="1" spans="1:9" x14ac:dyDescent="0.3">
      <c r="A1" s="1" t="s">
        <v>141</v>
      </c>
      <c r="B1" s="1" t="s">
        <v>142</v>
      </c>
      <c r="C1" s="1" t="s">
        <v>143</v>
      </c>
      <c r="D1" s="1" t="s">
        <v>2</v>
      </c>
      <c r="E1" s="1" t="s">
        <v>144</v>
      </c>
      <c r="F1" s="4"/>
      <c r="G1" s="1" t="s">
        <v>145</v>
      </c>
      <c r="H1" s="1" t="s">
        <v>146</v>
      </c>
      <c r="I1" s="1" t="s">
        <v>147</v>
      </c>
    </row>
    <row r="2" spans="1:9" x14ac:dyDescent="0.3">
      <c r="A2" s="44">
        <v>6</v>
      </c>
      <c r="B2" s="12" t="s">
        <v>148</v>
      </c>
      <c r="C2" s="22">
        <v>2</v>
      </c>
      <c r="D2" s="23">
        <v>39.5</v>
      </c>
      <c r="E2" s="23">
        <f t="shared" ref="E2:E11" si="0">C2*D2</f>
        <v>79</v>
      </c>
      <c r="F2" s="22"/>
      <c r="G2" s="22" t="s">
        <v>149</v>
      </c>
      <c r="H2" s="23">
        <v>80</v>
      </c>
      <c r="I2" s="23">
        <v>250</v>
      </c>
    </row>
    <row r="3" spans="1:9" x14ac:dyDescent="0.3">
      <c r="A3" s="44"/>
      <c r="B3" s="12" t="s">
        <v>150</v>
      </c>
      <c r="C3" s="22">
        <v>0.75</v>
      </c>
      <c r="D3" s="23">
        <v>124</v>
      </c>
      <c r="E3" s="23">
        <f t="shared" si="0"/>
        <v>93</v>
      </c>
      <c r="F3" s="22"/>
      <c r="G3" s="22" t="s">
        <v>151</v>
      </c>
      <c r="H3" s="23">
        <v>90</v>
      </c>
      <c r="I3" s="23">
        <v>300</v>
      </c>
    </row>
    <row r="4" spans="1:9" x14ac:dyDescent="0.3">
      <c r="A4" s="44"/>
      <c r="B4" s="12" t="s">
        <v>152</v>
      </c>
      <c r="C4" s="22">
        <v>0.5</v>
      </c>
      <c r="D4" s="23">
        <v>61.11</v>
      </c>
      <c r="E4" s="23">
        <f t="shared" si="0"/>
        <v>30.555</v>
      </c>
      <c r="F4" s="22"/>
      <c r="G4" s="22" t="s">
        <v>153</v>
      </c>
      <c r="H4" s="23">
        <v>100</v>
      </c>
      <c r="I4" s="23">
        <v>450</v>
      </c>
    </row>
    <row r="5" spans="1:9" x14ac:dyDescent="0.3">
      <c r="A5" s="44"/>
      <c r="B5" t="s">
        <v>154</v>
      </c>
      <c r="C5" s="22">
        <v>0.5</v>
      </c>
      <c r="D5" s="23">
        <v>63.45</v>
      </c>
      <c r="E5" s="23">
        <f t="shared" si="0"/>
        <v>31.725000000000001</v>
      </c>
      <c r="F5" s="24"/>
      <c r="G5" s="22"/>
      <c r="H5" s="23"/>
      <c r="I5" s="23"/>
    </row>
    <row r="6" spans="1:9" x14ac:dyDescent="0.3">
      <c r="A6" s="44"/>
      <c r="B6" t="s">
        <v>155</v>
      </c>
      <c r="C6">
        <v>0.5</v>
      </c>
      <c r="D6" s="23">
        <v>186.3</v>
      </c>
      <c r="E6" s="23">
        <f t="shared" si="0"/>
        <v>93.15</v>
      </c>
      <c r="F6" s="24"/>
      <c r="G6" s="25"/>
      <c r="H6" s="23"/>
      <c r="I6" s="23"/>
    </row>
    <row r="7" spans="1:9" x14ac:dyDescent="0.3">
      <c r="A7" s="44"/>
      <c r="B7" s="26" t="s">
        <v>156</v>
      </c>
      <c r="C7" s="26">
        <v>1</v>
      </c>
      <c r="D7" s="23">
        <v>49</v>
      </c>
      <c r="E7" s="23">
        <f t="shared" si="0"/>
        <v>49</v>
      </c>
      <c r="F7" s="24"/>
      <c r="G7" s="22"/>
      <c r="H7" s="23"/>
      <c r="I7" s="23"/>
    </row>
    <row r="8" spans="1:9" x14ac:dyDescent="0.3">
      <c r="A8" s="44"/>
      <c r="B8" t="s">
        <v>157</v>
      </c>
      <c r="C8">
        <v>0.5</v>
      </c>
      <c r="D8" s="23">
        <v>49</v>
      </c>
      <c r="E8" s="23">
        <f t="shared" si="0"/>
        <v>24.5</v>
      </c>
      <c r="F8" s="24"/>
      <c r="G8" s="22"/>
      <c r="H8" s="23"/>
      <c r="I8" s="23"/>
    </row>
    <row r="9" spans="1:9" x14ac:dyDescent="0.3">
      <c r="A9" s="44"/>
      <c r="B9" t="s">
        <v>158</v>
      </c>
      <c r="C9" s="22">
        <v>12</v>
      </c>
      <c r="D9" s="23">
        <v>5</v>
      </c>
      <c r="E9" s="23">
        <f t="shared" si="0"/>
        <v>60</v>
      </c>
      <c r="F9" s="24"/>
      <c r="G9" s="22"/>
      <c r="H9" s="23"/>
      <c r="I9" s="23"/>
    </row>
    <row r="10" spans="1:9" x14ac:dyDescent="0.3">
      <c r="A10" s="44"/>
      <c r="B10" t="s">
        <v>159</v>
      </c>
      <c r="C10" s="22">
        <v>6</v>
      </c>
      <c r="D10" s="23">
        <v>7</v>
      </c>
      <c r="E10" s="23">
        <f t="shared" si="0"/>
        <v>42</v>
      </c>
      <c r="F10" s="24"/>
      <c r="G10" s="22"/>
      <c r="H10" s="23"/>
      <c r="I10" s="23"/>
    </row>
    <row r="11" spans="1:9" x14ac:dyDescent="0.3">
      <c r="A11" s="44"/>
      <c r="B11" t="s">
        <v>160</v>
      </c>
      <c r="C11">
        <v>1</v>
      </c>
      <c r="D11" s="23">
        <v>28.9</v>
      </c>
      <c r="E11" s="23">
        <f t="shared" si="0"/>
        <v>28.9</v>
      </c>
      <c r="F11" s="24"/>
      <c r="G11" s="22"/>
      <c r="H11" s="23"/>
      <c r="I11" s="23"/>
    </row>
    <row r="12" spans="1:9" x14ac:dyDescent="0.3">
      <c r="A12"/>
      <c r="B12"/>
      <c r="C12"/>
      <c r="D12"/>
      <c r="E12"/>
      <c r="F12"/>
      <c r="G12"/>
      <c r="H12"/>
      <c r="I12"/>
    </row>
    <row r="13" spans="1:9" x14ac:dyDescent="0.3">
      <c r="A13"/>
      <c r="B13"/>
      <c r="C13"/>
      <c r="D13" s="27" t="s">
        <v>161</v>
      </c>
      <c r="E13" s="28">
        <f>SUM(E2:E11)</f>
        <v>531.83000000000004</v>
      </c>
      <c r="F13" s="27" t="s">
        <v>162</v>
      </c>
      <c r="G13" s="29">
        <f>E13/A2</f>
        <v>88.638333333333335</v>
      </c>
      <c r="H13"/>
      <c r="I13"/>
    </row>
  </sheetData>
  <mergeCells count="1">
    <mergeCell ref="A2:A11"/>
  </mergeCells>
  <pageMargins left="0.7" right="0.7" top="0.75" bottom="0.75" header="0.3" footer="0.3"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4BC91-152B-478C-8A25-9638DBFFAB28}">
  <dimension ref="A1:G30"/>
  <sheetViews>
    <sheetView workbookViewId="0">
      <selection activeCell="A2" sqref="A2:A5"/>
    </sheetView>
  </sheetViews>
  <sheetFormatPr baseColWidth="10" defaultColWidth="10.69921875" defaultRowHeight="15.6" x14ac:dyDescent="0.3"/>
  <cols>
    <col min="1" max="1" width="50.09765625" style="37" bestFit="1" customWidth="1"/>
    <col min="2" max="2" width="26" style="37" bestFit="1" customWidth="1"/>
    <col min="3" max="3" width="4.296875" style="37" bestFit="1" customWidth="1"/>
    <col min="4" max="4" width="7.19921875" style="37" bestFit="1" customWidth="1"/>
    <col min="5" max="5" width="9.09765625" style="37" bestFit="1" customWidth="1"/>
    <col min="6" max="6" width="10.59765625" style="37" bestFit="1" customWidth="1"/>
    <col min="7" max="7" width="7.8984375" style="37" bestFit="1" customWidth="1"/>
    <col min="8" max="16384" width="10.69921875" style="37"/>
  </cols>
  <sheetData>
    <row r="1" spans="1:7" x14ac:dyDescent="0.3">
      <c r="A1" s="1" t="s">
        <v>163</v>
      </c>
      <c r="B1" s="1" t="s">
        <v>0</v>
      </c>
      <c r="C1" s="1" t="s">
        <v>1</v>
      </c>
      <c r="D1" s="1" t="s">
        <v>2</v>
      </c>
      <c r="E1" s="1" t="s">
        <v>164</v>
      </c>
      <c r="F1" s="1" t="s">
        <v>165</v>
      </c>
      <c r="G1" s="1" t="s">
        <v>166</v>
      </c>
    </row>
    <row r="2" spans="1:7" x14ac:dyDescent="0.3">
      <c r="A2" s="45" t="s">
        <v>167</v>
      </c>
      <c r="B2" s="12" t="s">
        <v>168</v>
      </c>
      <c r="C2" s="4">
        <v>1</v>
      </c>
      <c r="D2" s="21">
        <v>70</v>
      </c>
      <c r="E2" s="30">
        <f>SUM(D2:D5)-(16*3)</f>
        <v>397</v>
      </c>
      <c r="F2" s="31">
        <f>E2*1.2</f>
        <v>476.4</v>
      </c>
      <c r="G2" s="32">
        <f>F2*0.85</f>
        <v>404.94</v>
      </c>
    </row>
    <row r="3" spans="1:7" x14ac:dyDescent="0.3">
      <c r="A3" s="46"/>
      <c r="B3" s="12" t="s">
        <v>169</v>
      </c>
      <c r="C3" s="4">
        <v>1</v>
      </c>
      <c r="D3" s="21">
        <v>70</v>
      </c>
      <c r="E3" s="30"/>
      <c r="F3" s="31"/>
      <c r="G3" s="32"/>
    </row>
    <row r="4" spans="1:7" x14ac:dyDescent="0.3">
      <c r="A4" s="46"/>
      <c r="B4" s="12" t="s">
        <v>170</v>
      </c>
      <c r="C4" s="4">
        <v>1</v>
      </c>
      <c r="D4" s="21">
        <v>152</v>
      </c>
      <c r="E4" s="30"/>
      <c r="F4" s="31"/>
      <c r="G4" s="32"/>
    </row>
    <row r="5" spans="1:7" x14ac:dyDescent="0.3">
      <c r="A5" s="46"/>
      <c r="B5" s="12" t="s">
        <v>171</v>
      </c>
      <c r="C5" s="4">
        <v>1</v>
      </c>
      <c r="D5" s="21">
        <v>153</v>
      </c>
      <c r="E5" s="30"/>
      <c r="F5" s="31"/>
      <c r="G5" s="32"/>
    </row>
    <row r="6" spans="1:7" x14ac:dyDescent="0.3">
      <c r="A6" s="12"/>
      <c r="B6" s="12"/>
      <c r="C6" s="4"/>
      <c r="D6" s="21"/>
      <c r="E6" s="30"/>
      <c r="F6" s="31"/>
      <c r="G6" s="32"/>
    </row>
    <row r="7" spans="1:7" x14ac:dyDescent="0.3">
      <c r="A7" s="45" t="s">
        <v>172</v>
      </c>
      <c r="B7" s="12" t="s">
        <v>173</v>
      </c>
      <c r="C7" s="4">
        <v>1</v>
      </c>
      <c r="D7" s="21">
        <v>70</v>
      </c>
      <c r="E7" s="30">
        <f>SUM(D7:D10)-(16*3)</f>
        <v>397</v>
      </c>
      <c r="F7" s="31">
        <f>E7*1.2</f>
        <v>476.4</v>
      </c>
      <c r="G7" s="32">
        <f>F7*0.85</f>
        <v>404.94</v>
      </c>
    </row>
    <row r="8" spans="1:7" x14ac:dyDescent="0.3">
      <c r="A8" s="46"/>
      <c r="B8" s="12" t="s">
        <v>174</v>
      </c>
      <c r="C8" s="4">
        <v>1</v>
      </c>
      <c r="D8" s="21">
        <v>70</v>
      </c>
      <c r="E8" s="30"/>
      <c r="F8" s="31"/>
      <c r="G8" s="32"/>
    </row>
    <row r="9" spans="1:7" x14ac:dyDescent="0.3">
      <c r="A9" s="46"/>
      <c r="B9" s="12" t="s">
        <v>175</v>
      </c>
      <c r="C9" s="4">
        <v>1</v>
      </c>
      <c r="D9" s="21">
        <v>152</v>
      </c>
      <c r="E9" s="30"/>
      <c r="F9" s="31"/>
      <c r="G9" s="32"/>
    </row>
    <row r="10" spans="1:7" x14ac:dyDescent="0.3">
      <c r="A10" s="46"/>
      <c r="B10" s="12" t="s">
        <v>176</v>
      </c>
      <c r="C10" s="4">
        <v>1</v>
      </c>
      <c r="D10" s="21">
        <v>153</v>
      </c>
      <c r="E10" s="30"/>
      <c r="F10" s="31"/>
      <c r="G10" s="32"/>
    </row>
    <row r="11" spans="1:7" x14ac:dyDescent="0.3">
      <c r="A11"/>
      <c r="B11" s="12"/>
      <c r="C11" s="4"/>
      <c r="D11" s="21"/>
      <c r="E11" s="30"/>
      <c r="F11" s="31"/>
      <c r="G11" s="32"/>
    </row>
    <row r="12" spans="1:7" x14ac:dyDescent="0.3">
      <c r="A12" s="45" t="s">
        <v>177</v>
      </c>
      <c r="B12" s="12" t="s">
        <v>168</v>
      </c>
      <c r="C12" s="4">
        <v>1</v>
      </c>
      <c r="D12" s="21">
        <v>70</v>
      </c>
      <c r="E12" s="30">
        <f>SUM(D12:D15)-(16*3)</f>
        <v>438</v>
      </c>
      <c r="F12" s="31">
        <f>E12*1.2</f>
        <v>525.6</v>
      </c>
      <c r="G12" s="32">
        <f>F12*0.85</f>
        <v>446.76</v>
      </c>
    </row>
    <row r="13" spans="1:7" x14ac:dyDescent="0.3">
      <c r="A13" s="46"/>
      <c r="B13" s="12" t="s">
        <v>178</v>
      </c>
      <c r="C13" s="4">
        <v>1</v>
      </c>
      <c r="D13" s="21">
        <v>111</v>
      </c>
      <c r="E13" s="30"/>
      <c r="F13" s="31"/>
      <c r="G13" s="32"/>
    </row>
    <row r="14" spans="1:7" x14ac:dyDescent="0.3">
      <c r="A14" s="46"/>
      <c r="B14" s="12" t="s">
        <v>179</v>
      </c>
      <c r="C14" s="4">
        <v>1</v>
      </c>
      <c r="D14" s="21">
        <v>152</v>
      </c>
      <c r="E14" s="30"/>
      <c r="F14" s="31"/>
      <c r="G14" s="32"/>
    </row>
    <row r="15" spans="1:7" x14ac:dyDescent="0.3">
      <c r="A15" s="46"/>
      <c r="B15" s="12" t="s">
        <v>180</v>
      </c>
      <c r="C15" s="4">
        <v>1</v>
      </c>
      <c r="D15" s="21">
        <v>153</v>
      </c>
      <c r="E15" s="30"/>
      <c r="F15" s="31"/>
      <c r="G15" s="32"/>
    </row>
    <row r="16" spans="1:7" x14ac:dyDescent="0.3">
      <c r="A16" s="12"/>
      <c r="B16" s="12"/>
      <c r="C16" s="4"/>
      <c r="D16" s="21"/>
      <c r="E16" s="30"/>
      <c r="F16" s="31"/>
      <c r="G16" s="32"/>
    </row>
    <row r="17" spans="1:7" x14ac:dyDescent="0.3">
      <c r="A17" s="45" t="s">
        <v>181</v>
      </c>
      <c r="B17" s="12" t="s">
        <v>182</v>
      </c>
      <c r="C17" s="4">
        <v>1</v>
      </c>
      <c r="D17" s="21">
        <v>70</v>
      </c>
      <c r="E17" s="30">
        <f>SUM(D17:D20)-(16*3)</f>
        <v>438</v>
      </c>
      <c r="F17" s="31">
        <f>E17*1.2</f>
        <v>525.6</v>
      </c>
      <c r="G17" s="32">
        <f>F17*0.85</f>
        <v>446.76</v>
      </c>
    </row>
    <row r="18" spans="1:7" x14ac:dyDescent="0.3">
      <c r="A18" s="46"/>
      <c r="B18" s="12" t="s">
        <v>183</v>
      </c>
      <c r="C18" s="4">
        <v>1</v>
      </c>
      <c r="D18" s="21">
        <v>111</v>
      </c>
      <c r="E18" s="30"/>
      <c r="F18" s="31"/>
      <c r="G18" s="32"/>
    </row>
    <row r="19" spans="1:7" x14ac:dyDescent="0.3">
      <c r="A19" s="46"/>
      <c r="B19" s="12" t="s">
        <v>184</v>
      </c>
      <c r="C19" s="4">
        <v>1</v>
      </c>
      <c r="D19" s="21">
        <v>152</v>
      </c>
      <c r="E19" s="30"/>
      <c r="F19" s="31"/>
      <c r="G19" s="32"/>
    </row>
    <row r="20" spans="1:7" x14ac:dyDescent="0.3">
      <c r="A20" s="46"/>
      <c r="B20" s="12" t="s">
        <v>185</v>
      </c>
      <c r="C20" s="4">
        <v>1</v>
      </c>
      <c r="D20" s="21">
        <v>153</v>
      </c>
      <c r="E20" s="30"/>
      <c r="F20" s="31"/>
      <c r="G20" s="32"/>
    </row>
    <row r="21" spans="1:7" x14ac:dyDescent="0.3">
      <c r="A21"/>
      <c r="B21" s="12"/>
      <c r="C21" s="4"/>
      <c r="D21" s="21"/>
      <c r="E21" s="30"/>
      <c r="F21" s="31"/>
      <c r="G21" s="32"/>
    </row>
    <row r="22" spans="1:7" x14ac:dyDescent="0.3">
      <c r="A22" s="45" t="s">
        <v>186</v>
      </c>
      <c r="B22" s="12" t="s">
        <v>187</v>
      </c>
      <c r="C22" s="4">
        <v>1</v>
      </c>
      <c r="D22" s="33">
        <v>111.03</v>
      </c>
      <c r="E22" s="34">
        <f>SUM(D22:D23)-16</f>
        <v>248.02999999999997</v>
      </c>
      <c r="F22" s="35">
        <f>E22*1.2</f>
        <v>297.63599999999997</v>
      </c>
      <c r="G22" s="34">
        <f>F22*0.85</f>
        <v>252.99059999999997</v>
      </c>
    </row>
    <row r="23" spans="1:7" x14ac:dyDescent="0.3">
      <c r="A23" s="46"/>
      <c r="B23" s="12" t="s">
        <v>176</v>
      </c>
      <c r="C23" s="4">
        <v>1</v>
      </c>
      <c r="D23" s="36">
        <v>153</v>
      </c>
      <c r="E23" s="22"/>
      <c r="F23" s="22"/>
      <c r="G23" s="22"/>
    </row>
    <row r="24" spans="1:7" x14ac:dyDescent="0.3">
      <c r="A24"/>
      <c r="B24" s="12"/>
      <c r="C24" s="4"/>
      <c r="D24" s="36"/>
      <c r="E24" s="22"/>
      <c r="F24" s="22"/>
      <c r="G24" s="22"/>
    </row>
    <row r="25" spans="1:7" x14ac:dyDescent="0.3">
      <c r="A25" s="45" t="s">
        <v>188</v>
      </c>
      <c r="B25" s="12" t="s">
        <v>189</v>
      </c>
      <c r="C25" s="4">
        <v>1</v>
      </c>
      <c r="D25" s="33">
        <v>153.22999999999999</v>
      </c>
      <c r="E25" s="34">
        <f>SUM(D25:D26)-16</f>
        <v>290.23</v>
      </c>
      <c r="F25" s="35">
        <f>E25*1.2</f>
        <v>348.27600000000001</v>
      </c>
      <c r="G25" s="34">
        <f>F25*0.85</f>
        <v>296.03460000000001</v>
      </c>
    </row>
    <row r="26" spans="1:7" x14ac:dyDescent="0.3">
      <c r="A26" s="46"/>
      <c r="B26" s="12" t="s">
        <v>190</v>
      </c>
      <c r="C26" s="4">
        <v>1</v>
      </c>
      <c r="D26" s="36">
        <v>153</v>
      </c>
      <c r="E26" s="34"/>
      <c r="F26" s="35"/>
      <c r="G26" s="34"/>
    </row>
    <row r="27" spans="1:7" x14ac:dyDescent="0.3">
      <c r="A27"/>
      <c r="B27" s="12"/>
      <c r="C27" s="4"/>
      <c r="D27" s="36"/>
      <c r="E27" s="34"/>
      <c r="F27" s="35"/>
      <c r="G27" s="34"/>
    </row>
    <row r="28" spans="1:7" x14ac:dyDescent="0.3">
      <c r="A28" s="45" t="s">
        <v>191</v>
      </c>
      <c r="B28" s="12" t="s">
        <v>192</v>
      </c>
      <c r="C28" s="4">
        <v>1</v>
      </c>
      <c r="D28" s="33">
        <v>104.69</v>
      </c>
      <c r="E28" s="34">
        <f>SUM(D28:D29)-16</f>
        <v>193.38</v>
      </c>
      <c r="F28" s="35">
        <f>E28*1.2</f>
        <v>232.05599999999998</v>
      </c>
      <c r="G28" s="34">
        <f>F28*0.85</f>
        <v>197.24759999999998</v>
      </c>
    </row>
    <row r="29" spans="1:7" x14ac:dyDescent="0.3">
      <c r="A29" s="46"/>
      <c r="B29" s="12" t="s">
        <v>193</v>
      </c>
      <c r="C29" s="4">
        <v>1</v>
      </c>
      <c r="D29" s="33">
        <v>104.69</v>
      </c>
      <c r="E29" s="22"/>
      <c r="F29" s="22"/>
      <c r="G29" s="22"/>
    </row>
    <row r="30" spans="1:7" x14ac:dyDescent="0.3">
      <c r="A30"/>
      <c r="B30"/>
      <c r="C30"/>
      <c r="D30"/>
      <c r="E30" s="22"/>
      <c r="F30" s="22"/>
      <c r="G30" s="22"/>
    </row>
  </sheetData>
  <mergeCells count="7">
    <mergeCell ref="A28:A29"/>
    <mergeCell ref="A2:A5"/>
    <mergeCell ref="A7:A10"/>
    <mergeCell ref="A12:A15"/>
    <mergeCell ref="A17:A20"/>
    <mergeCell ref="A22:A23"/>
    <mergeCell ref="A25:A26"/>
  </mergeCells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Compras</vt:lpstr>
      <vt:lpstr>Precios</vt:lpstr>
      <vt:lpstr>Cofres+Cajas</vt:lpstr>
      <vt:lpstr>Paquetes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Tlachino</dc:creator>
  <cp:lastModifiedBy>Marco Tlachino Macuitl</cp:lastModifiedBy>
  <dcterms:created xsi:type="dcterms:W3CDTF">2024-02-04T04:41:10Z</dcterms:created>
  <dcterms:modified xsi:type="dcterms:W3CDTF">2025-02-23T02:59:19Z</dcterms:modified>
</cp:coreProperties>
</file>