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5980" yWindow="340" windowWidth="18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3" i="1" l="1"/>
  <c r="Y113" i="1"/>
  <c r="AB112" i="1"/>
  <c r="Y112" i="1"/>
  <c r="AB111" i="1"/>
  <c r="Y111" i="1"/>
  <c r="AB110" i="1"/>
  <c r="Y110" i="1"/>
  <c r="AB109" i="1"/>
  <c r="Y109" i="1"/>
  <c r="AB108" i="1"/>
  <c r="Y108" i="1"/>
  <c r="AF104" i="1"/>
  <c r="AE104" i="1"/>
  <c r="AD104" i="1"/>
  <c r="AF103" i="1"/>
  <c r="AE103" i="1"/>
  <c r="AD103" i="1"/>
  <c r="AF102" i="1"/>
  <c r="AE102" i="1"/>
  <c r="AD102" i="1"/>
  <c r="AF101" i="1"/>
  <c r="AE101" i="1"/>
  <c r="AD101" i="1"/>
  <c r="AF100" i="1"/>
  <c r="AE100" i="1"/>
  <c r="AD100" i="1"/>
  <c r="AF99" i="1"/>
  <c r="AE99" i="1"/>
  <c r="AD99" i="1"/>
  <c r="AF98" i="1"/>
  <c r="AE98" i="1"/>
  <c r="AD98" i="1"/>
  <c r="AR93" i="1"/>
  <c r="AR92" i="1"/>
  <c r="AR91" i="1"/>
  <c r="AR90" i="1"/>
  <c r="AR89" i="1"/>
  <c r="AR88" i="1"/>
  <c r="AR87" i="1"/>
  <c r="AQ93" i="1"/>
  <c r="AQ92" i="1"/>
  <c r="AQ91" i="1"/>
  <c r="AQ90" i="1"/>
  <c r="AQ89" i="1"/>
  <c r="AQ88" i="1"/>
  <c r="AQ87" i="1"/>
  <c r="AP93" i="1"/>
  <c r="AP92" i="1"/>
  <c r="AP91" i="1"/>
  <c r="AP90" i="1"/>
  <c r="AP89" i="1"/>
  <c r="AP88" i="1"/>
  <c r="AP87" i="1"/>
  <c r="AM91" i="1"/>
  <c r="AM90" i="1"/>
  <c r="AM89" i="1"/>
  <c r="AM88" i="1"/>
  <c r="AI92" i="1"/>
  <c r="AI91" i="1"/>
  <c r="AI90" i="1"/>
  <c r="AI89" i="1"/>
  <c r="AI88" i="1"/>
  <c r="AI87" i="1"/>
  <c r="AB92" i="1"/>
  <c r="AB91" i="1"/>
  <c r="AB90" i="1"/>
  <c r="AB89" i="1"/>
  <c r="AB88" i="1"/>
  <c r="AB87" i="1"/>
  <c r="Y92" i="1"/>
  <c r="Y91" i="1"/>
  <c r="Y90" i="1"/>
  <c r="Y89" i="1"/>
  <c r="Y88" i="1"/>
  <c r="Y87" i="1"/>
  <c r="C82" i="1"/>
  <c r="E82" i="1"/>
  <c r="C81" i="1"/>
  <c r="E81" i="1"/>
  <c r="D81" i="1"/>
  <c r="C80" i="1"/>
  <c r="E80" i="1"/>
  <c r="D80" i="1"/>
  <c r="C79" i="1"/>
  <c r="E79" i="1"/>
  <c r="D79" i="1"/>
  <c r="C78" i="1"/>
  <c r="E78" i="1"/>
  <c r="D78" i="1"/>
  <c r="C77" i="1"/>
  <c r="E77" i="1"/>
  <c r="D77" i="1"/>
  <c r="C76" i="1"/>
  <c r="E76" i="1"/>
  <c r="D76" i="1"/>
  <c r="D37" i="1"/>
  <c r="C37" i="1"/>
  <c r="B37" i="1"/>
  <c r="D36" i="1"/>
  <c r="D35" i="1"/>
  <c r="D34" i="1"/>
  <c r="D33" i="1"/>
  <c r="D32" i="1"/>
  <c r="D31" i="1"/>
  <c r="D30" i="1"/>
  <c r="D2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D12" i="1"/>
  <c r="C12" i="1"/>
  <c r="E13" i="1"/>
  <c r="D13" i="1"/>
  <c r="C13" i="1"/>
</calcChain>
</file>

<file path=xl/sharedStrings.xml><?xml version="1.0" encoding="utf-8"?>
<sst xmlns="http://schemas.openxmlformats.org/spreadsheetml/2006/main" count="199" uniqueCount="65">
  <si>
    <t>Region</t>
  </si>
  <si>
    <t>1A</t>
  </si>
  <si>
    <t>1B</t>
  </si>
  <si>
    <t>2A</t>
  </si>
  <si>
    <t>2B</t>
  </si>
  <si>
    <t>3A</t>
  </si>
  <si>
    <t>3B</t>
  </si>
  <si>
    <t>Area (h)</t>
  </si>
  <si>
    <t># Ecotopos</t>
  </si>
  <si>
    <t>Lotes - 2013</t>
  </si>
  <si>
    <t>% Shade</t>
  </si>
  <si>
    <t>% Sun</t>
  </si>
  <si>
    <t>% Semi-shade</t>
  </si>
  <si>
    <t>Area Cultivated (h)</t>
  </si>
  <si>
    <t>Period</t>
  </si>
  <si>
    <t>Departments</t>
  </si>
  <si>
    <t>July 1 - June 30</t>
  </si>
  <si>
    <t>January 1 - December 31</t>
  </si>
  <si>
    <t>February 1 - January 31</t>
  </si>
  <si>
    <t>June 1 - May 31</t>
  </si>
  <si>
    <t>November 1 - October 31</t>
  </si>
  <si>
    <t>Cauca, Cundinamarca, Huila, Narino, Tolima</t>
  </si>
  <si>
    <t>Antioquia, Caldas, Risaralda</t>
  </si>
  <si>
    <t>Boyaca, Magdalena, Cesar, Guajira</t>
  </si>
  <si>
    <t>Norte de Santander, Quindio, Valle</t>
  </si>
  <si>
    <t>Santander</t>
  </si>
  <si>
    <t>Total</t>
  </si>
  <si>
    <t>Data Source</t>
  </si>
  <si>
    <t>Government</t>
  </si>
  <si>
    <t>Cenicafe</t>
  </si>
  <si>
    <t>Outside Ecotopos</t>
  </si>
  <si>
    <t>Technology</t>
  </si>
  <si>
    <t>Envejecido (Old)</t>
  </si>
  <si>
    <t>Joven (New)</t>
  </si>
  <si>
    <t>Traditional</t>
  </si>
  <si>
    <t>Castillo</t>
  </si>
  <si>
    <t>Caturra</t>
  </si>
  <si>
    <t>Colombia</t>
  </si>
  <si>
    <t>Tabi</t>
  </si>
  <si>
    <t>Topica</t>
  </si>
  <si>
    <t>All Regions</t>
  </si>
  <si>
    <t>Variety</t>
  </si>
  <si>
    <t># Stations in Ecotopo</t>
  </si>
  <si>
    <t># Ecotopos - All Stations</t>
  </si>
  <si>
    <t># Ecotopos - Gov. Stations Only</t>
  </si>
  <si>
    <t># Ecotopos - Cenicafe stations only</t>
  </si>
  <si>
    <t>N/A</t>
  </si>
  <si>
    <t>Hectares per Weather Station - All</t>
  </si>
  <si>
    <t>Hectares per Weather Station - Govt. Only</t>
  </si>
  <si>
    <t>Hectares per Weather Station - Cenicafe Only</t>
  </si>
  <si>
    <t># Stations w/ Weather Data (Govt./Cenicafe/Total)</t>
  </si>
  <si>
    <t>&lt; 10 Years</t>
  </si>
  <si>
    <t>10 - 20 Years</t>
  </si>
  <si>
    <t>30+ Years</t>
  </si>
  <si>
    <t>G</t>
  </si>
  <si>
    <t>C</t>
  </si>
  <si>
    <t>T</t>
  </si>
  <si>
    <t>20 - 30 Years</t>
  </si>
  <si>
    <t>&lt;5% Missing</t>
  </si>
  <si>
    <t>5-15%</t>
  </si>
  <si>
    <t>&lt;5%</t>
  </si>
  <si>
    <t>&gt;15%</t>
  </si>
  <si>
    <t>NA</t>
  </si>
  <si>
    <t>Years of data by completeness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</si>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</sst>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/>
    <xf numFmtId="0" fontId="0" fillId="0" borderId="4" xfId="0" applyBorder="1" applyAlignment="1">
      <alignment horizontal="center"/>
    </xf>
    <xf numFmtId="3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4" xfId="130" applyNumberFormat="1" applyFont="1" applyBorder="1" applyAlignment="1">
      <alignment horizontal="center"/>
    </xf>
    <xf numFmtId="165" fontId="0" fillId="0" borderId="6" xfId="13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4" xfId="0" quotePrefix="1" applyNumberFormat="1" applyBorder="1" applyAlignment="1">
      <alignment horizontal="center"/>
    </xf>
    <xf numFmtId="9" fontId="0" fillId="0" borderId="0" xfId="0" applyNumberFormat="1"/>
    <xf numFmtId="165" fontId="0" fillId="0" borderId="0" xfId="130" applyNumberFormat="1" applyFont="1"/>
    <xf numFmtId="165" fontId="0" fillId="0" borderId="7" xfId="130" applyNumberFormat="1" applyFont="1" applyBorder="1" applyAlignment="1">
      <alignment horizontal="center"/>
    </xf>
    <xf numFmtId="165" fontId="0" fillId="0" borderId="1" xfId="130" applyNumberFormat="1" applyFont="1" applyBorder="1" applyAlignment="1">
      <alignment horizontal="center"/>
    </xf>
    <xf numFmtId="165" fontId="0" fillId="0" borderId="7" xfId="130" quotePrefix="1" applyNumberFormat="1" applyFont="1" applyBorder="1" applyAlignment="1">
      <alignment horizontal="center"/>
    </xf>
    <xf numFmtId="165" fontId="0" fillId="0" borderId="1" xfId="130" quotePrefix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6" xfId="0" quotePrefix="1" applyNumberFormat="1" applyBorder="1" applyAlignment="1">
      <alignment horizontal="center"/>
    </xf>
    <xf numFmtId="0" fontId="0" fillId="0" borderId="4" xfId="130" applyNumberFormat="1" applyFont="1" applyBorder="1" applyAlignment="1">
      <alignment horizontal="center"/>
    </xf>
    <xf numFmtId="0" fontId="0" fillId="0" borderId="6" xfId="130" applyNumberFormat="1" applyFont="1" applyBorder="1" applyAlignment="1">
      <alignment horizontal="center"/>
    </xf>
    <xf numFmtId="165" fontId="0" fillId="0" borderId="6" xfId="130" quotePrefix="1" applyNumberFormat="1" applyFont="1" applyBorder="1" applyAlignment="1">
      <alignment horizontal="center"/>
    </xf>
  </cellXfs>
  <cellStyles count="30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  <cellStyle name="Percent" xfId="13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4"/>
  <sheetViews>
    <sheetView tabSelected="1" topLeftCell="U86" workbookViewId="0">
      <selection activeCell="Z93" sqref="Z93"/>
    </sheetView>
  </sheetViews>
  <sheetFormatPr baseColWidth="10" defaultRowHeight="15" x14ac:dyDescent="0"/>
  <cols>
    <col min="2" max="2" width="13.1640625" bestFit="1" customWidth="1"/>
    <col min="10" max="21" width="4.1640625" customWidth="1"/>
    <col min="24" max="32" width="7.33203125" customWidth="1"/>
  </cols>
  <sheetData>
    <row r="1" spans="1:5">
      <c r="A1" s="5" t="s">
        <v>0</v>
      </c>
      <c r="B1" s="5" t="s">
        <v>8</v>
      </c>
      <c r="C1" s="8" t="s">
        <v>9</v>
      </c>
      <c r="D1" s="5" t="s">
        <v>7</v>
      </c>
      <c r="E1" s="3" t="s">
        <v>13</v>
      </c>
    </row>
    <row r="2" spans="1:5">
      <c r="A2" s="1" t="s">
        <v>1</v>
      </c>
      <c r="B2" s="1">
        <v>6</v>
      </c>
      <c r="C2" s="6">
        <v>50000</v>
      </c>
      <c r="D2" s="2">
        <v>482209</v>
      </c>
      <c r="E2" s="4">
        <v>25314</v>
      </c>
    </row>
    <row r="3" spans="1:5">
      <c r="A3" s="1" t="s">
        <v>2</v>
      </c>
      <c r="B3" s="1">
        <v>13</v>
      </c>
      <c r="C3" s="6">
        <v>317906</v>
      </c>
      <c r="D3" s="2">
        <v>782453</v>
      </c>
      <c r="E3" s="4">
        <v>170208</v>
      </c>
    </row>
    <row r="4" spans="1:5">
      <c r="A4" s="1" t="s">
        <v>3</v>
      </c>
      <c r="B4" s="1">
        <v>21</v>
      </c>
      <c r="C4" s="6">
        <v>527283</v>
      </c>
      <c r="D4" s="2">
        <v>1354492</v>
      </c>
      <c r="E4" s="4">
        <v>244679</v>
      </c>
    </row>
    <row r="5" spans="1:5">
      <c r="A5" s="1" t="s">
        <v>4</v>
      </c>
      <c r="B5" s="1">
        <v>14</v>
      </c>
      <c r="C5" s="6">
        <v>444575</v>
      </c>
      <c r="D5" s="2">
        <v>1702793</v>
      </c>
      <c r="E5" s="4">
        <v>206887</v>
      </c>
    </row>
    <row r="6" spans="1:5">
      <c r="A6" s="1" t="s">
        <v>5</v>
      </c>
      <c r="B6" s="1">
        <v>21</v>
      </c>
      <c r="C6" s="6">
        <v>466251</v>
      </c>
      <c r="D6" s="2">
        <v>2239622</v>
      </c>
      <c r="E6" s="4">
        <v>228173</v>
      </c>
    </row>
    <row r="7" spans="1:5">
      <c r="A7" s="1" t="s">
        <v>6</v>
      </c>
      <c r="B7" s="1">
        <v>9</v>
      </c>
      <c r="C7" s="6">
        <v>92242</v>
      </c>
      <c r="D7" s="2">
        <v>1106696</v>
      </c>
      <c r="E7" s="4">
        <v>45865</v>
      </c>
    </row>
    <row r="8" spans="1:5">
      <c r="A8" s="1">
        <v>4</v>
      </c>
      <c r="B8" s="1">
        <v>3</v>
      </c>
      <c r="C8" s="6">
        <v>26299</v>
      </c>
      <c r="D8" s="2">
        <v>266277</v>
      </c>
      <c r="E8" s="4">
        <v>33965</v>
      </c>
    </row>
    <row r="11" spans="1:5">
      <c r="A11" s="5" t="s">
        <v>0</v>
      </c>
      <c r="B11" s="5" t="s">
        <v>9</v>
      </c>
      <c r="C11" s="5" t="s">
        <v>11</v>
      </c>
      <c r="D11" s="5" t="s">
        <v>12</v>
      </c>
      <c r="E11" s="5" t="s">
        <v>10</v>
      </c>
    </row>
    <row r="12" spans="1:5">
      <c r="A12" s="1" t="s">
        <v>1</v>
      </c>
      <c r="B12" s="6">
        <v>50000</v>
      </c>
      <c r="C12" s="7">
        <f>18340/B12</f>
        <v>0.36680000000000001</v>
      </c>
      <c r="D12" s="7">
        <f>24055/B12</f>
        <v>0.48110000000000003</v>
      </c>
      <c r="E12" s="7">
        <v>0.152</v>
      </c>
    </row>
    <row r="13" spans="1:5">
      <c r="A13" s="1" t="s">
        <v>2</v>
      </c>
      <c r="B13" s="6">
        <v>317906</v>
      </c>
      <c r="C13" s="7">
        <f>193391/B13</f>
        <v>0.60832761885588826</v>
      </c>
      <c r="D13" s="7">
        <f>99755/B13</f>
        <v>0.31378772341509753</v>
      </c>
      <c r="E13" s="7">
        <f>24711/B13</f>
        <v>7.7730524117191876E-2</v>
      </c>
    </row>
    <row r="14" spans="1:5">
      <c r="A14" s="1" t="s">
        <v>3</v>
      </c>
      <c r="B14" s="6">
        <v>527283</v>
      </c>
      <c r="C14" s="7">
        <f>246562/B14</f>
        <v>0.46760847590383153</v>
      </c>
      <c r="D14" s="7">
        <f>221957/B14</f>
        <v>0.42094472986991804</v>
      </c>
      <c r="E14" s="7">
        <f>58673/B14</f>
        <v>0.11127421138174377</v>
      </c>
    </row>
    <row r="15" spans="1:5">
      <c r="A15" s="1" t="s">
        <v>4</v>
      </c>
      <c r="B15" s="6">
        <v>444575</v>
      </c>
      <c r="C15" s="7">
        <f>343955/B15</f>
        <v>0.77367148400157448</v>
      </c>
      <c r="D15" s="7">
        <f>77343/B15</f>
        <v>0.17397064612270147</v>
      </c>
      <c r="E15" s="7">
        <f>23146/B15</f>
        <v>5.2063206433110271E-2</v>
      </c>
    </row>
    <row r="16" spans="1:5">
      <c r="A16" s="1" t="s">
        <v>5</v>
      </c>
      <c r="B16" s="6">
        <v>466251</v>
      </c>
      <c r="C16" s="7">
        <f>230061/B16</f>
        <v>0.49342735994131914</v>
      </c>
      <c r="D16" s="7">
        <f>162001/B16</f>
        <v>0.34745448267135082</v>
      </c>
      <c r="E16" s="7">
        <f>74037/B16</f>
        <v>0.15879215272460542</v>
      </c>
    </row>
    <row r="17" spans="1:5">
      <c r="A17" s="1" t="s">
        <v>6</v>
      </c>
      <c r="B17" s="6">
        <v>92242</v>
      </c>
      <c r="C17" s="7">
        <f>20194/B17</f>
        <v>0.21892413434227359</v>
      </c>
      <c r="D17" s="7">
        <f>54427/B17</f>
        <v>0.59004574922486508</v>
      </c>
      <c r="E17" s="7">
        <f>17595/B17</f>
        <v>0.19074824917065977</v>
      </c>
    </row>
    <row r="18" spans="1:5">
      <c r="A18" s="1">
        <v>4</v>
      </c>
      <c r="B18" s="6">
        <v>26299</v>
      </c>
      <c r="C18" s="7">
        <f>1175/B18</f>
        <v>4.467850488611734E-2</v>
      </c>
      <c r="D18" s="7">
        <f>18623/B18</f>
        <v>0.70812578425035178</v>
      </c>
      <c r="E18" s="7">
        <f>6496/B18</f>
        <v>0.24700558956614319</v>
      </c>
    </row>
    <row r="20" spans="1:5">
      <c r="A20" s="10" t="s">
        <v>14</v>
      </c>
      <c r="B20" s="8" t="s">
        <v>15</v>
      </c>
    </row>
    <row r="21" spans="1:5">
      <c r="A21" s="11" t="s">
        <v>16</v>
      </c>
      <c r="B21" s="12" t="s">
        <v>21</v>
      </c>
    </row>
    <row r="22" spans="1:5">
      <c r="A22" s="11" t="s">
        <v>17</v>
      </c>
      <c r="B22" s="12" t="s">
        <v>22</v>
      </c>
    </row>
    <row r="23" spans="1:5">
      <c r="A23" s="11" t="s">
        <v>18</v>
      </c>
      <c r="B23" s="12" t="s">
        <v>23</v>
      </c>
    </row>
    <row r="24" spans="1:5">
      <c r="A24" s="11" t="s">
        <v>19</v>
      </c>
      <c r="B24" s="12" t="s">
        <v>24</v>
      </c>
    </row>
    <row r="25" spans="1:5">
      <c r="A25" s="11" t="s">
        <v>20</v>
      </c>
      <c r="B25" s="12" t="s">
        <v>25</v>
      </c>
    </row>
    <row r="27" spans="1:5">
      <c r="A27" s="12"/>
      <c r="B27" s="19" t="s">
        <v>27</v>
      </c>
      <c r="C27" s="19"/>
      <c r="D27" s="5"/>
    </row>
    <row r="28" spans="1:5">
      <c r="A28" s="5" t="s">
        <v>0</v>
      </c>
      <c r="B28" s="5" t="s">
        <v>28</v>
      </c>
      <c r="C28" s="5" t="s">
        <v>29</v>
      </c>
      <c r="D28" s="5" t="s">
        <v>26</v>
      </c>
    </row>
    <row r="29" spans="1:5">
      <c r="A29" s="1" t="s">
        <v>1</v>
      </c>
      <c r="B29" s="1">
        <v>3</v>
      </c>
      <c r="C29" s="1">
        <v>2</v>
      </c>
      <c r="D29" s="1">
        <f>SUM(B29:C29)</f>
        <v>5</v>
      </c>
    </row>
    <row r="30" spans="1:5">
      <c r="A30" s="1" t="s">
        <v>2</v>
      </c>
      <c r="B30" s="1">
        <v>3</v>
      </c>
      <c r="C30" s="1">
        <v>2</v>
      </c>
      <c r="D30" s="1">
        <f t="shared" ref="D30:D36" si="0">SUM(B30:C30)</f>
        <v>5</v>
      </c>
    </row>
    <row r="31" spans="1:5">
      <c r="A31" s="1" t="s">
        <v>3</v>
      </c>
      <c r="B31" s="1">
        <v>8</v>
      </c>
      <c r="C31" s="1">
        <v>19</v>
      </c>
      <c r="D31" s="1">
        <f t="shared" si="0"/>
        <v>27</v>
      </c>
    </row>
    <row r="32" spans="1:5">
      <c r="A32" s="1" t="s">
        <v>4</v>
      </c>
      <c r="B32" s="1">
        <v>11</v>
      </c>
      <c r="C32" s="1">
        <v>3</v>
      </c>
      <c r="D32" s="1">
        <f t="shared" si="0"/>
        <v>14</v>
      </c>
    </row>
    <row r="33" spans="1:4">
      <c r="A33" s="1" t="s">
        <v>5</v>
      </c>
      <c r="B33" s="1">
        <v>20</v>
      </c>
      <c r="C33" s="1">
        <v>10</v>
      </c>
      <c r="D33" s="1">
        <f t="shared" si="0"/>
        <v>30</v>
      </c>
    </row>
    <row r="34" spans="1:4">
      <c r="A34" s="1" t="s">
        <v>6</v>
      </c>
      <c r="B34" s="1">
        <v>5</v>
      </c>
      <c r="C34" s="1">
        <v>3</v>
      </c>
      <c r="D34" s="1">
        <f t="shared" si="0"/>
        <v>8</v>
      </c>
    </row>
    <row r="35" spans="1:4">
      <c r="A35" s="1">
        <v>4</v>
      </c>
      <c r="B35" s="1">
        <v>0</v>
      </c>
      <c r="C35" s="1">
        <v>1</v>
      </c>
      <c r="D35" s="1">
        <f t="shared" si="0"/>
        <v>1</v>
      </c>
    </row>
    <row r="36" spans="1:4">
      <c r="A36" s="11" t="s">
        <v>30</v>
      </c>
      <c r="B36" s="1">
        <v>9</v>
      </c>
      <c r="C36" s="1">
        <v>4</v>
      </c>
      <c r="D36" s="1">
        <f t="shared" si="0"/>
        <v>13</v>
      </c>
    </row>
    <row r="37" spans="1:4">
      <c r="A37" s="10" t="s">
        <v>26</v>
      </c>
      <c r="B37" s="1">
        <f>SUM(B29:B36)</f>
        <v>59</v>
      </c>
      <c r="C37" s="1">
        <f>SUM(C29:C36)</f>
        <v>44</v>
      </c>
      <c r="D37" s="1">
        <f>SUM(D29:D36)</f>
        <v>103</v>
      </c>
    </row>
    <row r="39" spans="1:4">
      <c r="A39" s="12"/>
      <c r="B39" s="20" t="s">
        <v>31</v>
      </c>
      <c r="C39" s="21"/>
      <c r="D39" s="22"/>
    </row>
    <row r="40" spans="1:4">
      <c r="A40" s="5" t="s">
        <v>0</v>
      </c>
      <c r="B40" s="8" t="s">
        <v>33</v>
      </c>
      <c r="C40" s="8" t="s">
        <v>32</v>
      </c>
      <c r="D40" s="8" t="s">
        <v>34</v>
      </c>
    </row>
    <row r="41" spans="1:4">
      <c r="A41" s="1" t="s">
        <v>1</v>
      </c>
      <c r="B41" s="16">
        <v>0.70099999999999996</v>
      </c>
      <c r="C41" s="16">
        <v>0.27600000000000002</v>
      </c>
      <c r="D41" s="16">
        <v>2.3E-2</v>
      </c>
    </row>
    <row r="42" spans="1:4">
      <c r="A42" s="1" t="s">
        <v>2</v>
      </c>
      <c r="B42" s="16">
        <v>0.81100000000000005</v>
      </c>
      <c r="C42" s="16">
        <v>0.17399999999999999</v>
      </c>
      <c r="D42" s="16">
        <v>1.4E-2</v>
      </c>
    </row>
    <row r="43" spans="1:4">
      <c r="A43" s="1" t="s">
        <v>3</v>
      </c>
      <c r="B43" s="16">
        <v>0.77200000000000002</v>
      </c>
      <c r="C43" s="16">
        <v>0.19800000000000001</v>
      </c>
      <c r="D43" s="16">
        <v>0.03</v>
      </c>
    </row>
    <row r="44" spans="1:4">
      <c r="A44" s="1" t="s">
        <v>4</v>
      </c>
      <c r="B44" s="16">
        <v>0.78900000000000003</v>
      </c>
      <c r="C44" s="16">
        <v>0.19900000000000001</v>
      </c>
      <c r="D44" s="16">
        <v>1.2E-2</v>
      </c>
    </row>
    <row r="45" spans="1:4">
      <c r="A45" s="1" t="s">
        <v>5</v>
      </c>
      <c r="B45" s="16">
        <v>0.78500000000000003</v>
      </c>
      <c r="C45" s="16">
        <v>0.17100000000000001</v>
      </c>
      <c r="D45" s="16">
        <v>4.3999999999999997E-2</v>
      </c>
    </row>
    <row r="46" spans="1:4">
      <c r="A46" s="1" t="s">
        <v>6</v>
      </c>
      <c r="B46" s="16">
        <v>0.58599999999999997</v>
      </c>
      <c r="C46" s="16">
        <v>0.25800000000000001</v>
      </c>
      <c r="D46" s="16">
        <v>0.157</v>
      </c>
    </row>
    <row r="47" spans="1:4">
      <c r="A47" s="1">
        <v>4</v>
      </c>
      <c r="B47" s="16">
        <v>0.53200000000000003</v>
      </c>
      <c r="C47" s="16">
        <v>0.312</v>
      </c>
      <c r="D47" s="16">
        <v>0.156</v>
      </c>
    </row>
    <row r="48" spans="1:4">
      <c r="A48" s="10" t="s">
        <v>40</v>
      </c>
      <c r="B48" s="16">
        <v>0.77200000000000002</v>
      </c>
      <c r="C48" s="16">
        <v>0.19400000000000001</v>
      </c>
      <c r="D48" s="16">
        <v>3.4000000000000002E-2</v>
      </c>
    </row>
    <row r="50" spans="1:7">
      <c r="A50" s="5" t="s">
        <v>0</v>
      </c>
      <c r="B50" s="5" t="s">
        <v>35</v>
      </c>
      <c r="C50" s="5" t="s">
        <v>36</v>
      </c>
      <c r="D50" s="5" t="s">
        <v>37</v>
      </c>
      <c r="E50" s="5" t="s">
        <v>38</v>
      </c>
      <c r="F50" s="5" t="s">
        <v>39</v>
      </c>
    </row>
    <row r="51" spans="1:7">
      <c r="A51" s="1" t="s">
        <v>1</v>
      </c>
      <c r="B51" s="15">
        <v>0.27800000000000002</v>
      </c>
      <c r="C51" s="7">
        <v>0.48700000000000004</v>
      </c>
      <c r="D51" s="7">
        <v>0.20199999999999999</v>
      </c>
      <c r="E51" s="15">
        <v>0</v>
      </c>
      <c r="F51" s="15">
        <v>3.2000000000000001E-2</v>
      </c>
    </row>
    <row r="52" spans="1:7">
      <c r="A52" s="1" t="s">
        <v>2</v>
      </c>
      <c r="B52" s="15">
        <v>0.25800000000000001</v>
      </c>
      <c r="C52" s="7">
        <v>0.35299999999999998</v>
      </c>
      <c r="D52" s="7">
        <v>0.37</v>
      </c>
      <c r="E52" s="15">
        <v>0</v>
      </c>
      <c r="F52" s="15">
        <v>1.9E-2</v>
      </c>
    </row>
    <row r="53" spans="1:7">
      <c r="A53" s="1" t="s">
        <v>3</v>
      </c>
      <c r="B53" s="15">
        <v>0.27399999999999997</v>
      </c>
      <c r="C53" s="7">
        <v>0.41899999999999998</v>
      </c>
      <c r="D53" s="7">
        <v>0.27100000000000002</v>
      </c>
      <c r="E53" s="15">
        <v>0</v>
      </c>
      <c r="F53" s="15">
        <v>3.6000000000000004E-2</v>
      </c>
    </row>
    <row r="54" spans="1:7">
      <c r="A54" s="1" t="s">
        <v>4</v>
      </c>
      <c r="B54" s="15">
        <v>0.27300000000000002</v>
      </c>
      <c r="C54" s="7">
        <v>0.499</v>
      </c>
      <c r="D54" s="7">
        <v>0.20600000000000002</v>
      </c>
      <c r="E54" s="15">
        <v>1E-3</v>
      </c>
      <c r="F54" s="15">
        <v>2.1000000000000001E-2</v>
      </c>
    </row>
    <row r="55" spans="1:7">
      <c r="A55" s="1" t="s">
        <v>5</v>
      </c>
      <c r="B55" s="15">
        <v>0.23300000000000001</v>
      </c>
      <c r="C55" s="7">
        <v>0.39</v>
      </c>
      <c r="D55" s="7">
        <v>0.311</v>
      </c>
      <c r="E55" s="15">
        <v>2E-3</v>
      </c>
      <c r="F55" s="15">
        <v>6.4000000000000001E-2</v>
      </c>
    </row>
    <row r="56" spans="1:7">
      <c r="A56" s="1" t="s">
        <v>6</v>
      </c>
      <c r="B56" s="15">
        <v>0.26</v>
      </c>
      <c r="C56" s="7">
        <v>0.27100000000000002</v>
      </c>
      <c r="D56" s="7">
        <v>0.26</v>
      </c>
      <c r="E56" s="15">
        <v>2E-3</v>
      </c>
      <c r="F56" s="15">
        <v>0.20800000000000002</v>
      </c>
    </row>
    <row r="57" spans="1:7">
      <c r="A57" s="1">
        <v>4</v>
      </c>
      <c r="B57" s="15">
        <v>0.26</v>
      </c>
      <c r="C57" s="7">
        <v>0.30399999999999999</v>
      </c>
      <c r="D57" s="7">
        <v>0.16600000000000001</v>
      </c>
      <c r="E57" s="15">
        <v>3.0000000000000001E-3</v>
      </c>
      <c r="F57" s="15">
        <v>0.26899999999999996</v>
      </c>
    </row>
    <row r="58" spans="1:7">
      <c r="A58" s="10" t="s">
        <v>40</v>
      </c>
      <c r="B58" s="15">
        <v>0.26</v>
      </c>
      <c r="C58" s="7">
        <v>0.41200000000000003</v>
      </c>
      <c r="D58" s="7">
        <v>0.27800000000000002</v>
      </c>
      <c r="E58" s="15">
        <v>1E-3</v>
      </c>
      <c r="F58" s="15">
        <v>4.8000000000000001E-2</v>
      </c>
    </row>
    <row r="60" spans="1:7">
      <c r="E60" s="13" t="s">
        <v>41</v>
      </c>
    </row>
    <row r="61" spans="1:7">
      <c r="C61" s="5" t="s">
        <v>35</v>
      </c>
      <c r="D61" s="5" t="s">
        <v>36</v>
      </c>
      <c r="E61" s="5" t="s">
        <v>37</v>
      </c>
      <c r="F61" s="5" t="s">
        <v>38</v>
      </c>
      <c r="G61" s="5" t="s">
        <v>39</v>
      </c>
    </row>
    <row r="62" spans="1:7">
      <c r="B62" s="8" t="s">
        <v>33</v>
      </c>
      <c r="C62" s="12">
        <v>306</v>
      </c>
      <c r="D62" s="18">
        <v>255970</v>
      </c>
      <c r="E62" s="18">
        <v>102347</v>
      </c>
      <c r="F62" s="12">
        <v>38</v>
      </c>
      <c r="G62" s="18">
        <v>15017</v>
      </c>
    </row>
    <row r="63" spans="1:7">
      <c r="A63" s="9" t="s">
        <v>31</v>
      </c>
      <c r="B63" s="8" t="s">
        <v>32</v>
      </c>
      <c r="C63" s="18">
        <v>500800</v>
      </c>
      <c r="D63" s="18">
        <v>537877</v>
      </c>
      <c r="E63" s="18">
        <v>432992</v>
      </c>
      <c r="F63" s="18">
        <v>1660</v>
      </c>
      <c r="G63" s="18">
        <v>11778</v>
      </c>
    </row>
    <row r="64" spans="1:7">
      <c r="B64" s="8" t="s">
        <v>34</v>
      </c>
      <c r="C64" s="12">
        <v>0</v>
      </c>
      <c r="D64" s="12">
        <v>0</v>
      </c>
      <c r="E64" s="12">
        <v>0</v>
      </c>
      <c r="F64" s="12">
        <v>0</v>
      </c>
      <c r="G64" s="18">
        <v>65691</v>
      </c>
    </row>
    <row r="67" spans="1:5">
      <c r="A67" s="5" t="s">
        <v>42</v>
      </c>
      <c r="B67" s="10" t="s">
        <v>43</v>
      </c>
      <c r="C67" s="10" t="s">
        <v>44</v>
      </c>
      <c r="D67" s="10" t="s">
        <v>45</v>
      </c>
    </row>
    <row r="68" spans="1:5">
      <c r="A68" s="1">
        <v>0</v>
      </c>
      <c r="B68" s="1">
        <v>39</v>
      </c>
      <c r="C68" s="12">
        <v>53</v>
      </c>
      <c r="D68" s="12">
        <v>57</v>
      </c>
    </row>
    <row r="69" spans="1:5">
      <c r="A69" s="1">
        <v>1</v>
      </c>
      <c r="B69" s="1">
        <v>22</v>
      </c>
      <c r="C69" s="12">
        <v>21</v>
      </c>
      <c r="D69" s="12">
        <v>23</v>
      </c>
    </row>
    <row r="70" spans="1:5">
      <c r="A70" s="1">
        <v>2</v>
      </c>
      <c r="B70" s="1">
        <v>14</v>
      </c>
      <c r="C70" s="12">
        <v>11</v>
      </c>
      <c r="D70" s="12">
        <v>6</v>
      </c>
    </row>
    <row r="71" spans="1:5">
      <c r="A71" s="1">
        <v>3</v>
      </c>
      <c r="B71" s="1">
        <v>9</v>
      </c>
      <c r="C71" s="12">
        <v>1</v>
      </c>
      <c r="D71" s="12">
        <v>0</v>
      </c>
    </row>
    <row r="72" spans="1:5">
      <c r="A72" s="1">
        <v>4</v>
      </c>
      <c r="B72" s="1">
        <v>2</v>
      </c>
      <c r="C72" s="12">
        <v>1</v>
      </c>
      <c r="D72" s="12">
        <v>0</v>
      </c>
    </row>
    <row r="73" spans="1:5">
      <c r="A73" s="1">
        <v>5</v>
      </c>
      <c r="B73" s="1">
        <v>1</v>
      </c>
      <c r="C73" s="12">
        <v>0</v>
      </c>
      <c r="D73" s="12">
        <v>1</v>
      </c>
    </row>
    <row r="75" spans="1:5">
      <c r="A75" s="5" t="s">
        <v>0</v>
      </c>
      <c r="B75" s="3" t="s">
        <v>13</v>
      </c>
      <c r="C75" s="8" t="s">
        <v>47</v>
      </c>
      <c r="D75" s="8" t="s">
        <v>48</v>
      </c>
      <c r="E75" s="8" t="s">
        <v>49</v>
      </c>
    </row>
    <row r="76" spans="1:5">
      <c r="A76" s="1" t="s">
        <v>1</v>
      </c>
      <c r="B76" s="4">
        <v>25314</v>
      </c>
      <c r="C76" s="6">
        <f t="shared" ref="C76:C82" si="1">$B76/D29</f>
        <v>5062.8</v>
      </c>
      <c r="D76" s="6">
        <f t="shared" ref="D76:E81" si="2">$B76/B29</f>
        <v>8438</v>
      </c>
      <c r="E76" s="6">
        <f t="shared" si="2"/>
        <v>12657</v>
      </c>
    </row>
    <row r="77" spans="1:5">
      <c r="A77" s="1" t="s">
        <v>2</v>
      </c>
      <c r="B77" s="4">
        <v>170208</v>
      </c>
      <c r="C77" s="6">
        <f t="shared" si="1"/>
        <v>34041.599999999999</v>
      </c>
      <c r="D77" s="6">
        <f t="shared" si="2"/>
        <v>56736</v>
      </c>
      <c r="E77" s="6">
        <f t="shared" si="2"/>
        <v>85104</v>
      </c>
    </row>
    <row r="78" spans="1:5">
      <c r="A78" s="1" t="s">
        <v>3</v>
      </c>
      <c r="B78" s="4">
        <v>244679</v>
      </c>
      <c r="C78" s="6">
        <f t="shared" si="1"/>
        <v>9062.1851851851843</v>
      </c>
      <c r="D78" s="6">
        <f t="shared" si="2"/>
        <v>30584.875</v>
      </c>
      <c r="E78" s="6">
        <f t="shared" si="2"/>
        <v>12877.842105263158</v>
      </c>
    </row>
    <row r="79" spans="1:5">
      <c r="A79" s="1" t="s">
        <v>4</v>
      </c>
      <c r="B79" s="4">
        <v>206887</v>
      </c>
      <c r="C79" s="6">
        <f t="shared" si="1"/>
        <v>14777.642857142857</v>
      </c>
      <c r="D79" s="6">
        <f t="shared" si="2"/>
        <v>18807.909090909092</v>
      </c>
      <c r="E79" s="6">
        <f t="shared" si="2"/>
        <v>68962.333333333328</v>
      </c>
    </row>
    <row r="80" spans="1:5">
      <c r="A80" s="1" t="s">
        <v>5</v>
      </c>
      <c r="B80" s="4">
        <v>228173</v>
      </c>
      <c r="C80" s="6">
        <f t="shared" si="1"/>
        <v>7605.7666666666664</v>
      </c>
      <c r="D80" s="6">
        <f t="shared" si="2"/>
        <v>11408.65</v>
      </c>
      <c r="E80" s="6">
        <f t="shared" si="2"/>
        <v>22817.3</v>
      </c>
    </row>
    <row r="81" spans="1:44">
      <c r="A81" s="1" t="s">
        <v>6</v>
      </c>
      <c r="B81" s="4">
        <v>45865</v>
      </c>
      <c r="C81" s="6">
        <f t="shared" si="1"/>
        <v>5733.125</v>
      </c>
      <c r="D81" s="6">
        <f t="shared" si="2"/>
        <v>9173</v>
      </c>
      <c r="E81" s="6">
        <f t="shared" si="2"/>
        <v>15288.333333333334</v>
      </c>
    </row>
    <row r="82" spans="1:44">
      <c r="A82" s="1">
        <v>4</v>
      </c>
      <c r="B82" s="4">
        <v>33965</v>
      </c>
      <c r="C82" s="6">
        <f t="shared" si="1"/>
        <v>33965</v>
      </c>
      <c r="D82" s="6" t="s">
        <v>46</v>
      </c>
      <c r="E82" s="6">
        <f>$B82/C35</f>
        <v>33965</v>
      </c>
    </row>
    <row r="84" spans="1:44">
      <c r="J84" s="29" t="s">
        <v>50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X84" s="29" t="s">
        <v>64</v>
      </c>
      <c r="Y84" s="30"/>
      <c r="Z84" s="30"/>
      <c r="AA84" s="30"/>
      <c r="AB84" s="30"/>
      <c r="AC84" s="30"/>
      <c r="AD84" s="30"/>
      <c r="AE84" s="30"/>
      <c r="AF84" s="30"/>
    </row>
    <row r="85" spans="1:44">
      <c r="J85" s="19" t="s">
        <v>51</v>
      </c>
      <c r="K85" s="25"/>
      <c r="L85" s="35"/>
      <c r="M85" s="36" t="s">
        <v>52</v>
      </c>
      <c r="N85" s="25"/>
      <c r="O85" s="35"/>
      <c r="P85" s="36" t="s">
        <v>57</v>
      </c>
      <c r="Q85" s="25"/>
      <c r="R85" s="35"/>
      <c r="S85" s="36" t="s">
        <v>53</v>
      </c>
      <c r="T85" s="25"/>
      <c r="U85" s="35"/>
      <c r="V85" s="26"/>
      <c r="X85" s="19" t="s">
        <v>28</v>
      </c>
      <c r="Y85" s="25"/>
      <c r="Z85" s="35"/>
      <c r="AA85" s="36" t="s">
        <v>29</v>
      </c>
      <c r="AB85" s="25"/>
      <c r="AC85" s="35"/>
      <c r="AD85" s="40" t="s">
        <v>26</v>
      </c>
      <c r="AE85" s="41"/>
      <c r="AF85" s="41"/>
    </row>
    <row r="86" spans="1:44">
      <c r="I86" s="14" t="s">
        <v>0</v>
      </c>
      <c r="J86" s="14" t="s">
        <v>54</v>
      </c>
      <c r="K86" s="14" t="s">
        <v>55</v>
      </c>
      <c r="L86" s="32" t="s">
        <v>56</v>
      </c>
      <c r="M86" s="31" t="s">
        <v>54</v>
      </c>
      <c r="N86" s="14" t="s">
        <v>55</v>
      </c>
      <c r="O86" s="32" t="s">
        <v>56</v>
      </c>
      <c r="P86" s="31" t="s">
        <v>54</v>
      </c>
      <c r="Q86" s="14" t="s">
        <v>55</v>
      </c>
      <c r="R86" s="32" t="s">
        <v>56</v>
      </c>
      <c r="S86" s="31" t="s">
        <v>54</v>
      </c>
      <c r="T86" s="14" t="s">
        <v>55</v>
      </c>
      <c r="U86" s="32" t="s">
        <v>56</v>
      </c>
      <c r="V86" s="27"/>
      <c r="W86" s="14" t="s">
        <v>0</v>
      </c>
      <c r="X86" s="14" t="s">
        <v>60</v>
      </c>
      <c r="Y86" s="14" t="s">
        <v>59</v>
      </c>
      <c r="Z86" s="32" t="s">
        <v>61</v>
      </c>
      <c r="AA86" s="14" t="s">
        <v>60</v>
      </c>
      <c r="AB86" s="14" t="s">
        <v>59</v>
      </c>
      <c r="AC86" s="32" t="s">
        <v>61</v>
      </c>
      <c r="AD86" s="14" t="s">
        <v>60</v>
      </c>
      <c r="AE86" s="14" t="s">
        <v>59</v>
      </c>
      <c r="AF86" s="32" t="s">
        <v>61</v>
      </c>
      <c r="AH86" s="49" t="s">
        <v>54</v>
      </c>
      <c r="AL86" s="49" t="s">
        <v>55</v>
      </c>
    </row>
    <row r="87" spans="1:44">
      <c r="I87" s="1" t="s">
        <v>1</v>
      </c>
      <c r="J87" s="1">
        <v>0</v>
      </c>
      <c r="K87" s="1">
        <v>1</v>
      </c>
      <c r="L87" s="33">
        <v>1</v>
      </c>
      <c r="M87" s="17">
        <v>1</v>
      </c>
      <c r="N87" s="1">
        <v>0</v>
      </c>
      <c r="O87" s="33">
        <v>1</v>
      </c>
      <c r="P87" s="17">
        <v>2</v>
      </c>
      <c r="Q87" s="1">
        <v>1</v>
      </c>
      <c r="R87" s="33">
        <v>3</v>
      </c>
      <c r="S87" s="17">
        <v>0</v>
      </c>
      <c r="T87" s="1">
        <v>0</v>
      </c>
      <c r="U87" s="33">
        <v>0</v>
      </c>
      <c r="V87" s="28"/>
      <c r="W87" s="1" t="s">
        <v>1</v>
      </c>
      <c r="X87" s="7">
        <v>0.438</v>
      </c>
      <c r="Y87" s="7">
        <f>1-X87-Z87</f>
        <v>0.45800000000000007</v>
      </c>
      <c r="Z87" s="42">
        <v>0.104</v>
      </c>
      <c r="AA87" s="45">
        <v>1</v>
      </c>
      <c r="AB87" s="7">
        <f>1-AA87-AC87</f>
        <v>0</v>
      </c>
      <c r="AC87" s="46">
        <v>0</v>
      </c>
      <c r="AD87" s="51">
        <v>0.63013698630136983</v>
      </c>
      <c r="AE87" s="52">
        <v>0.30136986301369861</v>
      </c>
      <c r="AF87" s="52">
        <v>6.8493150684931503E-2</v>
      </c>
      <c r="AH87">
        <v>42</v>
      </c>
      <c r="AI87">
        <f>AK87-AH87-AJ87</f>
        <v>44</v>
      </c>
      <c r="AJ87">
        <v>10</v>
      </c>
      <c r="AK87">
        <v>96</v>
      </c>
      <c r="AL87">
        <v>50</v>
      </c>
      <c r="AM87">
        <v>0</v>
      </c>
      <c r="AN87">
        <v>0</v>
      </c>
      <c r="AO87">
        <v>50</v>
      </c>
      <c r="AP87" s="50">
        <f>(AH87+AL87)/($AK87+$AO87)</f>
        <v>0.63013698630136983</v>
      </c>
      <c r="AQ87" s="50">
        <f>(AI87+AM87)/($AK87+$AO87)</f>
        <v>0.30136986301369861</v>
      </c>
      <c r="AR87" s="50">
        <f>(AJ87+AN87)/($AK87+$AO87)</f>
        <v>6.8493150684931503E-2</v>
      </c>
    </row>
    <row r="88" spans="1:44">
      <c r="I88" s="1" t="s">
        <v>2</v>
      </c>
      <c r="J88" s="1">
        <v>0</v>
      </c>
      <c r="K88" s="1">
        <v>1</v>
      </c>
      <c r="L88" s="33">
        <v>1</v>
      </c>
      <c r="M88" s="17">
        <v>0</v>
      </c>
      <c r="N88" s="1">
        <v>1</v>
      </c>
      <c r="O88" s="33">
        <v>1</v>
      </c>
      <c r="P88" s="17">
        <v>1</v>
      </c>
      <c r="Q88" s="1">
        <v>2</v>
      </c>
      <c r="R88" s="33">
        <v>3</v>
      </c>
      <c r="S88" s="17">
        <v>3</v>
      </c>
      <c r="T88" s="1">
        <v>0</v>
      </c>
      <c r="U88" s="33">
        <v>3</v>
      </c>
      <c r="V88" s="28"/>
      <c r="W88" s="1" t="s">
        <v>2</v>
      </c>
      <c r="X88" s="7">
        <v>0.30199999999999999</v>
      </c>
      <c r="Y88" s="7">
        <f>1-X88-Z88</f>
        <v>0.625</v>
      </c>
      <c r="Z88" s="42">
        <v>7.2999999999999995E-2</v>
      </c>
      <c r="AA88" s="45">
        <v>0.78</v>
      </c>
      <c r="AB88" s="7">
        <f>1-AA88-AC88</f>
        <v>0.21999999999999997</v>
      </c>
      <c r="AC88" s="46">
        <v>0</v>
      </c>
      <c r="AD88" s="51">
        <v>0.46575342465753422</v>
      </c>
      <c r="AE88" s="52">
        <v>0.4863013698630137</v>
      </c>
      <c r="AF88" s="52">
        <v>4.7945205479452052E-2</v>
      </c>
      <c r="AH88">
        <v>29</v>
      </c>
      <c r="AI88">
        <f>AK88-AH88-AJ88</f>
        <v>60</v>
      </c>
      <c r="AJ88">
        <v>7</v>
      </c>
      <c r="AK88">
        <v>96</v>
      </c>
      <c r="AL88">
        <v>39</v>
      </c>
      <c r="AM88">
        <f>AO88-AL88-AN88</f>
        <v>11</v>
      </c>
      <c r="AN88">
        <v>0</v>
      </c>
      <c r="AO88">
        <v>50</v>
      </c>
      <c r="AP88" s="50">
        <f t="shared" ref="AP88:AR93" si="3">(AH88+AL88)/($AK88+$AO88)</f>
        <v>0.46575342465753422</v>
      </c>
      <c r="AQ88" s="50">
        <f t="shared" si="3"/>
        <v>0.4863013698630137</v>
      </c>
      <c r="AR88" s="50">
        <f t="shared" si="3"/>
        <v>4.7945205479452052E-2</v>
      </c>
    </row>
    <row r="89" spans="1:44">
      <c r="I89" s="1" t="s">
        <v>3</v>
      </c>
      <c r="J89" s="1">
        <v>0</v>
      </c>
      <c r="K89" s="1">
        <v>1</v>
      </c>
      <c r="L89" s="33">
        <v>1</v>
      </c>
      <c r="M89" s="17">
        <v>0</v>
      </c>
      <c r="N89" s="1">
        <v>4</v>
      </c>
      <c r="O89" s="33">
        <v>4</v>
      </c>
      <c r="P89" s="17">
        <v>1</v>
      </c>
      <c r="Q89" s="1">
        <v>16</v>
      </c>
      <c r="R89" s="33">
        <v>17</v>
      </c>
      <c r="S89" s="17">
        <v>9</v>
      </c>
      <c r="T89" s="1">
        <v>0</v>
      </c>
      <c r="U89" s="33">
        <v>9</v>
      </c>
      <c r="V89" s="28"/>
      <c r="W89" s="1" t="s">
        <v>3</v>
      </c>
      <c r="X89" s="7">
        <v>0.441</v>
      </c>
      <c r="Y89" s="7">
        <f>1-X89-Z89</f>
        <v>0.48999999999999994</v>
      </c>
      <c r="Z89" s="42">
        <v>6.9000000000000006E-2</v>
      </c>
      <c r="AA89" s="47">
        <v>0.94099999999999995</v>
      </c>
      <c r="AB89" s="7">
        <f>1-AA89-AC89</f>
        <v>5.3000000000000054E-2</v>
      </c>
      <c r="AC89" s="42">
        <v>6.0000000000000001E-3</v>
      </c>
      <c r="AD89" s="51">
        <v>0.75229357798165142</v>
      </c>
      <c r="AE89" s="52">
        <v>0.21756225425950196</v>
      </c>
      <c r="AF89" s="52">
        <v>3.0144167758846659E-2</v>
      </c>
      <c r="AH89">
        <v>127</v>
      </c>
      <c r="AI89">
        <f>AK89-AH89-AJ89</f>
        <v>141</v>
      </c>
      <c r="AJ89">
        <v>20</v>
      </c>
      <c r="AK89">
        <v>288</v>
      </c>
      <c r="AL89">
        <v>447</v>
      </c>
      <c r="AM89">
        <f>AO89-AL89-AN89</f>
        <v>25</v>
      </c>
      <c r="AN89">
        <v>3</v>
      </c>
      <c r="AO89">
        <v>475</v>
      </c>
      <c r="AP89" s="50">
        <f t="shared" si="3"/>
        <v>0.75229357798165142</v>
      </c>
      <c r="AQ89" s="50">
        <f t="shared" si="3"/>
        <v>0.21756225425950196</v>
      </c>
      <c r="AR89" s="50">
        <f t="shared" si="3"/>
        <v>3.0144167758846659E-2</v>
      </c>
    </row>
    <row r="90" spans="1:44">
      <c r="I90" s="1" t="s">
        <v>4</v>
      </c>
      <c r="J90" s="23">
        <v>0</v>
      </c>
      <c r="K90" s="23">
        <v>1</v>
      </c>
      <c r="L90" s="34">
        <v>1</v>
      </c>
      <c r="M90" s="24">
        <v>0</v>
      </c>
      <c r="N90" s="23">
        <v>1</v>
      </c>
      <c r="O90" s="34">
        <v>1</v>
      </c>
      <c r="P90" s="24">
        <v>2</v>
      </c>
      <c r="Q90" s="23">
        <v>4</v>
      </c>
      <c r="R90" s="34">
        <v>6</v>
      </c>
      <c r="S90" s="24">
        <v>9</v>
      </c>
      <c r="T90" s="23">
        <v>0</v>
      </c>
      <c r="U90" s="34">
        <v>9</v>
      </c>
      <c r="V90" s="28"/>
      <c r="W90" s="1" t="s">
        <v>4</v>
      </c>
      <c r="X90" s="43">
        <v>0.40600000000000003</v>
      </c>
      <c r="Y90" s="7">
        <f>1-X90-Z90</f>
        <v>0.42699999999999994</v>
      </c>
      <c r="Z90" s="44">
        <v>0.16700000000000001</v>
      </c>
      <c r="AA90" s="48">
        <v>0.88</v>
      </c>
      <c r="AB90" s="7">
        <f>1-AA90-AC90</f>
        <v>0.107</v>
      </c>
      <c r="AC90" s="44">
        <v>1.2999999999999999E-2</v>
      </c>
      <c r="AD90" s="53">
        <v>0.48366013071895425</v>
      </c>
      <c r="AE90" s="54">
        <v>0.37472766884531589</v>
      </c>
      <c r="AF90" s="54">
        <v>0.14161220043572983</v>
      </c>
      <c r="AH90">
        <v>156</v>
      </c>
      <c r="AI90">
        <f>AK90-AH90-AJ90</f>
        <v>164</v>
      </c>
      <c r="AJ90">
        <v>64</v>
      </c>
      <c r="AK90">
        <v>384</v>
      </c>
      <c r="AL90">
        <v>66</v>
      </c>
      <c r="AM90">
        <f>AO90-AL90-AN90</f>
        <v>8</v>
      </c>
      <c r="AN90">
        <v>1</v>
      </c>
      <c r="AO90">
        <v>75</v>
      </c>
      <c r="AP90" s="50">
        <f t="shared" si="3"/>
        <v>0.48366013071895425</v>
      </c>
      <c r="AQ90" s="50">
        <f t="shared" si="3"/>
        <v>0.37472766884531589</v>
      </c>
      <c r="AR90" s="50">
        <f t="shared" si="3"/>
        <v>0.14161220043572983</v>
      </c>
    </row>
    <row r="91" spans="1:44">
      <c r="I91" s="1" t="s">
        <v>5</v>
      </c>
      <c r="J91" s="1">
        <v>0</v>
      </c>
      <c r="K91" s="1">
        <v>2</v>
      </c>
      <c r="L91" s="33">
        <v>2</v>
      </c>
      <c r="M91" s="17">
        <v>0</v>
      </c>
      <c r="N91" s="1">
        <v>3</v>
      </c>
      <c r="O91" s="33">
        <v>3</v>
      </c>
      <c r="P91" s="17">
        <v>2</v>
      </c>
      <c r="Q91" s="1">
        <v>5</v>
      </c>
      <c r="R91" s="33">
        <v>7</v>
      </c>
      <c r="S91" s="17">
        <v>18</v>
      </c>
      <c r="T91" s="1">
        <v>0</v>
      </c>
      <c r="U91" s="33">
        <v>18</v>
      </c>
      <c r="V91" s="28"/>
      <c r="W91" s="1" t="s">
        <v>5</v>
      </c>
      <c r="X91" s="7">
        <v>0.309</v>
      </c>
      <c r="Y91" s="7">
        <f>1-X91-Z91</f>
        <v>0.56000000000000005</v>
      </c>
      <c r="Z91" s="42">
        <v>0.13100000000000001</v>
      </c>
      <c r="AA91" s="47">
        <v>0.80400000000000005</v>
      </c>
      <c r="AB91" s="7">
        <f>1-AA91-AC91</f>
        <v>0.17599999999999996</v>
      </c>
      <c r="AC91" s="42">
        <v>0.02</v>
      </c>
      <c r="AD91" s="51">
        <v>0.44831460674157303</v>
      </c>
      <c r="AE91" s="52">
        <v>0.45168539325842699</v>
      </c>
      <c r="AF91" s="52">
        <v>0.1</v>
      </c>
      <c r="AH91">
        <v>198</v>
      </c>
      <c r="AI91">
        <f>AK91-AH91-AJ91</f>
        <v>358</v>
      </c>
      <c r="AJ91">
        <v>84</v>
      </c>
      <c r="AK91">
        <v>640</v>
      </c>
      <c r="AL91">
        <v>201</v>
      </c>
      <c r="AM91">
        <f>AO91-AL91-AN91</f>
        <v>44</v>
      </c>
      <c r="AN91">
        <v>5</v>
      </c>
      <c r="AO91">
        <v>250</v>
      </c>
      <c r="AP91" s="50">
        <f t="shared" si="3"/>
        <v>0.44831460674157303</v>
      </c>
      <c r="AQ91" s="50">
        <f t="shared" si="3"/>
        <v>0.45168539325842699</v>
      </c>
      <c r="AR91" s="50">
        <f t="shared" si="3"/>
        <v>0.1</v>
      </c>
    </row>
    <row r="92" spans="1:44">
      <c r="I92" s="1" t="s">
        <v>6</v>
      </c>
      <c r="J92" s="1">
        <v>2</v>
      </c>
      <c r="K92" s="1">
        <v>0</v>
      </c>
      <c r="L92" s="33">
        <v>2</v>
      </c>
      <c r="M92" s="17">
        <v>1</v>
      </c>
      <c r="N92" s="1">
        <v>0</v>
      </c>
      <c r="O92" s="33">
        <v>1</v>
      </c>
      <c r="P92" s="17">
        <v>2</v>
      </c>
      <c r="Q92" s="1">
        <v>3</v>
      </c>
      <c r="R92" s="33">
        <v>5</v>
      </c>
      <c r="S92" s="17">
        <v>1</v>
      </c>
      <c r="T92" s="1">
        <v>0</v>
      </c>
      <c r="U92" s="33">
        <v>1</v>
      </c>
      <c r="V92" s="28"/>
      <c r="W92" s="1" t="s">
        <v>6</v>
      </c>
      <c r="X92" s="7">
        <v>0.41699999999999998</v>
      </c>
      <c r="Y92" s="7">
        <f>1-X92-Z92</f>
        <v>0.51</v>
      </c>
      <c r="Z92" s="42">
        <v>7.2999999999999995E-2</v>
      </c>
      <c r="AA92" s="47">
        <v>0.93300000000000005</v>
      </c>
      <c r="AB92" s="7">
        <f>1-AA92-AC92</f>
        <v>6.6999999999999948E-2</v>
      </c>
      <c r="AC92" s="42">
        <v>0</v>
      </c>
      <c r="AD92" s="51">
        <v>0.64327485380116955</v>
      </c>
      <c r="AE92" s="52">
        <v>0.31578947368421051</v>
      </c>
      <c r="AF92" s="52">
        <v>4.0935672514619881E-2</v>
      </c>
      <c r="AH92">
        <v>40</v>
      </c>
      <c r="AI92">
        <f>AK92-AH92-AJ92</f>
        <v>49</v>
      </c>
      <c r="AJ92">
        <v>7</v>
      </c>
      <c r="AK92">
        <v>96</v>
      </c>
      <c r="AL92">
        <v>70</v>
      </c>
      <c r="AM92">
        <v>5</v>
      </c>
      <c r="AN92">
        <v>0</v>
      </c>
      <c r="AO92">
        <v>75</v>
      </c>
      <c r="AP92" s="50">
        <f t="shared" si="3"/>
        <v>0.64327485380116955</v>
      </c>
      <c r="AQ92" s="50">
        <f t="shared" si="3"/>
        <v>0.31578947368421051</v>
      </c>
      <c r="AR92" s="50">
        <f t="shared" si="3"/>
        <v>4.0935672514619881E-2</v>
      </c>
    </row>
    <row r="93" spans="1:44">
      <c r="I93" s="1">
        <v>4</v>
      </c>
      <c r="J93" s="1">
        <v>0</v>
      </c>
      <c r="K93" s="1">
        <v>1</v>
      </c>
      <c r="L93" s="33">
        <v>1</v>
      </c>
      <c r="M93" s="17">
        <v>0</v>
      </c>
      <c r="N93" s="1">
        <v>0</v>
      </c>
      <c r="O93" s="33">
        <v>0</v>
      </c>
      <c r="P93" s="17">
        <v>0</v>
      </c>
      <c r="Q93" s="1">
        <v>1</v>
      </c>
      <c r="R93" s="33">
        <v>1</v>
      </c>
      <c r="S93" s="17">
        <v>0</v>
      </c>
      <c r="T93" s="1">
        <v>0</v>
      </c>
      <c r="U93" s="33">
        <v>0</v>
      </c>
      <c r="V93" s="28"/>
      <c r="W93" s="1">
        <v>4</v>
      </c>
      <c r="X93" s="1" t="s">
        <v>62</v>
      </c>
      <c r="Y93" s="1" t="s">
        <v>62</v>
      </c>
      <c r="Z93" s="33" t="s">
        <v>62</v>
      </c>
      <c r="AA93" s="47">
        <v>1</v>
      </c>
      <c r="AB93" s="7">
        <v>0</v>
      </c>
      <c r="AC93" s="42">
        <v>0</v>
      </c>
      <c r="AD93" s="51">
        <v>1</v>
      </c>
      <c r="AE93" s="52">
        <v>0</v>
      </c>
      <c r="AF93" s="52">
        <v>0</v>
      </c>
      <c r="AH93">
        <v>0</v>
      </c>
      <c r="AI93">
        <v>0</v>
      </c>
      <c r="AJ93">
        <v>0</v>
      </c>
      <c r="AK93">
        <v>0</v>
      </c>
      <c r="AL93">
        <v>25</v>
      </c>
      <c r="AM93">
        <v>0</v>
      </c>
      <c r="AN93">
        <v>0</v>
      </c>
      <c r="AO93">
        <v>25</v>
      </c>
      <c r="AP93" s="50">
        <f t="shared" si="3"/>
        <v>1</v>
      </c>
      <c r="AQ93" s="50">
        <f t="shared" si="3"/>
        <v>0</v>
      </c>
      <c r="AR93" s="50">
        <f t="shared" si="3"/>
        <v>0</v>
      </c>
    </row>
    <row r="94" spans="1:44">
      <c r="V94" s="27"/>
    </row>
    <row r="95" spans="1:44">
      <c r="X95" s="29" t="s">
        <v>63</v>
      </c>
      <c r="Y95" s="30"/>
      <c r="Z95" s="30"/>
      <c r="AA95" s="30"/>
      <c r="AB95" s="30"/>
      <c r="AC95" s="30"/>
      <c r="AD95" s="30"/>
      <c r="AE95" s="30"/>
      <c r="AF95" s="30"/>
    </row>
    <row r="96" spans="1:44">
      <c r="B96" t="s">
        <v>58</v>
      </c>
      <c r="C96" t="s">
        <v>59</v>
      </c>
      <c r="S96" s="28"/>
      <c r="T96" s="28"/>
      <c r="U96" s="28"/>
      <c r="X96" s="19" t="s">
        <v>28</v>
      </c>
      <c r="Y96" s="25"/>
      <c r="Z96" s="35"/>
      <c r="AA96" s="36" t="s">
        <v>29</v>
      </c>
      <c r="AB96" s="25"/>
      <c r="AC96" s="35"/>
      <c r="AD96" s="40" t="s">
        <v>26</v>
      </c>
      <c r="AE96" s="41"/>
      <c r="AF96" s="41"/>
    </row>
    <row r="97" spans="1:32">
      <c r="A97" s="14" t="s">
        <v>0</v>
      </c>
      <c r="S97" s="38"/>
      <c r="T97" s="37"/>
      <c r="U97" s="37"/>
      <c r="W97" s="14" t="s">
        <v>0</v>
      </c>
      <c r="X97" s="14" t="s">
        <v>60</v>
      </c>
      <c r="Y97" s="14" t="s">
        <v>59</v>
      </c>
      <c r="Z97" s="32" t="s">
        <v>61</v>
      </c>
      <c r="AA97" s="14" t="s">
        <v>60</v>
      </c>
      <c r="AB97" s="14" t="s">
        <v>59</v>
      </c>
      <c r="AC97" s="32" t="s">
        <v>61</v>
      </c>
      <c r="AD97" s="14" t="s">
        <v>60</v>
      </c>
      <c r="AE97" s="14" t="s">
        <v>59</v>
      </c>
      <c r="AF97" s="32" t="s">
        <v>61</v>
      </c>
    </row>
    <row r="98" spans="1:32">
      <c r="A98" s="1" t="s">
        <v>1</v>
      </c>
      <c r="S98" s="26"/>
      <c r="T98" s="26"/>
      <c r="U98" s="26"/>
      <c r="W98" s="1" t="s">
        <v>1</v>
      </c>
      <c r="X98" s="55">
        <v>42</v>
      </c>
      <c r="Y98" s="55">
        <v>44</v>
      </c>
      <c r="Z98" s="56">
        <v>10</v>
      </c>
      <c r="AA98" s="59">
        <v>50</v>
      </c>
      <c r="AB98" s="1">
        <v>0</v>
      </c>
      <c r="AC98" s="60">
        <v>0</v>
      </c>
      <c r="AD98" s="59">
        <f>X98+AA98</f>
        <v>92</v>
      </c>
      <c r="AE98" s="1">
        <f t="shared" ref="AE98:AE104" si="4">Y98+AB98</f>
        <v>44</v>
      </c>
      <c r="AF98" s="60">
        <f t="shared" ref="AF98:AF104" si="5">Z98+AC98</f>
        <v>10</v>
      </c>
    </row>
    <row r="99" spans="1:32">
      <c r="A99" s="1" t="s">
        <v>2</v>
      </c>
      <c r="S99" s="28"/>
      <c r="T99" s="28"/>
      <c r="U99" s="28"/>
      <c r="W99" s="1" t="s">
        <v>2</v>
      </c>
      <c r="X99" s="55">
        <v>29</v>
      </c>
      <c r="Y99" s="55">
        <v>60</v>
      </c>
      <c r="Z99" s="56">
        <v>7</v>
      </c>
      <c r="AA99" s="59">
        <v>39</v>
      </c>
      <c r="AB99" s="1">
        <v>11</v>
      </c>
      <c r="AC99" s="60">
        <v>0</v>
      </c>
      <c r="AD99" s="59">
        <f t="shared" ref="AD99:AD104" si="6">X99+AA99</f>
        <v>68</v>
      </c>
      <c r="AE99" s="1">
        <f t="shared" si="4"/>
        <v>71</v>
      </c>
      <c r="AF99" s="60">
        <f t="shared" si="5"/>
        <v>7</v>
      </c>
    </row>
    <row r="100" spans="1:32">
      <c r="A100" s="1" t="s">
        <v>3</v>
      </c>
      <c r="S100" s="28"/>
      <c r="T100" s="28"/>
      <c r="U100" s="28"/>
      <c r="W100" s="1" t="s">
        <v>3</v>
      </c>
      <c r="X100" s="55">
        <v>127</v>
      </c>
      <c r="Y100" s="55">
        <v>141</v>
      </c>
      <c r="Z100" s="56">
        <v>20</v>
      </c>
      <c r="AA100" s="17">
        <v>447</v>
      </c>
      <c r="AB100" s="1">
        <v>25</v>
      </c>
      <c r="AC100" s="33">
        <v>3</v>
      </c>
      <c r="AD100" s="17">
        <f t="shared" si="6"/>
        <v>574</v>
      </c>
      <c r="AE100" s="1">
        <f t="shared" si="4"/>
        <v>166</v>
      </c>
      <c r="AF100" s="33">
        <f t="shared" si="5"/>
        <v>23</v>
      </c>
    </row>
    <row r="101" spans="1:32">
      <c r="A101" s="1" t="s">
        <v>4</v>
      </c>
      <c r="S101" s="28"/>
      <c r="T101" s="28"/>
      <c r="U101" s="28"/>
      <c r="W101" s="1" t="s">
        <v>4</v>
      </c>
      <c r="X101" s="57">
        <v>156</v>
      </c>
      <c r="Y101" s="55">
        <v>164</v>
      </c>
      <c r="Z101" s="58">
        <v>64</v>
      </c>
      <c r="AA101" s="24">
        <v>66</v>
      </c>
      <c r="AB101" s="1">
        <v>8</v>
      </c>
      <c r="AC101" s="34">
        <v>1</v>
      </c>
      <c r="AD101" s="24">
        <f t="shared" si="6"/>
        <v>222</v>
      </c>
      <c r="AE101" s="1">
        <f t="shared" si="4"/>
        <v>172</v>
      </c>
      <c r="AF101" s="34">
        <f t="shared" si="5"/>
        <v>65</v>
      </c>
    </row>
    <row r="102" spans="1:32">
      <c r="A102" s="1" t="s">
        <v>5</v>
      </c>
      <c r="S102" s="39"/>
      <c r="T102" s="39"/>
      <c r="U102" s="39"/>
      <c r="W102" s="1" t="s">
        <v>5</v>
      </c>
      <c r="X102" s="55">
        <v>198</v>
      </c>
      <c r="Y102" s="55">
        <v>358</v>
      </c>
      <c r="Z102" s="56">
        <v>84</v>
      </c>
      <c r="AA102" s="17">
        <v>201</v>
      </c>
      <c r="AB102" s="1">
        <v>44</v>
      </c>
      <c r="AC102" s="33">
        <v>5</v>
      </c>
      <c r="AD102" s="17">
        <f t="shared" si="6"/>
        <v>399</v>
      </c>
      <c r="AE102" s="1">
        <f t="shared" si="4"/>
        <v>402</v>
      </c>
      <c r="AF102" s="33">
        <f t="shared" si="5"/>
        <v>89</v>
      </c>
    </row>
    <row r="103" spans="1:32">
      <c r="A103" s="1" t="s">
        <v>6</v>
      </c>
      <c r="S103" s="28"/>
      <c r="T103" s="28"/>
      <c r="U103" s="28"/>
      <c r="W103" s="1" t="s">
        <v>6</v>
      </c>
      <c r="X103" s="55">
        <v>40</v>
      </c>
      <c r="Y103" s="55">
        <v>49</v>
      </c>
      <c r="Z103" s="56">
        <v>7</v>
      </c>
      <c r="AA103" s="17">
        <v>70</v>
      </c>
      <c r="AB103" s="1">
        <v>5</v>
      </c>
      <c r="AC103" s="33">
        <v>0</v>
      </c>
      <c r="AD103" s="17">
        <f t="shared" si="6"/>
        <v>110</v>
      </c>
      <c r="AE103" s="1">
        <f t="shared" si="4"/>
        <v>54</v>
      </c>
      <c r="AF103" s="33">
        <f t="shared" si="5"/>
        <v>7</v>
      </c>
    </row>
    <row r="104" spans="1:32">
      <c r="A104" s="1">
        <v>4</v>
      </c>
      <c r="S104" s="28"/>
      <c r="T104" s="28"/>
      <c r="U104" s="28"/>
      <c r="W104" s="1">
        <v>4</v>
      </c>
      <c r="X104" s="55">
        <v>0</v>
      </c>
      <c r="Y104" s="55">
        <v>0</v>
      </c>
      <c r="Z104" s="56">
        <v>0</v>
      </c>
      <c r="AA104" s="17">
        <v>25</v>
      </c>
      <c r="AB104" s="1">
        <v>0</v>
      </c>
      <c r="AC104" s="33">
        <v>0</v>
      </c>
      <c r="AD104" s="17">
        <f t="shared" si="6"/>
        <v>25</v>
      </c>
      <c r="AE104" s="1">
        <f t="shared" si="4"/>
        <v>0</v>
      </c>
      <c r="AF104" s="33">
        <f t="shared" si="5"/>
        <v>0</v>
      </c>
    </row>
    <row r="105" spans="1:32">
      <c r="S105" s="28"/>
      <c r="T105" s="28"/>
      <c r="U105" s="28"/>
      <c r="X105" s="29" t="s">
        <v>64</v>
      </c>
      <c r="Y105" s="30"/>
      <c r="Z105" s="30"/>
      <c r="AA105" s="30"/>
      <c r="AB105" s="30"/>
      <c r="AC105" s="30"/>
      <c r="AD105" s="30"/>
      <c r="AE105" s="30"/>
      <c r="AF105" s="30"/>
    </row>
    <row r="106" spans="1:32">
      <c r="X106" s="19" t="s">
        <v>28</v>
      </c>
      <c r="Y106" s="25"/>
      <c r="Z106" s="35"/>
      <c r="AA106" s="36" t="s">
        <v>29</v>
      </c>
      <c r="AB106" s="25"/>
      <c r="AC106" s="35"/>
      <c r="AD106" s="40" t="s">
        <v>26</v>
      </c>
      <c r="AE106" s="41"/>
      <c r="AF106" s="41"/>
    </row>
    <row r="107" spans="1:32">
      <c r="W107" s="14" t="s">
        <v>0</v>
      </c>
      <c r="X107" s="14" t="s">
        <v>60</v>
      </c>
      <c r="Y107" s="14" t="s">
        <v>59</v>
      </c>
      <c r="Z107" s="32" t="s">
        <v>61</v>
      </c>
      <c r="AA107" s="14" t="s">
        <v>60</v>
      </c>
      <c r="AB107" s="14" t="s">
        <v>59</v>
      </c>
      <c r="AC107" s="32" t="s">
        <v>61</v>
      </c>
      <c r="AD107" s="14" t="s">
        <v>60</v>
      </c>
      <c r="AE107" s="14" t="s">
        <v>59</v>
      </c>
      <c r="AF107" s="32" t="s">
        <v>61</v>
      </c>
    </row>
    <row r="108" spans="1:32">
      <c r="W108" s="1" t="s">
        <v>1</v>
      </c>
      <c r="X108" s="7">
        <v>0.438</v>
      </c>
      <c r="Y108" s="7">
        <f>1-X108-Z108</f>
        <v>0.45800000000000007</v>
      </c>
      <c r="Z108" s="42">
        <v>0.104</v>
      </c>
      <c r="AA108" s="45">
        <v>1</v>
      </c>
      <c r="AB108" s="7">
        <f>1-AA108-AC108</f>
        <v>0</v>
      </c>
      <c r="AC108" s="46">
        <v>0</v>
      </c>
      <c r="AD108" s="51">
        <v>0.63013698630136983</v>
      </c>
      <c r="AE108" s="52">
        <v>0.30136986301369861</v>
      </c>
      <c r="AF108" s="46">
        <v>6.8493150684931503E-2</v>
      </c>
    </row>
    <row r="109" spans="1:32">
      <c r="W109" s="1" t="s">
        <v>2</v>
      </c>
      <c r="X109" s="7">
        <v>0.30199999999999999</v>
      </c>
      <c r="Y109" s="7">
        <f>1-X109-Z109</f>
        <v>0.625</v>
      </c>
      <c r="Z109" s="42">
        <v>7.2999999999999995E-2</v>
      </c>
      <c r="AA109" s="45">
        <v>0.78</v>
      </c>
      <c r="AB109" s="7">
        <f>1-AA109-AC109</f>
        <v>0.21999999999999997</v>
      </c>
      <c r="AC109" s="46">
        <v>0</v>
      </c>
      <c r="AD109" s="51">
        <v>0.46575342465753422</v>
      </c>
      <c r="AE109" s="52">
        <v>0.4863013698630137</v>
      </c>
      <c r="AF109" s="46">
        <v>4.7945205479452052E-2</v>
      </c>
    </row>
    <row r="110" spans="1:32">
      <c r="W110" s="1" t="s">
        <v>3</v>
      </c>
      <c r="X110" s="7">
        <v>0.441</v>
      </c>
      <c r="Y110" s="7">
        <f>1-X110-Z110</f>
        <v>0.48999999999999994</v>
      </c>
      <c r="Z110" s="42">
        <v>6.9000000000000006E-2</v>
      </c>
      <c r="AA110" s="47">
        <v>0.94099999999999995</v>
      </c>
      <c r="AB110" s="7">
        <f>1-AA110-AC110</f>
        <v>5.3000000000000054E-2</v>
      </c>
      <c r="AC110" s="42">
        <v>6.0000000000000001E-3</v>
      </c>
      <c r="AD110" s="51">
        <v>0.75229357798165142</v>
      </c>
      <c r="AE110" s="52">
        <v>0.21756225425950196</v>
      </c>
      <c r="AF110" s="46">
        <v>3.0144167758846659E-2</v>
      </c>
    </row>
    <row r="111" spans="1:32">
      <c r="W111" s="1" t="s">
        <v>4</v>
      </c>
      <c r="X111" s="43">
        <v>0.40600000000000003</v>
      </c>
      <c r="Y111" s="7">
        <f>1-X111-Z111</f>
        <v>0.42699999999999994</v>
      </c>
      <c r="Z111" s="44">
        <v>0.16700000000000001</v>
      </c>
      <c r="AA111" s="48">
        <v>0.88</v>
      </c>
      <c r="AB111" s="7">
        <f>1-AA111-AC111</f>
        <v>0.107</v>
      </c>
      <c r="AC111" s="44">
        <v>1.2999999999999999E-2</v>
      </c>
      <c r="AD111" s="53">
        <v>0.48366013071895425</v>
      </c>
      <c r="AE111" s="54">
        <v>0.37472766884531589</v>
      </c>
      <c r="AF111" s="61">
        <v>0.14161220043572983</v>
      </c>
    </row>
    <row r="112" spans="1:32">
      <c r="W112" s="1" t="s">
        <v>5</v>
      </c>
      <c r="X112" s="7">
        <v>0.309</v>
      </c>
      <c r="Y112" s="7">
        <f>1-X112-Z112</f>
        <v>0.56000000000000005</v>
      </c>
      <c r="Z112" s="42">
        <v>0.13100000000000001</v>
      </c>
      <c r="AA112" s="47">
        <v>0.80400000000000005</v>
      </c>
      <c r="AB112" s="7">
        <f>1-AA112-AC112</f>
        <v>0.17599999999999996</v>
      </c>
      <c r="AC112" s="42">
        <v>0.02</v>
      </c>
      <c r="AD112" s="51">
        <v>0.44831460674157303</v>
      </c>
      <c r="AE112" s="52">
        <v>0.45168539325842699</v>
      </c>
      <c r="AF112" s="46">
        <v>0.1</v>
      </c>
    </row>
    <row r="113" spans="23:32">
      <c r="W113" s="1" t="s">
        <v>6</v>
      </c>
      <c r="X113" s="7">
        <v>0.41699999999999998</v>
      </c>
      <c r="Y113" s="7">
        <f>1-X113-Z113</f>
        <v>0.51</v>
      </c>
      <c r="Z113" s="42">
        <v>7.2999999999999995E-2</v>
      </c>
      <c r="AA113" s="47">
        <v>0.93300000000000005</v>
      </c>
      <c r="AB113" s="7">
        <f>1-AA113-AC113</f>
        <v>6.6999999999999948E-2</v>
      </c>
      <c r="AC113" s="42">
        <v>0</v>
      </c>
      <c r="AD113" s="51">
        <v>0.64327485380116955</v>
      </c>
      <c r="AE113" s="52">
        <v>0.31578947368421051</v>
      </c>
      <c r="AF113" s="46">
        <v>4.0935672514619881E-2</v>
      </c>
    </row>
    <row r="114" spans="23:32">
      <c r="W114" s="1">
        <v>4</v>
      </c>
      <c r="X114" s="1" t="s">
        <v>62</v>
      </c>
      <c r="Y114" s="1" t="s">
        <v>62</v>
      </c>
      <c r="Z114" s="33" t="s">
        <v>62</v>
      </c>
      <c r="AA114" s="47">
        <v>1</v>
      </c>
      <c r="AB114" s="7">
        <v>0</v>
      </c>
      <c r="AC114" s="42">
        <v>0</v>
      </c>
      <c r="AD114" s="51">
        <v>1</v>
      </c>
      <c r="AE114" s="52">
        <v>0</v>
      </c>
      <c r="AF114" s="46">
        <v>0</v>
      </c>
    </row>
  </sheetData>
  <mergeCells count="20">
    <mergeCell ref="X105:AF105"/>
    <mergeCell ref="X106:Z106"/>
    <mergeCell ref="AA106:AC106"/>
    <mergeCell ref="AD106:AF106"/>
    <mergeCell ref="S85:U85"/>
    <mergeCell ref="J84:U84"/>
    <mergeCell ref="X85:Z85"/>
    <mergeCell ref="AA85:AC85"/>
    <mergeCell ref="AD85:AF85"/>
    <mergeCell ref="S97:U97"/>
    <mergeCell ref="X84:AF84"/>
    <mergeCell ref="X95:AF95"/>
    <mergeCell ref="X96:Z96"/>
    <mergeCell ref="AA96:AC96"/>
    <mergeCell ref="AD96:AF96"/>
    <mergeCell ref="B27:C27"/>
    <mergeCell ref="B39:D39"/>
    <mergeCell ref="J85:L85"/>
    <mergeCell ref="M85:O85"/>
    <mergeCell ref="P85:R8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Norton</dc:creator>
  <cp:lastModifiedBy>Michael Norton</cp:lastModifiedBy>
  <dcterms:created xsi:type="dcterms:W3CDTF">2016-08-09T21:35:21Z</dcterms:created>
  <dcterms:modified xsi:type="dcterms:W3CDTF">2016-08-30T00:36:59Z</dcterms:modified>
</cp:coreProperties>
</file>