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0" yWindow="510" windowWidth="22240" windowHeight="10990"/>
  </bookViews>
  <sheets>
    <sheet name="prod" sheetId="1" r:id="rId1"/>
    <sheet name="Copia de prod" sheetId="2" r:id="rId2"/>
    <sheet name="VENDIDOS" sheetId="3" r:id="rId3"/>
    <sheet name="RESERVAS" sheetId="4" r:id="rId4"/>
    <sheet name="MISTERY BOX" sheetId="5" r:id="rId5"/>
  </sheets>
  <definedNames>
    <definedName name="_xlnm._FilterDatabase" localSheetId="1" hidden="1">'Copia de prod'!$A$1:$W$999</definedName>
    <definedName name="_xlnm._FilterDatabase" localSheetId="4" hidden="1">'MISTERY BOX'!$A$1:$U$1000</definedName>
    <definedName name="_xlnm._FilterDatabase" localSheetId="0" hidden="1">prod!$A$1:$W$999</definedName>
  </definedNames>
  <calcPr calcId="145621"/>
</workbook>
</file>

<file path=xl/calcChain.xml><?xml version="1.0" encoding="utf-8"?>
<calcChain xmlns="http://schemas.openxmlformats.org/spreadsheetml/2006/main">
  <c r="O14" i="4" l="1"/>
  <c r="F14" i="4"/>
  <c r="K13" i="4"/>
  <c r="O12" i="4"/>
  <c r="F12" i="4"/>
  <c r="K11" i="4"/>
  <c r="O10" i="4"/>
  <c r="F10" i="4"/>
  <c r="K9" i="4"/>
  <c r="O8" i="4"/>
  <c r="F8" i="4"/>
  <c r="K7" i="4"/>
  <c r="O6" i="4"/>
  <c r="F6" i="4"/>
  <c r="K5" i="4"/>
  <c r="O4" i="4"/>
  <c r="F4" i="4"/>
  <c r="K3" i="4"/>
  <c r="O65" i="3"/>
  <c r="F65" i="3"/>
  <c r="K64" i="3"/>
  <c r="O63" i="3"/>
  <c r="F63" i="3"/>
  <c r="K62" i="3"/>
  <c r="O61" i="3"/>
  <c r="F61" i="3"/>
  <c r="K60" i="3"/>
  <c r="O59" i="3"/>
  <c r="F59" i="3"/>
  <c r="K58" i="3"/>
  <c r="O57" i="3"/>
  <c r="F57" i="3"/>
  <c r="K56" i="3"/>
  <c r="O55" i="3"/>
  <c r="F55" i="3"/>
  <c r="K54" i="3"/>
  <c r="O53" i="3"/>
  <c r="F53" i="3"/>
  <c r="L52" i="3"/>
  <c r="C52" i="3"/>
  <c r="G51" i="3"/>
  <c r="L50" i="3"/>
  <c r="C50" i="3"/>
  <c r="G49" i="3"/>
  <c r="L48" i="3"/>
  <c r="C48" i="3"/>
  <c r="G47" i="3"/>
  <c r="L46" i="3"/>
  <c r="C46" i="3"/>
  <c r="G45" i="3"/>
  <c r="L44" i="3"/>
  <c r="C44" i="3"/>
  <c r="G43" i="3"/>
  <c r="L42" i="3"/>
  <c r="C42" i="3"/>
  <c r="G41" i="3"/>
  <c r="L40" i="3"/>
  <c r="C40" i="3"/>
  <c r="G39" i="3"/>
  <c r="L38" i="3"/>
  <c r="C38" i="3"/>
  <c r="G37" i="3"/>
  <c r="L36" i="3"/>
  <c r="C36" i="3"/>
  <c r="G35" i="3"/>
  <c r="L34" i="3"/>
  <c r="C34" i="3"/>
  <c r="G33" i="3"/>
  <c r="L32" i="3"/>
  <c r="C32" i="3"/>
  <c r="G31" i="3"/>
  <c r="L30" i="3"/>
  <c r="C30" i="3"/>
  <c r="G29" i="3"/>
  <c r="L28" i="3"/>
  <c r="C28" i="3"/>
  <c r="G27" i="3"/>
  <c r="L26" i="3"/>
  <c r="C26" i="3"/>
  <c r="G25" i="3"/>
  <c r="L24" i="3"/>
  <c r="N14" i="4"/>
  <c r="E14" i="4"/>
  <c r="I13" i="4"/>
  <c r="N12" i="4"/>
  <c r="E12" i="4"/>
  <c r="I11" i="4"/>
  <c r="N10" i="4"/>
  <c r="E10" i="4"/>
  <c r="I9" i="4"/>
  <c r="N8" i="4"/>
  <c r="E8" i="4"/>
  <c r="I7" i="4"/>
  <c r="N6" i="4"/>
  <c r="E6" i="4"/>
  <c r="I5" i="4"/>
  <c r="N4" i="4"/>
  <c r="E4" i="4"/>
  <c r="I3" i="4"/>
  <c r="N65" i="3"/>
  <c r="E65" i="3"/>
  <c r="I64" i="3"/>
  <c r="N63" i="3"/>
  <c r="E63" i="3"/>
  <c r="I62" i="3"/>
  <c r="N61" i="3"/>
  <c r="E61" i="3"/>
  <c r="I60" i="3"/>
  <c r="N59" i="3"/>
  <c r="E59" i="3"/>
  <c r="I58" i="3"/>
  <c r="N57" i="3"/>
  <c r="E57" i="3"/>
  <c r="I56" i="3"/>
  <c r="N55" i="3"/>
  <c r="E55" i="3"/>
  <c r="I54" i="3"/>
  <c r="N53" i="3"/>
  <c r="E53" i="3"/>
  <c r="K52" i="3"/>
  <c r="O51" i="3"/>
  <c r="F51" i="3"/>
  <c r="K50" i="3"/>
  <c r="O49" i="3"/>
  <c r="F49" i="3"/>
  <c r="K48" i="3"/>
  <c r="O47" i="3"/>
  <c r="F47" i="3"/>
  <c r="K46" i="3"/>
  <c r="O45" i="3"/>
  <c r="F45" i="3"/>
  <c r="K44" i="3"/>
  <c r="O43" i="3"/>
  <c r="F43" i="3"/>
  <c r="K42" i="3"/>
  <c r="O41" i="3"/>
  <c r="F41" i="3"/>
  <c r="K40" i="3"/>
  <c r="O39" i="3"/>
  <c r="F39" i="3"/>
  <c r="K38" i="3"/>
  <c r="O37" i="3"/>
  <c r="F37" i="3"/>
  <c r="K36" i="3"/>
  <c r="O35" i="3"/>
  <c r="F35" i="3"/>
  <c r="K34" i="3"/>
  <c r="O33" i="3"/>
  <c r="F33" i="3"/>
  <c r="M14" i="4"/>
  <c r="D14" i="4"/>
  <c r="H13" i="4"/>
  <c r="M12" i="4"/>
  <c r="D12" i="4"/>
  <c r="H11" i="4"/>
  <c r="M10" i="4"/>
  <c r="D10" i="4"/>
  <c r="H9" i="4"/>
  <c r="M8" i="4"/>
  <c r="D8" i="4"/>
  <c r="H7" i="4"/>
  <c r="M6" i="4"/>
  <c r="D6" i="4"/>
  <c r="H5" i="4"/>
  <c r="M4" i="4"/>
  <c r="D4" i="4"/>
  <c r="H3" i="4"/>
  <c r="M65" i="3"/>
  <c r="D65" i="3"/>
  <c r="H64" i="3"/>
  <c r="M63" i="3"/>
  <c r="D63" i="3"/>
  <c r="H62" i="3"/>
  <c r="M61" i="3"/>
  <c r="D61" i="3"/>
  <c r="H60" i="3"/>
  <c r="M59" i="3"/>
  <c r="D59" i="3"/>
  <c r="H58" i="3"/>
  <c r="M57" i="3"/>
  <c r="D57" i="3"/>
  <c r="H56" i="3"/>
  <c r="M55" i="3"/>
  <c r="D55" i="3"/>
  <c r="H54" i="3"/>
  <c r="M53" i="3"/>
  <c r="D53" i="3"/>
  <c r="I52" i="3"/>
  <c r="N51" i="3"/>
  <c r="E51" i="3"/>
  <c r="I50" i="3"/>
  <c r="N49" i="3"/>
  <c r="E49" i="3"/>
  <c r="I48" i="3"/>
  <c r="N47" i="3"/>
  <c r="E47" i="3"/>
  <c r="I46" i="3"/>
  <c r="N45" i="3"/>
  <c r="E45" i="3"/>
  <c r="I44" i="3"/>
  <c r="N43" i="3"/>
  <c r="E43" i="3"/>
  <c r="I42" i="3"/>
  <c r="N41" i="3"/>
  <c r="E41" i="3"/>
  <c r="I40" i="3"/>
  <c r="N39" i="3"/>
  <c r="E39" i="3"/>
  <c r="I38" i="3"/>
  <c r="N37" i="3"/>
  <c r="E37" i="3"/>
  <c r="I36" i="3"/>
  <c r="N35" i="3"/>
  <c r="E35" i="3"/>
  <c r="I34" i="3"/>
  <c r="N33" i="3"/>
  <c r="E33" i="3"/>
  <c r="I32" i="3"/>
  <c r="N31" i="3"/>
  <c r="E31" i="3"/>
  <c r="I30" i="3"/>
  <c r="N29" i="3"/>
  <c r="E29" i="3"/>
  <c r="I28" i="3"/>
  <c r="N27" i="3"/>
  <c r="E27" i="3"/>
  <c r="I26" i="3"/>
  <c r="N25" i="3"/>
  <c r="E25" i="3"/>
  <c r="I24" i="3"/>
  <c r="N23" i="3"/>
  <c r="E23" i="3"/>
  <c r="I22" i="3"/>
  <c r="N21" i="3"/>
  <c r="E21" i="3"/>
  <c r="I20" i="3"/>
  <c r="N19" i="3"/>
  <c r="E19" i="3"/>
  <c r="I18" i="3"/>
  <c r="N17" i="3"/>
  <c r="E17" i="3"/>
  <c r="I16" i="3"/>
  <c r="N15" i="3"/>
  <c r="E15" i="3"/>
  <c r="I14" i="3"/>
  <c r="N13" i="3"/>
  <c r="E13" i="3"/>
  <c r="I12" i="3"/>
  <c r="N11" i="3"/>
  <c r="E11" i="3"/>
  <c r="K10" i="3"/>
  <c r="O9" i="3"/>
  <c r="F9" i="3"/>
  <c r="L8" i="3"/>
  <c r="C8" i="3"/>
  <c r="F13" i="4"/>
  <c r="O11" i="4"/>
  <c r="K10" i="4"/>
  <c r="F9" i="4"/>
  <c r="O7" i="4"/>
  <c r="K6" i="4"/>
  <c r="K4" i="4"/>
  <c r="F3" i="4"/>
  <c r="O64" i="3"/>
  <c r="F64" i="3"/>
  <c r="K63" i="3"/>
  <c r="F62" i="3"/>
  <c r="O60" i="3"/>
  <c r="O58" i="3"/>
  <c r="K57" i="3"/>
  <c r="F56" i="3"/>
  <c r="O54" i="3"/>
  <c r="K53" i="3"/>
  <c r="G52" i="3"/>
  <c r="C51" i="3"/>
  <c r="L49" i="3"/>
  <c r="L14" i="4"/>
  <c r="C14" i="4"/>
  <c r="G13" i="4"/>
  <c r="L12" i="4"/>
  <c r="C12" i="4"/>
  <c r="G11" i="4"/>
  <c r="L10" i="4"/>
  <c r="C10" i="4"/>
  <c r="G9" i="4"/>
  <c r="L8" i="4"/>
  <c r="C8" i="4"/>
  <c r="G7" i="4"/>
  <c r="L6" i="4"/>
  <c r="C6" i="4"/>
  <c r="G5" i="4"/>
  <c r="L4" i="4"/>
  <c r="C4" i="4"/>
  <c r="G3" i="4"/>
  <c r="L65" i="3"/>
  <c r="C65" i="3"/>
  <c r="G64" i="3"/>
  <c r="L63" i="3"/>
  <c r="C63" i="3"/>
  <c r="G62" i="3"/>
  <c r="L61" i="3"/>
  <c r="C61" i="3"/>
  <c r="G60" i="3"/>
  <c r="L59" i="3"/>
  <c r="C59" i="3"/>
  <c r="G58" i="3"/>
  <c r="L57" i="3"/>
  <c r="C57" i="3"/>
  <c r="G56" i="3"/>
  <c r="L55" i="3"/>
  <c r="C55" i="3"/>
  <c r="G54" i="3"/>
  <c r="L53" i="3"/>
  <c r="C53" i="3"/>
  <c r="H52" i="3"/>
  <c r="M51" i="3"/>
  <c r="D51" i="3"/>
  <c r="H50" i="3"/>
  <c r="M49" i="3"/>
  <c r="D49" i="3"/>
  <c r="H48" i="3"/>
  <c r="M47" i="3"/>
  <c r="D47" i="3"/>
  <c r="H46" i="3"/>
  <c r="M45" i="3"/>
  <c r="D45" i="3"/>
  <c r="H44" i="3"/>
  <c r="M43" i="3"/>
  <c r="D43" i="3"/>
  <c r="H42" i="3"/>
  <c r="M41" i="3"/>
  <c r="D41" i="3"/>
  <c r="H40" i="3"/>
  <c r="M39" i="3"/>
  <c r="D39" i="3"/>
  <c r="H38" i="3"/>
  <c r="M37" i="3"/>
  <c r="D37" i="3"/>
  <c r="H36" i="3"/>
  <c r="M35" i="3"/>
  <c r="D35" i="3"/>
  <c r="H34" i="3"/>
  <c r="M33" i="3"/>
  <c r="D33" i="3"/>
  <c r="H32" i="3"/>
  <c r="M31" i="3"/>
  <c r="D31" i="3"/>
  <c r="H30" i="3"/>
  <c r="M29" i="3"/>
  <c r="D29" i="3"/>
  <c r="H28" i="3"/>
  <c r="M27" i="3"/>
  <c r="D27" i="3"/>
  <c r="H26" i="3"/>
  <c r="M25" i="3"/>
  <c r="D25" i="3"/>
  <c r="H24" i="3"/>
  <c r="M23" i="3"/>
  <c r="D23" i="3"/>
  <c r="H22" i="3"/>
  <c r="M21" i="3"/>
  <c r="D21" i="3"/>
  <c r="H20" i="3"/>
  <c r="M19" i="3"/>
  <c r="D19" i="3"/>
  <c r="H18" i="3"/>
  <c r="M17" i="3"/>
  <c r="D17" i="3"/>
  <c r="H16" i="3"/>
  <c r="M15" i="3"/>
  <c r="D15" i="3"/>
  <c r="H14" i="3"/>
  <c r="M13" i="3"/>
  <c r="D13" i="3"/>
  <c r="H12" i="3"/>
  <c r="M11" i="3"/>
  <c r="D11" i="3"/>
  <c r="I10" i="3"/>
  <c r="N9" i="3"/>
  <c r="E9" i="3"/>
  <c r="K8" i="3"/>
  <c r="O13" i="4"/>
  <c r="K12" i="4"/>
  <c r="F11" i="4"/>
  <c r="O9" i="4"/>
  <c r="K8" i="4"/>
  <c r="F7" i="4"/>
  <c r="O5" i="4"/>
  <c r="F5" i="4"/>
  <c r="O3" i="4"/>
  <c r="K65" i="3"/>
  <c r="O62" i="3"/>
  <c r="K61" i="3"/>
  <c r="F60" i="3"/>
  <c r="K59" i="3"/>
  <c r="F58" i="3"/>
  <c r="O56" i="3"/>
  <c r="K55" i="3"/>
  <c r="F54" i="3"/>
  <c r="P52" i="3"/>
  <c r="L51" i="3"/>
  <c r="G50" i="3"/>
  <c r="C49" i="3"/>
  <c r="K14" i="4"/>
  <c r="I14" i="4"/>
  <c r="N13" i="4"/>
  <c r="E13" i="4"/>
  <c r="I12" i="4"/>
  <c r="N11" i="4"/>
  <c r="E11" i="4"/>
  <c r="I10" i="4"/>
  <c r="N9" i="4"/>
  <c r="E9" i="4"/>
  <c r="I8" i="4"/>
  <c r="N7" i="4"/>
  <c r="E7" i="4"/>
  <c r="I6" i="4"/>
  <c r="N5" i="4"/>
  <c r="E5" i="4"/>
  <c r="I4" i="4"/>
  <c r="N3" i="4"/>
  <c r="E3" i="4"/>
  <c r="I65" i="3"/>
  <c r="N64" i="3"/>
  <c r="E64" i="3"/>
  <c r="I63" i="3"/>
  <c r="N62" i="3"/>
  <c r="E62" i="3"/>
  <c r="I61" i="3"/>
  <c r="N60" i="3"/>
  <c r="E60" i="3"/>
  <c r="I59" i="3"/>
  <c r="N58" i="3"/>
  <c r="E58" i="3"/>
  <c r="I57" i="3"/>
  <c r="N56" i="3"/>
  <c r="E56" i="3"/>
  <c r="I55" i="3"/>
  <c r="N54" i="3"/>
  <c r="E54" i="3"/>
  <c r="I53" i="3"/>
  <c r="O52" i="3"/>
  <c r="F52" i="3"/>
  <c r="K51" i="3"/>
  <c r="O50" i="3"/>
  <c r="F50" i="3"/>
  <c r="K49" i="3"/>
  <c r="O48" i="3"/>
  <c r="F48" i="3"/>
  <c r="K47" i="3"/>
  <c r="O46" i="3"/>
  <c r="F46" i="3"/>
  <c r="K45" i="3"/>
  <c r="O44" i="3"/>
  <c r="F44" i="3"/>
  <c r="K43" i="3"/>
  <c r="O42" i="3"/>
  <c r="F42" i="3"/>
  <c r="K41" i="3"/>
  <c r="O40" i="3"/>
  <c r="F40" i="3"/>
  <c r="K39" i="3"/>
  <c r="O38" i="3"/>
  <c r="F38" i="3"/>
  <c r="K37" i="3"/>
  <c r="O36" i="3"/>
  <c r="F36" i="3"/>
  <c r="K35" i="3"/>
  <c r="O34" i="3"/>
  <c r="F34" i="3"/>
  <c r="K33" i="3"/>
  <c r="O32" i="3"/>
  <c r="F32" i="3"/>
  <c r="K31" i="3"/>
  <c r="O30" i="3"/>
  <c r="F30" i="3"/>
  <c r="K29" i="3"/>
  <c r="O28" i="3"/>
  <c r="F28" i="3"/>
  <c r="K27" i="3"/>
  <c r="O26" i="3"/>
  <c r="F26" i="3"/>
  <c r="K25" i="3"/>
  <c r="O24" i="3"/>
  <c r="F24" i="3"/>
  <c r="K23" i="3"/>
  <c r="O22" i="3"/>
  <c r="F22" i="3"/>
  <c r="K21" i="3"/>
  <c r="O20" i="3"/>
  <c r="F20" i="3"/>
  <c r="K19" i="3"/>
  <c r="O18" i="3"/>
  <c r="F18" i="3"/>
  <c r="K17" i="3"/>
  <c r="O16" i="3"/>
  <c r="F16" i="3"/>
  <c r="K15" i="3"/>
  <c r="O14" i="3"/>
  <c r="F14" i="3"/>
  <c r="K13" i="3"/>
  <c r="O12" i="3"/>
  <c r="F12" i="3"/>
  <c r="K11" i="3"/>
  <c r="P10" i="3"/>
  <c r="G10" i="3"/>
  <c r="L9" i="3"/>
  <c r="C9" i="3"/>
  <c r="H8" i="3"/>
  <c r="L13" i="4"/>
  <c r="L11" i="4"/>
  <c r="G10" i="4"/>
  <c r="C9" i="4"/>
  <c r="L7" i="4"/>
  <c r="C7" i="4"/>
  <c r="L5" i="4"/>
  <c r="G4" i="4"/>
  <c r="L3" i="4"/>
  <c r="G65" i="3"/>
  <c r="C64" i="3"/>
  <c r="L62" i="3"/>
  <c r="G61" i="3"/>
  <c r="L60" i="3"/>
  <c r="G59" i="3"/>
  <c r="C58" i="3"/>
  <c r="C56" i="3"/>
  <c r="L54" i="3"/>
  <c r="G53" i="3"/>
  <c r="D52" i="3"/>
  <c r="M50" i="3"/>
  <c r="H49" i="3"/>
  <c r="H14" i="4"/>
  <c r="M13" i="4"/>
  <c r="D13" i="4"/>
  <c r="H12" i="4"/>
  <c r="M11" i="4"/>
  <c r="D11" i="4"/>
  <c r="H10" i="4"/>
  <c r="M9" i="4"/>
  <c r="D9" i="4"/>
  <c r="H8" i="4"/>
  <c r="M7" i="4"/>
  <c r="D7" i="4"/>
  <c r="H6" i="4"/>
  <c r="M5" i="4"/>
  <c r="D5" i="4"/>
  <c r="H4" i="4"/>
  <c r="M3" i="4"/>
  <c r="D3" i="4"/>
  <c r="H65" i="3"/>
  <c r="M64" i="3"/>
  <c r="D64" i="3"/>
  <c r="H63" i="3"/>
  <c r="M62" i="3"/>
  <c r="D62" i="3"/>
  <c r="H61" i="3"/>
  <c r="M60" i="3"/>
  <c r="D60" i="3"/>
  <c r="H59" i="3"/>
  <c r="M58" i="3"/>
  <c r="D58" i="3"/>
  <c r="H57" i="3"/>
  <c r="M56" i="3"/>
  <c r="D56" i="3"/>
  <c r="H55" i="3"/>
  <c r="M54" i="3"/>
  <c r="D54" i="3"/>
  <c r="H53" i="3"/>
  <c r="N52" i="3"/>
  <c r="E52" i="3"/>
  <c r="I51" i="3"/>
  <c r="N50" i="3"/>
  <c r="E50" i="3"/>
  <c r="I49" i="3"/>
  <c r="N48" i="3"/>
  <c r="E48" i="3"/>
  <c r="I47" i="3"/>
  <c r="N46" i="3"/>
  <c r="E46" i="3"/>
  <c r="I45" i="3"/>
  <c r="N44" i="3"/>
  <c r="E44" i="3"/>
  <c r="I43" i="3"/>
  <c r="N42" i="3"/>
  <c r="E42" i="3"/>
  <c r="I41" i="3"/>
  <c r="N40" i="3"/>
  <c r="E40" i="3"/>
  <c r="I39" i="3"/>
  <c r="N38" i="3"/>
  <c r="E38" i="3"/>
  <c r="I37" i="3"/>
  <c r="N36" i="3"/>
  <c r="E36" i="3"/>
  <c r="I35" i="3"/>
  <c r="N34" i="3"/>
  <c r="E34" i="3"/>
  <c r="I33" i="3"/>
  <c r="N32" i="3"/>
  <c r="E32" i="3"/>
  <c r="I31" i="3"/>
  <c r="N30" i="3"/>
  <c r="E30" i="3"/>
  <c r="I29" i="3"/>
  <c r="N28" i="3"/>
  <c r="E28" i="3"/>
  <c r="I27" i="3"/>
  <c r="N26" i="3"/>
  <c r="E26" i="3"/>
  <c r="I25" i="3"/>
  <c r="N24" i="3"/>
  <c r="E24" i="3"/>
  <c r="I23" i="3"/>
  <c r="N22" i="3"/>
  <c r="E22" i="3"/>
  <c r="I21" i="3"/>
  <c r="N20" i="3"/>
  <c r="E20" i="3"/>
  <c r="I19" i="3"/>
  <c r="N18" i="3"/>
  <c r="E18" i="3"/>
  <c r="I17" i="3"/>
  <c r="N16" i="3"/>
  <c r="E16" i="3"/>
  <c r="I15" i="3"/>
  <c r="N14" i="3"/>
  <c r="E14" i="3"/>
  <c r="I13" i="3"/>
  <c r="N12" i="3"/>
  <c r="E12" i="3"/>
  <c r="I11" i="3"/>
  <c r="O10" i="3"/>
  <c r="F10" i="3"/>
  <c r="K9" i="3"/>
  <c r="P8" i="3"/>
  <c r="G8" i="3"/>
  <c r="C13" i="4"/>
  <c r="G12" i="4"/>
  <c r="C11" i="4"/>
  <c r="L9" i="4"/>
  <c r="G8" i="4"/>
  <c r="G6" i="4"/>
  <c r="C5" i="4"/>
  <c r="C3" i="4"/>
  <c r="L64" i="3"/>
  <c r="G63" i="3"/>
  <c r="C62" i="3"/>
  <c r="C60" i="3"/>
  <c r="L58" i="3"/>
  <c r="G57" i="3"/>
  <c r="L56" i="3"/>
  <c r="G55" i="3"/>
  <c r="C54" i="3"/>
  <c r="M52" i="3"/>
  <c r="H51" i="3"/>
  <c r="D50" i="3"/>
  <c r="G14" i="4"/>
  <c r="M48" i="3"/>
  <c r="D46" i="3"/>
  <c r="H43" i="3"/>
  <c r="M40" i="3"/>
  <c r="D38" i="3"/>
  <c r="H35" i="3"/>
  <c r="M32" i="3"/>
  <c r="C31" i="3"/>
  <c r="F29" i="3"/>
  <c r="H27" i="3"/>
  <c r="L25" i="3"/>
  <c r="C24" i="3"/>
  <c r="L22" i="3"/>
  <c r="G21" i="3"/>
  <c r="C20" i="3"/>
  <c r="L18" i="3"/>
  <c r="G17" i="3"/>
  <c r="C16" i="3"/>
  <c r="L14" i="3"/>
  <c r="G13" i="3"/>
  <c r="C12" i="3"/>
  <c r="M10" i="3"/>
  <c r="H9" i="3"/>
  <c r="E8" i="3"/>
  <c r="G48" i="3"/>
  <c r="L45" i="3"/>
  <c r="C43" i="3"/>
  <c r="G40" i="3"/>
  <c r="L37" i="3"/>
  <c r="C35" i="3"/>
  <c r="K32" i="3"/>
  <c r="M30" i="3"/>
  <c r="C29" i="3"/>
  <c r="F27" i="3"/>
  <c r="H25" i="3"/>
  <c r="O23" i="3"/>
  <c r="K22" i="3"/>
  <c r="F21" i="3"/>
  <c r="O19" i="3"/>
  <c r="K18" i="3"/>
  <c r="F17" i="3"/>
  <c r="O15" i="3"/>
  <c r="K14" i="3"/>
  <c r="F13" i="3"/>
  <c r="O11" i="3"/>
  <c r="L10" i="3"/>
  <c r="G9" i="3"/>
  <c r="D8" i="3"/>
  <c r="D48" i="3"/>
  <c r="H45" i="3"/>
  <c r="M42" i="3"/>
  <c r="D40" i="3"/>
  <c r="H37" i="3"/>
  <c r="M34" i="3"/>
  <c r="G32" i="3"/>
  <c r="K30" i="3"/>
  <c r="M28" i="3"/>
  <c r="C27" i="3"/>
  <c r="F25" i="3"/>
  <c r="L23" i="3"/>
  <c r="G22" i="3"/>
  <c r="C21" i="3"/>
  <c r="L19" i="3"/>
  <c r="G18" i="3"/>
  <c r="C17" i="3"/>
  <c r="L15" i="3"/>
  <c r="G14" i="3"/>
  <c r="C13" i="3"/>
  <c r="L11" i="3"/>
  <c r="H10" i="3"/>
  <c r="D9" i="3"/>
  <c r="L47" i="3"/>
  <c r="C45" i="3"/>
  <c r="G42" i="3"/>
  <c r="L39" i="3"/>
  <c r="C37" i="3"/>
  <c r="G34" i="3"/>
  <c r="D32" i="3"/>
  <c r="G30" i="3"/>
  <c r="K28" i="3"/>
  <c r="M26" i="3"/>
  <c r="C25" i="3"/>
  <c r="H23" i="3"/>
  <c r="D22" i="3"/>
  <c r="M20" i="3"/>
  <c r="H19" i="3"/>
  <c r="D18" i="3"/>
  <c r="M16" i="3"/>
  <c r="H15" i="3"/>
  <c r="D14" i="3"/>
  <c r="M12" i="3"/>
  <c r="H11" i="3"/>
  <c r="E10" i="3"/>
  <c r="O8" i="3"/>
  <c r="H47" i="3"/>
  <c r="D42" i="3"/>
  <c r="M36" i="3"/>
  <c r="O31" i="3"/>
  <c r="D30" i="3"/>
  <c r="K26" i="3"/>
  <c r="G23" i="3"/>
  <c r="L20" i="3"/>
  <c r="C18" i="3"/>
  <c r="L16" i="3"/>
  <c r="G15" i="3"/>
  <c r="C14" i="3"/>
  <c r="G11" i="3"/>
  <c r="C47" i="3"/>
  <c r="G44" i="3"/>
  <c r="L41" i="3"/>
  <c r="C39" i="3"/>
  <c r="G36" i="3"/>
  <c r="L33" i="3"/>
  <c r="L31" i="3"/>
  <c r="O29" i="3"/>
  <c r="D28" i="3"/>
  <c r="G26" i="3"/>
  <c r="K24" i="3"/>
  <c r="F23" i="3"/>
  <c r="O21" i="3"/>
  <c r="K20" i="3"/>
  <c r="F19" i="3"/>
  <c r="O17" i="3"/>
  <c r="K16" i="3"/>
  <c r="F15" i="3"/>
  <c r="O13" i="3"/>
  <c r="K12" i="3"/>
  <c r="F11" i="3"/>
  <c r="C10" i="3"/>
  <c r="M8" i="3"/>
  <c r="D10" i="3"/>
  <c r="M46" i="3"/>
  <c r="D44" i="3"/>
  <c r="H41" i="3"/>
  <c r="M38" i="3"/>
  <c r="D36" i="3"/>
  <c r="H33" i="3"/>
  <c r="H31" i="3"/>
  <c r="L29" i="3"/>
  <c r="O27" i="3"/>
  <c r="D26" i="3"/>
  <c r="G24" i="3"/>
  <c r="C23" i="3"/>
  <c r="L21" i="3"/>
  <c r="G20" i="3"/>
  <c r="C19" i="3"/>
  <c r="L17" i="3"/>
  <c r="G16" i="3"/>
  <c r="C15" i="3"/>
  <c r="L13" i="3"/>
  <c r="G12" i="3"/>
  <c r="C11" i="3"/>
  <c r="M9" i="3"/>
  <c r="I8" i="3"/>
  <c r="G46" i="3"/>
  <c r="L43" i="3"/>
  <c r="C41" i="3"/>
  <c r="G38" i="3"/>
  <c r="L35" i="3"/>
  <c r="C33" i="3"/>
  <c r="F31" i="3"/>
  <c r="H29" i="3"/>
  <c r="L27" i="3"/>
  <c r="O25" i="3"/>
  <c r="D24" i="3"/>
  <c r="M22" i="3"/>
  <c r="H21" i="3"/>
  <c r="D20" i="3"/>
  <c r="M18" i="3"/>
  <c r="H17" i="3"/>
  <c r="D16" i="3"/>
  <c r="M14" i="3"/>
  <c r="H13" i="3"/>
  <c r="D12" i="3"/>
  <c r="N10" i="3"/>
  <c r="I9" i="3"/>
  <c r="F8" i="3"/>
  <c r="M44" i="3"/>
  <c r="H39" i="3"/>
  <c r="D34" i="3"/>
  <c r="G28" i="3"/>
  <c r="M24" i="3"/>
  <c r="C22" i="3"/>
  <c r="G19" i="3"/>
  <c r="L12" i="3"/>
  <c r="N8" i="3"/>
</calcChain>
</file>

<file path=xl/sharedStrings.xml><?xml version="1.0" encoding="utf-8"?>
<sst xmlns="http://schemas.openxmlformats.org/spreadsheetml/2006/main" count="1332" uniqueCount="643">
  <si>
    <t>name</t>
  </si>
  <si>
    <t>price</t>
  </si>
  <si>
    <t>originalprice</t>
  </si>
  <si>
    <t>state</t>
  </si>
  <si>
    <t>details</t>
  </si>
  <si>
    <t>category</t>
  </si>
  <si>
    <t>imageNameLocal</t>
  </si>
  <si>
    <t>imageUrl</t>
  </si>
  <si>
    <t>priority</t>
  </si>
  <si>
    <t>reservedBy</t>
  </si>
  <si>
    <t>vendido</t>
  </si>
  <si>
    <t>pago</t>
  </si>
  <si>
    <t>entrega</t>
  </si>
  <si>
    <t>detalle</t>
  </si>
  <si>
    <t>SILLON DOS CUERPOS 2 X 90</t>
  </si>
  <si>
    <t>sold</t>
  </si>
  <si>
    <t>10 meses de uso.</t>
  </si>
  <si>
    <t>MUEBLES</t>
  </si>
  <si>
    <t>/img/SILLON DOS CUERPOS 2 X 90.jpeg</t>
  </si>
  <si>
    <t>VENDIDO</t>
  </si>
  <si>
    <t>COLCHON CALM 2 PLAZAS 1.90 x 1.40 X 28</t>
  </si>
  <si>
    <t>available</t>
  </si>
  <si>
    <t>VARIOS</t>
  </si>
  <si>
    <t>/img/COLCHON CALM 2 PLAZAS 1.90 x 1.40 X 28.jpeg</t>
  </si>
  <si>
    <t>PENDIENTE</t>
  </si>
  <si>
    <t xml:space="preserve">PENDIENTE </t>
  </si>
  <si>
    <t>SILLA CORSAIR T3 RUSH 2023</t>
  </si>
  <si>
    <t>1 año de uso;almohada cervical y lumbar</t>
  </si>
  <si>
    <t>/img/SILLA CORSAIR.jpeg</t>
  </si>
  <si>
    <t>reserved</t>
  </si>
  <si>
    <t>ELECTRO</t>
  </si>
  <si>
    <t>JARDIN</t>
  </si>
  <si>
    <t>COCINA</t>
  </si>
  <si>
    <t>BBVA - DENI</t>
  </si>
  <si>
    <t>TV TELE LG</t>
  </si>
  <si>
    <t>No es smart, tiene HDMI.</t>
  </si>
  <si>
    <t>/img/TV LG.jpg</t>
  </si>
  <si>
    <t>JUGUERA BLACK&amp;DECKER</t>
  </si>
  <si>
    <t>Extractor de jugo de frutas y verduras Black &amp; Decker.</t>
  </si>
  <si>
    <t>/img/JUGUERA BLACK&amp;DECKER.jpeg</t>
  </si>
  <si>
    <t>PERCHERO ZAPATERO 1.70 x 62 x 24</t>
  </si>
  <si>
    <t>/img/PERCHERO ZAPATERO 1.70 x 62 x 24.jpeg</t>
  </si>
  <si>
    <t>MUEBLE ESTANTERIA 1 x 70 x 34</t>
  </si>
  <si>
    <t>ESTANTERIA 1 x 70 x 34</t>
  </si>
  <si>
    <t>/img/ESTANTERIA 1 x 70 x 34.jpeg</t>
  </si>
  <si>
    <t>SILLAS TULIP BLANCAS</t>
  </si>
  <si>
    <t>Precio por las 2.</t>
  </si>
  <si>
    <t>/img/SILLAS TULIP BLANCAS.jpeg</t>
  </si>
  <si>
    <t>MESITA DE ARRIME 60 x 30 x 60</t>
  </si>
  <si>
    <t>/img/MESITA DE ARRIME 60 x 30 x 60.jpeg</t>
  </si>
  <si>
    <t>HEADSET VINCHA LOGITECH</t>
  </si>
  <si>
    <t>/img/HEADSET VINCHA LOGITECH.jpeg</t>
  </si>
  <si>
    <t>REPOSERAS</t>
  </si>
  <si>
    <t>/img/REPOSERAS.jpeg</t>
  </si>
  <si>
    <t>ASPIRADORA PORTATIL</t>
  </si>
  <si>
    <t>/img/ASPIRADORA PORTATIL.jpeg</t>
  </si>
  <si>
    <t>SOPORTE MICROFONO SAMSON MK10</t>
  </si>
  <si>
    <t>/img/SOPORTE MICROFONO SAMSON MK10.jpeg</t>
  </si>
  <si>
    <t>PERFUME AGATHA RUIZ DE LA PRADA</t>
  </si>
  <si>
    <t>BEAUTY</t>
  </si>
  <si>
    <t>/img/PERFUME AGATHA RUIZ DE LA PRADA.jpeg</t>
  </si>
  <si>
    <t>TECLADO PORTATIL LOGITECH</t>
  </si>
  <si>
    <t>/img/TECLADO PORTATIL LOGITECH.jpeg</t>
  </si>
  <si>
    <t>PURIFICADOR AGUA PORTATIL PSA</t>
  </si>
  <si>
    <t>Purificador</t>
  </si>
  <si>
    <t>/img/PURIFICADOR AGUA PORTATIL PSA.jpeg</t>
  </si>
  <si>
    <t>VENTILADOR AXEL</t>
  </si>
  <si>
    <t>/img/VENTILADOR AXEL.jpeg</t>
  </si>
  <si>
    <t>CALOVENTOR LILIANA CALEFACCION</t>
  </si>
  <si>
    <t>CALOVENTOR LILIANA</t>
  </si>
  <si>
    <t>/img/CALOVENTOR LILIANA.jpeg</t>
  </si>
  <si>
    <t>MOLINILLO CAFE ATMA</t>
  </si>
  <si>
    <t>/img/MOLINILLO CAFE ATMA.jpeg</t>
  </si>
  <si>
    <t>CALOVENTOR SIMIL HOGAR CALEFACCION</t>
  </si>
  <si>
    <t>CALOVENTOR SIMIL HOGAR</t>
  </si>
  <si>
    <t>/img/CALOVENTOR SIMIL HOGAR.jpeg</t>
  </si>
  <si>
    <t>MUEBLE CAJONERA 45 x 67 x 46</t>
  </si>
  <si>
    <t>CAJONERA 45 x 67 x 46</t>
  </si>
  <si>
    <t>/img/CAJONERA 45 x 67 x 46.jpeg</t>
  </si>
  <si>
    <t>PAVA ELECTRICA LILIANA</t>
  </si>
  <si>
    <t xml:space="preserve">Pava electrica </t>
  </si>
  <si>
    <t>/img/PAVA ELECTRICA LILIANA.jpeg</t>
  </si>
  <si>
    <t>ESPEJO REDONDO 60 CON MENSULA</t>
  </si>
  <si>
    <t>DECO</t>
  </si>
  <si>
    <t>/img/ESPEJO REDONDO 60 CON MENSULA.jpeg</t>
  </si>
  <si>
    <t>PISOS ENCASTRABLES</t>
  </si>
  <si>
    <t>Precio por los dos.</t>
  </si>
  <si>
    <t>DEPORTE</t>
  </si>
  <si>
    <t>/img/PISOS ENCASTRABLES.jpeg</t>
  </si>
  <si>
    <t>MAT YOGA 1.70 X 66 CON FUNDA ESTAMPADA</t>
  </si>
  <si>
    <t>MAT YOGA CON FUNDA ESTAMPADA</t>
  </si>
  <si>
    <t>/img/MAT YOGA.jpeg</t>
  </si>
  <si>
    <t>SIMON</t>
  </si>
  <si>
    <t>ENTRETENIMIENTO</t>
  </si>
  <si>
    <t>/img/SIMON.jpg</t>
  </si>
  <si>
    <t>TENDER</t>
  </si>
  <si>
    <t>LAVADERO</t>
  </si>
  <si>
    <t>/img/TENDER.jpeg</t>
  </si>
  <si>
    <t>MUEBLE ESTANTERIA CHICA 82 x 30 x 20</t>
  </si>
  <si>
    <t>ESTANTERIA CHICA 82 x 30 x 20</t>
  </si>
  <si>
    <t>/img/ESTANTERIA CHICA 82 x 30 x 20.jpeg</t>
  </si>
  <si>
    <t>TOSTADORA KENWICK</t>
  </si>
  <si>
    <t xml:space="preserve">Tostadora </t>
  </si>
  <si>
    <t>/img/TOSTADORA KENWICK.jpeg</t>
  </si>
  <si>
    <t>VELADOR ROJO ARTENTINO</t>
  </si>
  <si>
    <t>/img/VELADOR ROJO ARTENTINO.jpeg</t>
  </si>
  <si>
    <t xml:space="preserve">MANCUERNA GYM </t>
  </si>
  <si>
    <t>BARRA CON DISCOS</t>
  </si>
  <si>
    <t>/img/BARRA CON DISCOS.jpeg</t>
  </si>
  <si>
    <t>BOLSA BOX</t>
  </si>
  <si>
    <t>Con cadena para colgar.</t>
  </si>
  <si>
    <t>/img/BOLSA BOX.jpeg</t>
  </si>
  <si>
    <t>JAMESON</t>
  </si>
  <si>
    <t>Jameson</t>
  </si>
  <si>
    <t>/img/JAMESON.jpeg</t>
  </si>
  <si>
    <t>MANTA 2 PLAZAS POLAR SOFT ROSA</t>
  </si>
  <si>
    <t>/img/MANTA 2 PLAZAS POLAR SOFT ROSA.jpeg</t>
  </si>
  <si>
    <t>LIBRO LEONARDO ANATOMIA Y VUELO</t>
  </si>
  <si>
    <t>LEONARDO ANATOMIA Y VUELO</t>
  </si>
  <si>
    <t>LIBROS</t>
  </si>
  <si>
    <t>/img/LEONARDO ANATOMIA Y VUELO.jpeg</t>
  </si>
  <si>
    <t>LIBRO LEONARDO DA VINCI VIDA Y OBRA</t>
  </si>
  <si>
    <t>LEONARDO DA VINCI VIDA Y OBRA</t>
  </si>
  <si>
    <t>/img/LEONARDO DA VINCI VIDA Y OBRA.jpeg</t>
  </si>
  <si>
    <t>PONCHO LANA GRIS ROSA</t>
  </si>
  <si>
    <t>Precio por los 2.</t>
  </si>
  <si>
    <t>MODA</t>
  </si>
  <si>
    <t>/img/PONCHO LANA GRIS ROSA.jpeg</t>
  </si>
  <si>
    <t>SANDALIAS FELMINI VERDES</t>
  </si>
  <si>
    <t>Talle 37/38. Un solo uso.</t>
  </si>
  <si>
    <t>/img/SANDALIAS FELMINI VERDES.jpg</t>
  </si>
  <si>
    <t>ESMALTE Y ENDUIDO BLANCO</t>
  </si>
  <si>
    <t>OBRA Y ARREGLOS</t>
  </si>
  <si>
    <t>/img/ESMALTE Y ENDUIDO BLANCO.jpeg</t>
  </si>
  <si>
    <t>ABSOLUT MANGO</t>
  </si>
  <si>
    <t>Absolut Mango</t>
  </si>
  <si>
    <t>/img/ABSOLUT MANGO.jpeg</t>
  </si>
  <si>
    <t>CANASTOS FRUTAS</t>
  </si>
  <si>
    <t>/img/CANASTOS FRUTAS.jpeg</t>
  </si>
  <si>
    <t>MULTIGAME RETRO</t>
  </si>
  <si>
    <t>Lleva dos pilas AA.</t>
  </si>
  <si>
    <t>/img/MULTIGAME RETRO.jpeg</t>
  </si>
  <si>
    <t>CAMPERA ABERCROMBIE</t>
  </si>
  <si>
    <t>/img/CAMPERA ABERCROMBIE.jpg</t>
  </si>
  <si>
    <t>PIREX RECTANGULARES</t>
  </si>
  <si>
    <t>/img/PIREX RECTANGULARES.jpeg</t>
  </si>
  <si>
    <t>PIREX REDONDAS</t>
  </si>
  <si>
    <t>/img/PIREX REDONDAS.jpeg</t>
  </si>
  <si>
    <t>COPAS VINO</t>
  </si>
  <si>
    <t>Precio por las 5.</t>
  </si>
  <si>
    <t>/img/COPAS VINO.jpeg</t>
  </si>
  <si>
    <t>ESMALTES</t>
  </si>
  <si>
    <t>Lote completo con varios colores y marcas.</t>
  </si>
  <si>
    <t>/img/ESMALTES.jpeg</t>
  </si>
  <si>
    <t>COPAS BORDE DORADO</t>
  </si>
  <si>
    <t>Precio por las 3.</t>
  </si>
  <si>
    <t>/img/COPAS BORDE DORADO.jpeg</t>
  </si>
  <si>
    <t>GOMERO CON SOPORTE MADERA</t>
  </si>
  <si>
    <t>/img/GOMERO CON SOPORTE MADERA.jpeg</t>
  </si>
  <si>
    <t>SOFI CAPANO</t>
  </si>
  <si>
    <t>CHANGUITO CARRITO COMPRAS</t>
  </si>
  <si>
    <t>CHANGUITO COMPRAS</t>
  </si>
  <si>
    <t>/img/CHANGUITO COMPRAS.jpeg</t>
  </si>
  <si>
    <t>CANASTO DORADO</t>
  </si>
  <si>
    <t>/img/CANASTO DORADO.jpeg</t>
  </si>
  <si>
    <t>ESTANTE FLOTANTE LISTO PARA COLOCAR</t>
  </si>
  <si>
    <t>/img/ESTANTE FLOTANTE LISTO PARA COLOCAR.jpeg</t>
  </si>
  <si>
    <t>LAMPARA LUNA COLORES GADNIC</t>
  </si>
  <si>
    <t>/img/LAMPARA LUNA COLORES GADNIC.jpeg</t>
  </si>
  <si>
    <t>MANTA 1 PLAZA POLAR SOFT NARANJA</t>
  </si>
  <si>
    <t>/img/MANTA 1 PLAZA POLAR SOFT NARANJA.jpeg</t>
  </si>
  <si>
    <t>SOPORTE BICI PARED</t>
  </si>
  <si>
    <t>/img/SOPORTE BICI PARED.jpeg</t>
  </si>
  <si>
    <t>CARTERA MARRON</t>
  </si>
  <si>
    <t>/img/CARTERA MARRON.jpeg</t>
  </si>
  <si>
    <t>CARTERA NEGRA TACHAS DORADAS</t>
  </si>
  <si>
    <t>/img/CARTERA NEGRA TACHAS DORADAS.jpeg</t>
  </si>
  <si>
    <t>POLLERA DISCOS</t>
  </si>
  <si>
    <t>/img/POLLERA DISCOS.jpeg</t>
  </si>
  <si>
    <t>SUCULENTA CON SOPORTE MADERA</t>
  </si>
  <si>
    <t>/img/SUCULENTA CON SOPORTE MADERA.jpeg</t>
  </si>
  <si>
    <t>TRANSPORTIN MASCOTAS TELA</t>
  </si>
  <si>
    <t xml:space="preserve">Medidas: 82 circunferencia x 32 alto x 44 largo. </t>
  </si>
  <si>
    <t>/img/TRANSPORTIN MASCOTAS TELA.jpeg</t>
  </si>
  <si>
    <t>MONOPOLY</t>
  </si>
  <si>
    <t>/img/MONOPOLY.jpeg</t>
  </si>
  <si>
    <t>PIZARRA 40 X 60</t>
  </si>
  <si>
    <t>/img/PIZARRA 40 X 60.jpeg</t>
  </si>
  <si>
    <t>ORGANIZADORES COCINA</t>
  </si>
  <si>
    <t>/img/ORGANIZADORES COCINA.jpeg</t>
  </si>
  <si>
    <t>KIT ENTRENAMIENTO</t>
  </si>
  <si>
    <t>/img/KIT ENTREAMIENTO.jpeg</t>
  </si>
  <si>
    <t>SANSEVIERIA CON SOPORTE MADERA</t>
  </si>
  <si>
    <t>/img/SANSEVIERIA CON SOPORTE MADERA.jpeg</t>
  </si>
  <si>
    <t>ORGANIZADORES NEGROS</t>
  </si>
  <si>
    <t>/img/ORGANIZADORES NEGROS.jpeg</t>
  </si>
  <si>
    <t>BOWLS PALABRAS</t>
  </si>
  <si>
    <t>Cantidad: 6.</t>
  </si>
  <si>
    <t>/img/BOWLS PALABRAS.jpeg</t>
  </si>
  <si>
    <t>CONSERVADORA HELADERITA LUNCHERA CHICA 3,5 lts</t>
  </si>
  <si>
    <t>Conservadora pequeña 16.5 x 22.5 x 19 cm</t>
  </si>
  <si>
    <t>/img/CONSERVADORA HELADERITA.jpeg</t>
  </si>
  <si>
    <t>BOLSON LAUNDRY</t>
  </si>
  <si>
    <t>/img/BOLSON LAUNDRY.jpeg</t>
  </si>
  <si>
    <t>SOPORTE MICROFONO</t>
  </si>
  <si>
    <t>Pie de hierro con pipeta quebrada.</t>
  </si>
  <si>
    <t>/img/SOPORTE MICROFONO.jpeg</t>
  </si>
  <si>
    <t>CACTUS</t>
  </si>
  <si>
    <t>/img/CACTUS.jpeg</t>
  </si>
  <si>
    <t>COSTILLA DE ADAN MONSTERA</t>
  </si>
  <si>
    <t>/img/COSTILLA DE ADAN MONSTERA.jpeg</t>
  </si>
  <si>
    <t>INFLADOR PILETA COLHON</t>
  </si>
  <si>
    <t>/img/INFLADOR PILETA COLHON.jpeg</t>
  </si>
  <si>
    <t>SUCULENTA MACETA BLANCA</t>
  </si>
  <si>
    <t>/img/SUCULENTA MACETA BLANCA.jpeg</t>
  </si>
  <si>
    <t>SUCULENTA</t>
  </si>
  <si>
    <t>/img/SUCULENTA.jpeg</t>
  </si>
  <si>
    <t>PORTAVELAS</t>
  </si>
  <si>
    <t>Precio por los 4.</t>
  </si>
  <si>
    <t>/img/PORTAVELAS.jpeg</t>
  </si>
  <si>
    <t>STICK CAMARA TARGUS</t>
  </si>
  <si>
    <t>/img/STICK CAMARA TARGUS.jpeg</t>
  </si>
  <si>
    <t>INFLADOR BICI</t>
  </si>
  <si>
    <t>/img/INFLADOR BICI.jpeg</t>
  </si>
  <si>
    <t>LIBRO IKIGAI LOS SECRETOS DE JAPON</t>
  </si>
  <si>
    <t>IKIGAI LOS SECRETOS DE JAPON</t>
  </si>
  <si>
    <t>/img/IKIGAI LOS SECRETOS DE JAPON.jpeg</t>
  </si>
  <si>
    <t>CARTERAS ROJA Y ROSA</t>
  </si>
  <si>
    <t>/img/CARTERAS ROJA Y ROSA.jpeg</t>
  </si>
  <si>
    <t>SANDALIAS FIESTA NEGRAS</t>
  </si>
  <si>
    <t>Talle 37/38. Sin uso.</t>
  </si>
  <si>
    <t>/img/SANDALIAS FIESTA NEGRAS.jpg</t>
  </si>
  <si>
    <t>CARTERA BLANCA</t>
  </si>
  <si>
    <t>/img/CARTERA BLANCA.jpeg</t>
  </si>
  <si>
    <t>BINOCULARES HOKENN</t>
  </si>
  <si>
    <t>/img/BINOCULARES HOKENN.jpeg</t>
  </si>
  <si>
    <t>KIT BOTANICO BEEFEATER</t>
  </si>
  <si>
    <t>Kit botanico hierbas</t>
  </si>
  <si>
    <t>/img/KIT BOTANICO BEEFEATER.jpeg</t>
  </si>
  <si>
    <t>ALMOHADON LENTEJUELAS NEGRO</t>
  </si>
  <si>
    <t>/img/ALMOHADON LENTEJUELAS NEGRO.jpeg</t>
  </si>
  <si>
    <t>ALMOHADON LISO</t>
  </si>
  <si>
    <t>/img/ALMOHADON LISO.jpeg</t>
  </si>
  <si>
    <t>ALMOHADON PELOTITAS</t>
  </si>
  <si>
    <t>/img/ALMOHADON PELOTITAS.jpeg</t>
  </si>
  <si>
    <t>JARRON NEGRO</t>
  </si>
  <si>
    <t>/img/JARRON NEGRO.jpeg</t>
  </si>
  <si>
    <t>MICROSCOPIO</t>
  </si>
  <si>
    <t>/img/MICROSCOPIO.jpeg</t>
  </si>
  <si>
    <t>ORGANIZADOR BLANCO</t>
  </si>
  <si>
    <t>/img/ORGANIZADOR BLANCO.jpeg</t>
  </si>
  <si>
    <t>ORGANIZADOR FLORES</t>
  </si>
  <si>
    <t>/img/ORGANIZADOR FLORES.jpeg</t>
  </si>
  <si>
    <t>ORGANIZADOR GRIS LISO</t>
  </si>
  <si>
    <t>/img/ORGANIZADOR GRIS LISO.jpeg</t>
  </si>
  <si>
    <t>MOUSE INALAMBRICO GENIUS</t>
  </si>
  <si>
    <t>/img/MOUSE INALAMBRICO GENIUS.jpeg</t>
  </si>
  <si>
    <t>RADIO PORTATIL</t>
  </si>
  <si>
    <t>/img/RADIO PORTATIL.jpeg</t>
  </si>
  <si>
    <t>PLATOS CUADRADOS BLANCOS</t>
  </si>
  <si>
    <t>/img/PLATOS CUADRADOS BLANCOS.jpeg</t>
  </si>
  <si>
    <t>VASOS WHISKY</t>
  </si>
  <si>
    <t>/img/VASOS WHISKY.jpeg</t>
  </si>
  <si>
    <t>VASOTES</t>
  </si>
  <si>
    <t>/img/VASOTES.jpeg</t>
  </si>
  <si>
    <t>ORGANIZADORES TELA</t>
  </si>
  <si>
    <t>/img/ORGANIZADORES TELA.jpeg</t>
  </si>
  <si>
    <t>ORGANIZADOR ROJO</t>
  </si>
  <si>
    <t>/img/ORGANIZADOR ROJO.jpeg</t>
  </si>
  <si>
    <t>ORGANIZADOR TELA BEIGE</t>
  </si>
  <si>
    <t>/img/ORGANIZADOR TELA BEIGE.jpeg</t>
  </si>
  <si>
    <t>POTUS</t>
  </si>
  <si>
    <t>/img/POTUS.jpeg</t>
  </si>
  <si>
    <t>SANSEVIERIA</t>
  </si>
  <si>
    <t>/img/SANSEVIERIA.jpeg</t>
  </si>
  <si>
    <t>MEDALLA BOCA XENTENARIO</t>
  </si>
  <si>
    <t>/img/MEDALLA BOCA XENTENARIO.jpg</t>
  </si>
  <si>
    <t>LIBRO BESTIARIO CORTAZAR</t>
  </si>
  <si>
    <t>BESTIARIO CORTAZAR</t>
  </si>
  <si>
    <t>/img/BESTIARIO CORTAZAR.jpeg</t>
  </si>
  <si>
    <t>LIBRO CERATI EN PRIMERA PERSONA</t>
  </si>
  <si>
    <t>CERATI EN PRIMERA PERSONA</t>
  </si>
  <si>
    <t>/img/CERATI EN PRIMERA PERSONA.jpeg</t>
  </si>
  <si>
    <t>PLATOS FLORES</t>
  </si>
  <si>
    <t>Precio por los 3.</t>
  </si>
  <si>
    <t>/img/PLATOS FLORES.jpeg</t>
  </si>
  <si>
    <t>PLATOS HOJAS</t>
  </si>
  <si>
    <t>/img/PLATOS HOJAS.jpeg</t>
  </si>
  <si>
    <t>PLATOS HONDOS</t>
  </si>
  <si>
    <t>/img/PLATOS HONDOS.jpeg</t>
  </si>
  <si>
    <t>VASOS LARGOS</t>
  </si>
  <si>
    <t>/img/VASOS LARGOS.jpeg</t>
  </si>
  <si>
    <t>PIERCINGS OMBLIGO</t>
  </si>
  <si>
    <t>/img/PIERCINGS OMBLIGO.jpg</t>
  </si>
  <si>
    <t>COLLAR GEMA COLOR VERDE</t>
  </si>
  <si>
    <t>/img/COLLAR GEMA COLOR VERDE.jpg</t>
  </si>
  <si>
    <t>COPAS CRISTAL</t>
  </si>
  <si>
    <t>/img/COPAS CRISTAL.jpeg</t>
  </si>
  <si>
    <t>COPAS POSTRE</t>
  </si>
  <si>
    <t>/img/COPAS POSTRE.jpeg</t>
  </si>
  <si>
    <t>COPAS VINO 1</t>
  </si>
  <si>
    <t>/img/COPAS VINO 1.jpeg</t>
  </si>
  <si>
    <t>CUCHILLOS ZYLIZZ</t>
  </si>
  <si>
    <t>/img/CUCHILLOS ZYLIZZ.jpeg</t>
  </si>
  <si>
    <t>COPON BEEFEATER</t>
  </si>
  <si>
    <t>Copon BF</t>
  </si>
  <si>
    <t>/img/COPON BEEFEATER.jpeg</t>
  </si>
  <si>
    <t>COPON ESTRELLA DE GALICIA</t>
  </si>
  <si>
    <t>Copon Estrella</t>
  </si>
  <si>
    <t>/img/COPON ESTRELLA DE GALICIA.jpeg</t>
  </si>
  <si>
    <t>TAZA FLAMENCO</t>
  </si>
  <si>
    <t>Taza flamenco</t>
  </si>
  <si>
    <t>/img/TAZA FLAMENCO.jpeg</t>
  </si>
  <si>
    <t>FLOREROS</t>
  </si>
  <si>
    <t>Cantidad: 2.</t>
  </si>
  <si>
    <t>/img/FLOREROS.jpeg</t>
  </si>
  <si>
    <t>CONTENEDOR STAR WARS</t>
  </si>
  <si>
    <t>/img/CONTENEDOR STAR WARS.jpeg</t>
  </si>
  <si>
    <t>BOTIQUIN</t>
  </si>
  <si>
    <t>/img/BOTIQUIN.jpeg</t>
  </si>
  <si>
    <t>CONTENEDOR LEOPARDO</t>
  </si>
  <si>
    <t>/img/CONTENEDOR LEOPARDO.jpeg</t>
  </si>
  <si>
    <t>ORGANIZADOR MIMBRE</t>
  </si>
  <si>
    <t>/img/ORGANIZADOR MIMBRE.jpeg</t>
  </si>
  <si>
    <t>CD CULTURA PROFETICA LA DULZURA</t>
  </si>
  <si>
    <t>MUSICA</t>
  </si>
  <si>
    <t>/img/CD CULTURA PROFETICA LA DULZURA.jpeg</t>
  </si>
  <si>
    <t>CD DVD NO TE VA A GUSTAR SOLO DE NOCHE</t>
  </si>
  <si>
    <t>/img/CD DVD NO TE VA A GUSTAR SOLO DE NOCHE.jpeg</t>
  </si>
  <si>
    <t>CD ESTELARES AMERICA</t>
  </si>
  <si>
    <t>/img/CD ESTELARES AMERICA.jpeg</t>
  </si>
  <si>
    <t>CD GUASONES COMO ANIMALES</t>
  </si>
  <si>
    <t>/img/CD GUASONES COMO ANIMALES.jpeg</t>
  </si>
  <si>
    <t>CD GUASONES VOL 71-2</t>
  </si>
  <si>
    <t>/img/CD GUASONES VOL 7 1-2.jpeg</t>
  </si>
  <si>
    <t>CD IVAN NOBLE NADIE SABE DONDE</t>
  </si>
  <si>
    <t>/img/CD IVAN NOBLE NADIE SABE DONDE.jpeg</t>
  </si>
  <si>
    <t>CD LAS PASTILLAS DEL ABUELO LUNA PARK</t>
  </si>
  <si>
    <t>/img/CD LAS PASTILLAS DEL ABUELO LUNA PARK.jpeg</t>
  </si>
  <si>
    <t>CD LOS TIPITOS TIPITOREX</t>
  </si>
  <si>
    <t>/img/CD LOS TIPITOS TIPITOREX.jpeg</t>
  </si>
  <si>
    <t>CD ROLLING STONES BLACK AND BLUE</t>
  </si>
  <si>
    <t>/img/CD ROLLING STONES BLACK AND BLUE.jpeg</t>
  </si>
  <si>
    <t>CRUCIGRAMA</t>
  </si>
  <si>
    <t>/img/CRUCIGRAMA.jpeg</t>
  </si>
  <si>
    <t>ESCRUPULOS</t>
  </si>
  <si>
    <t xml:space="preserve">sold </t>
  </si>
  <si>
    <t>/img/ESCRUPULOS.jpeg</t>
  </si>
  <si>
    <t>MINI BURAKO</t>
  </si>
  <si>
    <t>/img/MINI BURAKO.jpeg</t>
  </si>
  <si>
    <t>CACTUS CHICOS</t>
  </si>
  <si>
    <t>/img/CACTUS CHICOS.jpeg</t>
  </si>
  <si>
    <t>CONTENEDOR TRANSPARENTE</t>
  </si>
  <si>
    <t>/img/CONTENEDOR TRANSPARENTE.jpeg</t>
  </si>
  <si>
    <t>CONTENEDOR TUPPER TAPA AZUL</t>
  </si>
  <si>
    <t>/img/CONTENEDOR TUPPER TAPA AZUL.jpeg</t>
  </si>
  <si>
    <t>LIBRO GABRIELA ARIAS URIBURU</t>
  </si>
  <si>
    <t>/img/GABRIELA ARIAS URIBURU.jpeg</t>
  </si>
  <si>
    <t>LIBRO AUTOBIOGRAFIA DE UN YOGUI</t>
  </si>
  <si>
    <t>AUTOBIOGRAFIA DE UN YOGUI</t>
  </si>
  <si>
    <t>/img/AUTOBIOGRAFIA DE UN YOGUI.jpeg</t>
  </si>
  <si>
    <t>LIBRO CAOS MAGALI TAJES</t>
  </si>
  <si>
    <t>CAOS MAGALI TAJES</t>
  </si>
  <si>
    <t>/img/CAOS MAGALI TAJES.jpeg</t>
  </si>
  <si>
    <t xml:space="preserve">LIBRO EL BAGHAVAD GITA TAL COMO ES </t>
  </si>
  <si>
    <t xml:space="preserve">EL BAGHAVAD GITA TAL COMO ES </t>
  </si>
  <si>
    <t>/img/EL BAGHAVAD GITA TAL COMO ES.jpeg</t>
  </si>
  <si>
    <t>LIBRO EL EVANGELIO SEGUN JESUCRISTO SARAMAGO</t>
  </si>
  <si>
    <t>EL EVANGELIO SEGUN JESUCRISTO SARAMAGO</t>
  </si>
  <si>
    <t>/img/EL EVANGELIO SEGUN JESUCRISTO SARAMAGO.jpeg</t>
  </si>
  <si>
    <t>LIBRO EL PRINCIPITO</t>
  </si>
  <si>
    <t>EL PRINCIPITO</t>
  </si>
  <si>
    <t>/img/EL PRINCIPITO.jpeg</t>
  </si>
  <si>
    <t>LIBRO EL PSICOANALISTA</t>
  </si>
  <si>
    <t>EL PSICOANALISTA</t>
  </si>
  <si>
    <t>/img/EL PSICOANALISTA.jpeg</t>
  </si>
  <si>
    <t>LIBRO EL SENDERO DEL MAGO CHOPRA</t>
  </si>
  <si>
    <t>EL SENDERO DEL MAGO CHOPRA</t>
  </si>
  <si>
    <t>/img/EL SENDERO DEL MAGO CHOPRA.jpeg</t>
  </si>
  <si>
    <t>LIBRO JUEGO DE ABALORIOS HESSE</t>
  </si>
  <si>
    <t>JUEGO DE ABALORIOS HESSE</t>
  </si>
  <si>
    <t>/img/JUEGO DE ABALORIOS HESSE.jpeg</t>
  </si>
  <si>
    <t>LIBRO VELAZQUEZ DALI PICASSO</t>
  </si>
  <si>
    <t>LIBRITOS VELAZQUEZ DALI PICASSO</t>
  </si>
  <si>
    <t>/img/LIBRITOS VELAZQUEZ DALI PICASSO.jpeg</t>
  </si>
  <si>
    <t>LIBRO LOS PADECIENTES</t>
  </si>
  <si>
    <t>LOS PADECIENTES</t>
  </si>
  <si>
    <t>/img/LOS PADECIENTES.jpeg</t>
  </si>
  <si>
    <t>LIBRO LOS SIMPSON JUEGOS Y PASATIEMPOS</t>
  </si>
  <si>
    <t>LOS SIMPSON JUEGOS Y PASATIEMPOS</t>
  </si>
  <si>
    <t>/img/LOS SIMPSON JUEGOS Y PASATIEMPOS.jpeg</t>
  </si>
  <si>
    <t>LIBRO MADRE NOCHE VONNEGUT</t>
  </si>
  <si>
    <t>MADRE NOCHE VONNEGUT</t>
  </si>
  <si>
    <t>/img/MADRE NOCHE VONNEGUT.jpeg</t>
  </si>
  <si>
    <t>LIBRO MEDITACION PARA DUMMIES</t>
  </si>
  <si>
    <t>MEDITACION PARA DUMMIES</t>
  </si>
  <si>
    <t>/img/MEDITACION PARA DUMMIES.jpeg</t>
  </si>
  <si>
    <t>LIBRO OPEN AGASSI</t>
  </si>
  <si>
    <t>OPEN AGASSI</t>
  </si>
  <si>
    <t>/img/OPEN AGASSI.jpeg</t>
  </si>
  <si>
    <t>PASHMINAS PAÑUELOS FRUTILLAS NORTE</t>
  </si>
  <si>
    <t>/img/PASHMINAS PAÑUELOS FRUTILLAS NORTE.jpeg</t>
  </si>
  <si>
    <t>PASHMINAS PAÑUELOS</t>
  </si>
  <si>
    <t>Precio por las 4.</t>
  </si>
  <si>
    <t>/img/PASHMINAS PAÑUELOS.jpeg</t>
  </si>
  <si>
    <t>SANDALIAS PLATEADAS</t>
  </si>
  <si>
    <t xml:space="preserve">Talle 37. </t>
  </si>
  <si>
    <t>/img/SANDALIAS PLATEADAS.jpg</t>
  </si>
  <si>
    <t>ZAPATOS NEGROS</t>
  </si>
  <si>
    <t>Talle 37.</t>
  </si>
  <si>
    <t>/img/ZAPATOS NEGROS.jpg</t>
  </si>
  <si>
    <t>SANDALIAS PLAYERAS</t>
  </si>
  <si>
    <t>Talle 37. Sin uso.</t>
  </si>
  <si>
    <t>/img/SANDALIAS PLAYERAS.jpg</t>
  </si>
  <si>
    <t>OJOTAS NEGRAS</t>
  </si>
  <si>
    <t>/img/OJOTAS NEGRAS.jpeg</t>
  </si>
  <si>
    <t>BANDOLERA ADIDAS</t>
  </si>
  <si>
    <t>/img/BANDOLERA ADIDAS.jpeg</t>
  </si>
  <si>
    <t>BODY AY NOT DEAD BLANCO</t>
  </si>
  <si>
    <t>/img/BODY AY NOT DEAD BLANCO.jpg</t>
  </si>
  <si>
    <t>BOTAS LLUVIA</t>
  </si>
  <si>
    <t>/img/BOTAS LLUVIA.jpg</t>
  </si>
  <si>
    <t>CADERIN DANZA ARABE</t>
  </si>
  <si>
    <t>/img/CADERIN DANZA ARABE.jpeg</t>
  </si>
  <si>
    <t>GUANTES NIEVE</t>
  </si>
  <si>
    <t>/img/GUANTES NIEVE.jpeg</t>
  </si>
  <si>
    <t>JEAN FOREVER 21 NEGRO TALLE US 27</t>
  </si>
  <si>
    <t>/img/JEAN FOREVER 21 NEGRO TALLE US 27.jpg</t>
  </si>
  <si>
    <t>JEAN H&amp;M EU 36</t>
  </si>
  <si>
    <t>/img/JEAN H&amp;M EU 36.jpg</t>
  </si>
  <si>
    <t>MALLA ELEPHANTS</t>
  </si>
  <si>
    <t>/img/MALLA ELEPHANTS.jpg</t>
  </si>
  <si>
    <t>MOCHILITA NEGRA</t>
  </si>
  <si>
    <t>/img/MOCHILITA NEGRA.jpeg</t>
  </si>
  <si>
    <t>SHORT COMPLOT</t>
  </si>
  <si>
    <t>/img/SHORT COMPLOT.jpg</t>
  </si>
  <si>
    <t>SHORT FUCSIA</t>
  </si>
  <si>
    <t>/img/SHORT FUCSIA.jpg</t>
  </si>
  <si>
    <t>SHORT NEGRO</t>
  </si>
  <si>
    <t>/img/SHORT NEGRO.jpg</t>
  </si>
  <si>
    <t>SHORT SARKANY</t>
  </si>
  <si>
    <t>/img/SHORT SARKANY.jpg</t>
  </si>
  <si>
    <t>SOBRE NEGRO</t>
  </si>
  <si>
    <t>/img/SOBRE NEGRO.jpeg</t>
  </si>
  <si>
    <t>TOP FOREVER 21</t>
  </si>
  <si>
    <t>/img/TOP FOREVER 21.jpg</t>
  </si>
  <si>
    <t>VESTIDO AKIABARA BLANCO</t>
  </si>
  <si>
    <t>/img/VESTIDO AKIABARA BLANCO.jpg</t>
  </si>
  <si>
    <t>VESTIDO AZUL</t>
  </si>
  <si>
    <t>/img/VESTIDO AZUL.jpg</t>
  </si>
  <si>
    <t>VESTIDO BILLABONG FLOREADO</t>
  </si>
  <si>
    <t>/img/VESTIDO BILLABONG FLOREADO.jpg</t>
  </si>
  <si>
    <t>VESTIDO BLANCO</t>
  </si>
  <si>
    <t>/img/VESTIDO BLANCO.jpg</t>
  </si>
  <si>
    <t>VESTIDO BORDO</t>
  </si>
  <si>
    <t>/img/VESTIDO BORDO.jpg</t>
  </si>
  <si>
    <t>VESTIDO FOREVER 21 NEGRO</t>
  </si>
  <si>
    <t>/img/VESTIDO FOREVER 21 NEGRO.jpg</t>
  </si>
  <si>
    <t>VESTIDO LOFT ROSA</t>
  </si>
  <si>
    <t>/img/VESTIDO LOFT ROSA.jpg</t>
  </si>
  <si>
    <t>LIBRETAS</t>
  </si>
  <si>
    <t>/img/LIBRETAS.jpeg</t>
  </si>
  <si>
    <t>LINGA LAPTOP PC</t>
  </si>
  <si>
    <t>LINGA LAPTOP</t>
  </si>
  <si>
    <t>/img/LINGA LAPTOP.jpeg</t>
  </si>
  <si>
    <t>MUÑEQUERA FARMACITY</t>
  </si>
  <si>
    <t>/img/MUÑEQUERA FARMACITY.jpeg</t>
  </si>
  <si>
    <t>MYSTERY BOX</t>
  </si>
  <si>
    <t>¿Qué hay adentro de la caja misteriosa? Un mix de solo Dios sabe qué. Son personalizadas y se arman con cosas que sabemos que te gustan.</t>
  </si>
  <si>
    <t>SORPRESA</t>
  </si>
  <si>
    <t>/img/MYSTERY BOX.jpeg</t>
  </si>
  <si>
    <t>POLVO VOLUMEN PEINADO</t>
  </si>
  <si>
    <t>Polvo efecto mate voluminizador para peinados.</t>
  </si>
  <si>
    <t>/img/POLVO VOLUMEN PEINADO.jpg</t>
  </si>
  <si>
    <t>LUZ BLANCA PORTATIL</t>
  </si>
  <si>
    <t>/img/LUZ BLANCA PORTATIL.jpeg</t>
  </si>
  <si>
    <t>TACHO CHICO</t>
  </si>
  <si>
    <t>/img/TACHO CHICO.jpeg</t>
  </si>
  <si>
    <t>TERMO 500 ML</t>
  </si>
  <si>
    <t>Le falta el pico vertedor, solo tiene tapa.</t>
  </si>
  <si>
    <t>/img/TERMO 500 ML.jpeg</t>
  </si>
  <si>
    <t>APOYO CELULAR HOMBRECITO</t>
  </si>
  <si>
    <t>/img/APOYO CELULAR HOMBRECITO.jpeg</t>
  </si>
  <si>
    <t>BALANZA FASO</t>
  </si>
  <si>
    <t>/img/BALANZA FASO.jpeg</t>
  </si>
  <si>
    <t>BOTELLA BBVA</t>
  </si>
  <si>
    <t>Botella térmica acero inoxidable 500ml.</t>
  </si>
  <si>
    <t>/img/BOTELLA BBVA.jpeg</t>
  </si>
  <si>
    <t>MATE VERDE AGUA</t>
  </si>
  <si>
    <t>Mate verde agua</t>
  </si>
  <si>
    <t>/img/MATE VERDE AGUA.jpeg</t>
  </si>
  <si>
    <t>DESTAPADORES</t>
  </si>
  <si>
    <t>Precio por cada uno.</t>
  </si>
  <si>
    <t>/img/DESTAPADORES.jpeg</t>
  </si>
  <si>
    <t>CAJA GALLETITAS</t>
  </si>
  <si>
    <t>/img/CAJA GALLETITAS.jpeg</t>
  </si>
  <si>
    <t>PORRON GAME OF THRONES</t>
  </si>
  <si>
    <t>/img/PORRON GAME OF THRONES.jpeg</t>
  </si>
  <si>
    <t>VASOS CHICOS</t>
  </si>
  <si>
    <t>/img/VASOS CHICOS.jpeg</t>
  </si>
  <si>
    <t>CHUPITOS</t>
  </si>
  <si>
    <t>/img/CHUPITOS.jpeg</t>
  </si>
  <si>
    <t>CUCHILLAS</t>
  </si>
  <si>
    <t>/img/CUCHILLAS.jpeg</t>
  </si>
  <si>
    <t>TAZAS CORAZONES Y CARAMELO</t>
  </si>
  <si>
    <t>/img/TAZAS CORAZONES Y CARAMELO.jpeg</t>
  </si>
  <si>
    <t>TAZAS PUNTITOS Y TRANSPARENTE</t>
  </si>
  <si>
    <t>/img/TAZAS PUNTITOS Y TRANSPARENTE.jpeg</t>
  </si>
  <si>
    <t>TAZAS ROJAS</t>
  </si>
  <si>
    <t>/img/TAZAS ROJAS.jpeg</t>
  </si>
  <si>
    <t>VASOS PATAGONIA Y HEINEKEN</t>
  </si>
  <si>
    <t>/img/VASOS PATAGONIA Y HEINEKEN.jpeg</t>
  </si>
  <si>
    <t>BANDEJA APOYO MICROONDAS</t>
  </si>
  <si>
    <t xml:space="preserve">Bandeja apoyo </t>
  </si>
  <si>
    <t>/img/BANDEJA APOYO MICROONDAS.jpeg</t>
  </si>
  <si>
    <t>BANDEJITA DESAYUNO</t>
  </si>
  <si>
    <t>Bandeja de desayuno</t>
  </si>
  <si>
    <t>/img/BANDEJITA DESAYUNO.jpeg</t>
  </si>
  <si>
    <t>BATIDOR LECHE</t>
  </si>
  <si>
    <t>Batidor Leche. LLeva pila AA.</t>
  </si>
  <si>
    <t>/img/BATIDOR LECHE.jpeg</t>
  </si>
  <si>
    <t>BUDINERA</t>
  </si>
  <si>
    <t>Budinera</t>
  </si>
  <si>
    <t>/img/BUDINERA.jpeg</t>
  </si>
  <si>
    <t>COPA TULIPA CERVEZA</t>
  </si>
  <si>
    <t>Copa Cerveza</t>
  </si>
  <si>
    <t>/img/COPA TULIPA CERVEZA.jpeg</t>
  </si>
  <si>
    <t>CORTADOR QUESO</t>
  </si>
  <si>
    <t>Cortador Queso</t>
  </si>
  <si>
    <t>/img/CORTADOR QUESO.jpeg</t>
  </si>
  <si>
    <t>ENSALADERA VIDRIO</t>
  </si>
  <si>
    <t>Ensaladera Vidrio</t>
  </si>
  <si>
    <t>/img/ENSALADERA VIDRIO.jpeg</t>
  </si>
  <si>
    <t>JARRA</t>
  </si>
  <si>
    <t>Jarra</t>
  </si>
  <si>
    <t>/img/JARRA.jpeg</t>
  </si>
  <si>
    <t>YERBATERO KITKAT LONDRES</t>
  </si>
  <si>
    <t>Yerbatero de Londres KITKAT</t>
  </si>
  <si>
    <t>/img/YERBATERO KITKAT LONDRES.jpeg</t>
  </si>
  <si>
    <t>BROCHES</t>
  </si>
  <si>
    <t>/img/BROCHES.jpeg</t>
  </si>
  <si>
    <t>CUELLITOS LANA</t>
  </si>
  <si>
    <t>/img/CUELLITOS LANA.jpeg</t>
  </si>
  <si>
    <t>GORRA BOCA</t>
  </si>
  <si>
    <t>/img/GORRA BOCA.jpg</t>
  </si>
  <si>
    <t>PANTALON TARTAN GRIS</t>
  </si>
  <si>
    <t>/img/PANTALON TARTAN GRIS.jpg</t>
  </si>
  <si>
    <t>RIÑONERA AZUL</t>
  </si>
  <si>
    <t>/img/RIÑONERA AZUL.jpeg</t>
  </si>
  <si>
    <t>TOP ROSA BOTONES</t>
  </si>
  <si>
    <t>/img/TOP ROSA BOTONES.jpg</t>
  </si>
  <si>
    <t>PORRON OKTOBERFEST</t>
  </si>
  <si>
    <t>Porron OktoberFest</t>
  </si>
  <si>
    <t>/img/PORRON OKTOBERFEST.jpeg</t>
  </si>
  <si>
    <t>ESPATULA SILICONA</t>
  </si>
  <si>
    <t>Espatula Silicona</t>
  </si>
  <si>
    <t>/img/ESPATULA SILICONA.jpeg</t>
  </si>
  <si>
    <t>APOYO CELULAR MANOS</t>
  </si>
  <si>
    <t>/img/APOYO CELULAR MANOS.jpeg</t>
  </si>
  <si>
    <t>JARRON ROJO</t>
  </si>
  <si>
    <t>/img/JARRON ROJO.jpeg</t>
  </si>
  <si>
    <t>ESPUMADERAS 1</t>
  </si>
  <si>
    <t>Cantidad: 2. Precio por cada una.</t>
  </si>
  <si>
    <t>/img/ESPUMADERAS 1.jpeg</t>
  </si>
  <si>
    <t>ESPUMADERAS</t>
  </si>
  <si>
    <t>/img/ESPUMADERAS.jpeg</t>
  </si>
  <si>
    <t>TAPADORES</t>
  </si>
  <si>
    <t>/img/TAPADORES.jpeg</t>
  </si>
  <si>
    <t>COMPOTERA POSTRE</t>
  </si>
  <si>
    <t>Compotera Postre</t>
  </si>
  <si>
    <t>/img/COMPOTERA POSTRE.jpeg</t>
  </si>
  <si>
    <t>CUCHARON</t>
  </si>
  <si>
    <t>Cucharon</t>
  </si>
  <si>
    <t>/img/CUCHARON.jpeg</t>
  </si>
  <si>
    <t>FILTRO TE</t>
  </si>
  <si>
    <t>Filtro de te</t>
  </si>
  <si>
    <t>/img/FILTRO TE.jpeg</t>
  </si>
  <si>
    <t>FUENTE ROSAS</t>
  </si>
  <si>
    <t>Fuente Rosas</t>
  </si>
  <si>
    <t>/img/FUENTE ROSAS.jpeg</t>
  </si>
  <si>
    <t>LATA CONTENEDORA COCA</t>
  </si>
  <si>
    <t>Lata de Coca</t>
  </si>
  <si>
    <t>/img/LATA CONTENEDORA COCA.jpeg</t>
  </si>
  <si>
    <t>MATE AMARILLO</t>
  </si>
  <si>
    <t>Mate</t>
  </si>
  <si>
    <t>/img/MATE AMARILLO.jpeg</t>
  </si>
  <si>
    <t>MEDIDOR RECETAS</t>
  </si>
  <si>
    <t>Medidor</t>
  </si>
  <si>
    <t>/img/MEDIDOR RECETAS.jpeg</t>
  </si>
  <si>
    <t xml:space="preserve">MOLDE DESMONTABLE </t>
  </si>
  <si>
    <t>Molde</t>
  </si>
  <si>
    <t>/img/MOLDE DESMONTABLE.jpeg</t>
  </si>
  <si>
    <t>RALLADOR</t>
  </si>
  <si>
    <t>Rallador</t>
  </si>
  <si>
    <t>/img/RALLADOR.jpeg</t>
  </si>
  <si>
    <t>TAZA SOPERA</t>
  </si>
  <si>
    <t>Taza Sopera</t>
  </si>
  <si>
    <t>/img/TAZA SOPERA.jpeg</t>
  </si>
  <si>
    <t>LLAVERO PARED</t>
  </si>
  <si>
    <t>/img/LLAVERO PARED.jpeg</t>
  </si>
  <si>
    <t>GORRO NORTE</t>
  </si>
  <si>
    <t>/img/GORRO NORTE.jpeg</t>
  </si>
  <si>
    <t>POLLERA TUBO ONA SAEZ</t>
  </si>
  <si>
    <t>/img/POLLERA TUBO ONA SAEZ.jpg</t>
  </si>
  <si>
    <t>SAQUITO BLANCO</t>
  </si>
  <si>
    <t>/img/SAQUITO BLANCO.jpg</t>
  </si>
  <si>
    <t>SAQUITO NEGRO</t>
  </si>
  <si>
    <t>/img/SAQUITO NEGRO.jpg</t>
  </si>
  <si>
    <t>TACOS LEVANTAR CAMA</t>
  </si>
  <si>
    <t>/img/TACOS LEVANTAR CAMA.jpeg</t>
  </si>
  <si>
    <t>TOPE CINTA PARED BLANCOS</t>
  </si>
  <si>
    <t>/img/TOPE CINTA PARED BLANCOS.jpeg</t>
  </si>
  <si>
    <t>ALBUM FIGURITAS MUNDIAL QATAR 2022</t>
  </si>
  <si>
    <t>/img/ALBUM FIGURITAS MUNDIAL QATAR 2022.jpeg</t>
  </si>
  <si>
    <t>MASCARAS CARETAS SELECCION ARGENTINA</t>
  </si>
  <si>
    <t>Precio por todas.</t>
  </si>
  <si>
    <t>/img/MASCARAS CARETAS SELECCION ARGENTINA.jpeg</t>
  </si>
  <si>
    <t>MANILLARES OLLA</t>
  </si>
  <si>
    <t>/img/MANILLARES OLLA.jpeg</t>
  </si>
  <si>
    <t>PLATO CHICO HOJA</t>
  </si>
  <si>
    <t>Plato chico hoja</t>
  </si>
  <si>
    <t>/img/PLATO CHICO HOJA.jpeg</t>
  </si>
  <si>
    <t>BLAZER CORDEROY NEGRO</t>
  </si>
  <si>
    <t>/img/BLAZER CORDEROY NEGRO.jpg</t>
  </si>
  <si>
    <t>BOTAS TACO CHINO</t>
  </si>
  <si>
    <t>/img/BOTAS TACO CHINO.jpg</t>
  </si>
  <si>
    <t>GORRAS SCOMBRO</t>
  </si>
  <si>
    <t>/img/GORRAS SCOMBRO.jpeg</t>
  </si>
  <si>
    <t>CARTERITA CELULAR</t>
  </si>
  <si>
    <t>/img/CARTERITA CELULAR.jpeg</t>
  </si>
  <si>
    <t>ESPECIEROS DAHI</t>
  </si>
  <si>
    <t>Cantidad: un millón. Precio por cada uno.</t>
  </si>
  <si>
    <t>/img/ESPECIEROS DAHI.jpeg</t>
  </si>
  <si>
    <t>REVISTAS CLUB PLAYSTATION LOTE DE 32</t>
  </si>
  <si>
    <t>Precio por lote total 32 revistas.</t>
  </si>
  <si>
    <t>/img/REVISTAS.jpeg</t>
  </si>
  <si>
    <t>TELECASTER SQUIER STANDARD</t>
  </si>
  <si>
    <t>Microfonos stock, calibrado 2024. Unico dueño</t>
  </si>
  <si>
    <t>/img/TELECASTER.jpeg</t>
  </si>
  <si>
    <t>CABE</t>
  </si>
  <si>
    <t>FABRI Y NOVIA</t>
  </si>
  <si>
    <t xml:space="preserve">PATRI </t>
  </si>
  <si>
    <t>AMIGO TATI MATI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</si>
</sst>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 $]#,##0.00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Inherit"/>
    </font>
    <font>
      <sz val="10"/>
      <color rgb="FF000000"/>
      <name val="Arial"/>
    </font>
    <font>
      <sz val="9"/>
      <color rgb="FF000000"/>
      <name val="&quot;Google Sans Mono&quot;"/>
    </font>
    <font>
      <sz val="10"/>
      <color rgb="FFFFFFFF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/>
    <xf numFmtId="0" fontId="1" fillId="3" borderId="0" xfId="0" applyFont="1" applyFill="1" applyAlignment="1">
      <alignment horizontal="left"/>
    </xf>
    <xf numFmtId="0" fontId="2" fillId="0" borderId="0" xfId="0" applyFont="1" applyAlignment="1"/>
    <xf numFmtId="0" fontId="3" fillId="5" borderId="0" xfId="0" applyFont="1" applyFill="1" applyAlignment="1">
      <alignment horizontal="left"/>
    </xf>
    <xf numFmtId="3" fontId="1" fillId="0" borderId="0" xfId="0" applyNumberFormat="1" applyFon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/>
    <xf numFmtId="0" fontId="1" fillId="5" borderId="0" xfId="0" applyFont="1" applyFill="1"/>
    <xf numFmtId="0" fontId="4" fillId="5" borderId="0" xfId="0" applyFont="1" applyFill="1"/>
    <xf numFmtId="0" fontId="1" fillId="0" borderId="0" xfId="0" applyFo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12.6328125" defaultRowHeight="15.75" customHeight="1"/>
  <cols>
    <col min="1" max="1" width="37.453125" customWidth="1"/>
    <col min="2" max="2" width="7.453125" customWidth="1"/>
    <col min="3" max="3" width="8" customWidth="1"/>
    <col min="4" max="4" width="8.90625" customWidth="1"/>
    <col min="5" max="5" width="17.7265625" customWidth="1"/>
    <col min="6" max="6" width="10.453125" customWidth="1"/>
    <col min="7" max="7" width="19.90625" customWidth="1"/>
    <col min="8" max="8" width="22.90625" customWidth="1"/>
    <col min="9" max="9" width="13.08984375" customWidth="1"/>
  </cols>
  <sheetData>
    <row r="1" spans="1:9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2.5">
      <c r="A2" s="5" t="s">
        <v>14</v>
      </c>
      <c r="B2" s="5">
        <v>500000</v>
      </c>
      <c r="C2" s="5">
        <v>770000</v>
      </c>
      <c r="D2" s="5" t="s">
        <v>15</v>
      </c>
      <c r="E2" s="5" t="s">
        <v>16</v>
      </c>
      <c r="F2" s="5" t="s">
        <v>17</v>
      </c>
      <c r="G2" s="6" t="s">
        <v>18</v>
      </c>
      <c r="H2" s="6"/>
      <c r="I2" s="7">
        <v>1</v>
      </c>
    </row>
    <row r="3" spans="1:9" ht="15.75" customHeight="1">
      <c r="A3" s="8" t="s">
        <v>20</v>
      </c>
      <c r="B3" s="8">
        <v>500000</v>
      </c>
      <c r="C3" s="8">
        <v>760000</v>
      </c>
      <c r="D3" s="8" t="s">
        <v>21</v>
      </c>
      <c r="E3" s="8" t="s">
        <v>16</v>
      </c>
      <c r="F3" s="8" t="s">
        <v>22</v>
      </c>
      <c r="G3" s="9" t="s">
        <v>23</v>
      </c>
      <c r="H3" s="9"/>
      <c r="I3" s="3">
        <v>1</v>
      </c>
    </row>
    <row r="4" spans="1:9" ht="15.75" customHeight="1">
      <c r="A4" s="8" t="s">
        <v>26</v>
      </c>
      <c r="B4" s="8">
        <v>400000</v>
      </c>
      <c r="C4" s="8">
        <v>500000</v>
      </c>
      <c r="D4" s="8" t="s">
        <v>21</v>
      </c>
      <c r="E4" s="8" t="s">
        <v>27</v>
      </c>
      <c r="F4" s="8" t="s">
        <v>22</v>
      </c>
      <c r="G4" s="8" t="s">
        <v>28</v>
      </c>
      <c r="H4" s="9"/>
      <c r="I4" s="3">
        <v>1</v>
      </c>
    </row>
    <row r="5" spans="1:9" ht="15.75" customHeight="1">
      <c r="A5" s="10"/>
      <c r="B5" s="10"/>
      <c r="C5" s="10"/>
      <c r="D5" s="10"/>
      <c r="E5" s="10"/>
      <c r="F5" s="10"/>
      <c r="G5" s="10"/>
      <c r="H5" s="11"/>
      <c r="I5" s="4"/>
    </row>
    <row r="6" spans="1:9" ht="15.75" customHeight="1">
      <c r="A6" s="8"/>
      <c r="B6" s="8"/>
      <c r="C6" s="8"/>
      <c r="D6" s="8"/>
      <c r="E6" s="8"/>
      <c r="F6" s="8"/>
      <c r="G6" s="8"/>
      <c r="H6" s="9"/>
      <c r="I6" s="3"/>
    </row>
    <row r="7" spans="1:9" ht="15.75" customHeight="1">
      <c r="A7" s="10"/>
      <c r="B7" s="10"/>
      <c r="C7" s="10"/>
      <c r="D7" s="10"/>
      <c r="E7" s="10"/>
      <c r="F7" s="10"/>
      <c r="G7" s="10"/>
      <c r="H7" s="11"/>
      <c r="I7" s="4"/>
    </row>
    <row r="8" spans="1:9" ht="15.75" customHeight="1">
      <c r="A8" s="8"/>
      <c r="B8" s="8"/>
      <c r="C8" s="8"/>
      <c r="D8" s="8"/>
      <c r="E8" s="8"/>
      <c r="F8" s="8"/>
      <c r="G8" s="9"/>
      <c r="H8" s="9"/>
      <c r="I8" s="3"/>
    </row>
    <row r="9" spans="1:9" ht="15.75" customHeight="1">
      <c r="A9" s="8"/>
      <c r="B9" s="8"/>
      <c r="C9" s="8"/>
      <c r="D9" s="8"/>
      <c r="E9" s="8"/>
      <c r="F9" s="8"/>
      <c r="G9" s="8"/>
      <c r="H9" s="9"/>
      <c r="I9" s="3"/>
    </row>
    <row r="10" spans="1:9" ht="15.75" customHeight="1">
      <c r="A10" s="10"/>
      <c r="B10" s="10"/>
      <c r="C10" s="10"/>
      <c r="D10" s="10"/>
      <c r="E10" s="10"/>
      <c r="F10" s="10"/>
      <c r="G10" s="11"/>
      <c r="H10" s="11"/>
      <c r="I10" s="4"/>
    </row>
    <row r="11" spans="1:9" ht="15.75" customHeight="1">
      <c r="A11" s="5"/>
      <c r="B11" s="5"/>
      <c r="C11" s="5"/>
      <c r="D11" s="5"/>
      <c r="E11" s="5"/>
      <c r="F11" s="5"/>
      <c r="G11" s="6"/>
      <c r="H11" s="6"/>
      <c r="I11" s="7"/>
    </row>
    <row r="12" spans="1:9" ht="15.75" customHeight="1">
      <c r="A12" s="8"/>
      <c r="B12" s="8"/>
      <c r="C12" s="8"/>
      <c r="D12" s="8"/>
      <c r="E12" s="8"/>
      <c r="F12" s="8"/>
      <c r="G12" s="8"/>
      <c r="H12" s="9"/>
      <c r="I12" s="3"/>
    </row>
    <row r="13" spans="1:9" ht="15.75" customHeight="1">
      <c r="A13" s="8"/>
      <c r="B13" s="8"/>
      <c r="C13" s="8"/>
      <c r="D13" s="8"/>
      <c r="E13" s="8"/>
      <c r="F13" s="8"/>
      <c r="G13" s="8"/>
      <c r="H13" s="9"/>
      <c r="I13" s="3"/>
    </row>
    <row r="14" spans="1:9" ht="15.75" customHeight="1">
      <c r="A14" s="8"/>
      <c r="B14" s="8"/>
      <c r="C14" s="8"/>
      <c r="D14" s="8"/>
      <c r="E14" s="8"/>
      <c r="F14" s="8"/>
      <c r="G14" s="8"/>
      <c r="H14" s="9"/>
      <c r="I14" s="3"/>
    </row>
    <row r="15" spans="1:9" ht="15.75" customHeight="1">
      <c r="A15" s="8"/>
      <c r="B15" s="8"/>
      <c r="C15" s="8"/>
      <c r="D15" s="8"/>
      <c r="E15" s="8"/>
      <c r="F15" s="8"/>
      <c r="G15" s="9"/>
      <c r="H15" s="9"/>
      <c r="I15" s="3"/>
    </row>
    <row r="16" spans="1:9" ht="15.75" customHeight="1">
      <c r="A16" s="8"/>
      <c r="B16" s="8"/>
      <c r="C16" s="8"/>
      <c r="D16" s="8"/>
      <c r="E16" s="8"/>
      <c r="F16" s="8"/>
      <c r="G16" s="9"/>
      <c r="H16" s="9"/>
      <c r="I16" s="3"/>
    </row>
    <row r="17" spans="1:9" ht="12.5">
      <c r="A17" s="5"/>
      <c r="B17" s="5"/>
      <c r="C17" s="5"/>
      <c r="D17" s="5"/>
      <c r="E17" s="5"/>
      <c r="F17" s="5"/>
      <c r="G17" s="6"/>
      <c r="H17" s="6"/>
      <c r="I17" s="7"/>
    </row>
    <row r="18" spans="1:9" ht="15.75" customHeight="1">
      <c r="A18" s="8"/>
      <c r="B18" s="8"/>
      <c r="C18" s="8"/>
      <c r="D18" s="8"/>
      <c r="E18" s="8"/>
      <c r="F18" s="8"/>
      <c r="G18" s="9"/>
      <c r="H18" s="9"/>
      <c r="I18" s="3"/>
    </row>
    <row r="19" spans="1:9" ht="15.75" customHeight="1">
      <c r="A19" s="8"/>
      <c r="B19" s="8"/>
      <c r="C19" s="8"/>
      <c r="D19" s="8"/>
      <c r="E19" s="8"/>
      <c r="F19" s="8"/>
      <c r="G19" s="9"/>
      <c r="H19" s="9"/>
      <c r="I19" s="3"/>
    </row>
    <row r="20" spans="1:9" ht="15.75" customHeight="1">
      <c r="A20" s="8"/>
      <c r="B20" s="8"/>
      <c r="C20" s="8"/>
      <c r="D20" s="8"/>
      <c r="E20" s="8"/>
      <c r="F20" s="8"/>
      <c r="G20" s="9"/>
      <c r="H20" s="9"/>
      <c r="I20" s="3"/>
    </row>
    <row r="21" spans="1:9" ht="15.75" customHeight="1">
      <c r="A21" s="10"/>
      <c r="B21" s="10"/>
      <c r="C21" s="10"/>
      <c r="D21" s="10"/>
      <c r="E21" s="10"/>
      <c r="F21" s="10"/>
      <c r="G21" s="11"/>
      <c r="H21" s="11"/>
      <c r="I21" s="4"/>
    </row>
    <row r="22" spans="1:9" ht="12.5">
      <c r="A22" s="5"/>
      <c r="B22" s="5"/>
      <c r="C22" s="5"/>
      <c r="D22" s="5"/>
      <c r="E22" s="5"/>
      <c r="F22" s="5"/>
      <c r="G22" s="6"/>
      <c r="H22" s="6"/>
      <c r="I22" s="7"/>
    </row>
    <row r="23" spans="1:9" ht="15.75" customHeight="1">
      <c r="A23" s="8"/>
      <c r="B23" s="8"/>
      <c r="C23" s="8"/>
      <c r="D23" s="8"/>
      <c r="E23" s="8"/>
      <c r="F23" s="8"/>
      <c r="G23" s="9"/>
      <c r="H23" s="9"/>
      <c r="I23" s="3"/>
    </row>
    <row r="24" spans="1:9" ht="15.75" customHeight="1">
      <c r="A24" s="5"/>
      <c r="B24" s="5"/>
      <c r="C24" s="5"/>
      <c r="D24" s="5"/>
      <c r="E24" s="5"/>
      <c r="F24" s="5"/>
      <c r="G24" s="6"/>
      <c r="H24" s="6"/>
      <c r="I24" s="7"/>
    </row>
    <row r="25" spans="1:9" ht="15.75" customHeight="1">
      <c r="A25" s="5"/>
      <c r="B25" s="5"/>
      <c r="C25" s="5"/>
      <c r="D25" s="5"/>
      <c r="E25" s="5"/>
      <c r="F25" s="5"/>
      <c r="G25" s="5"/>
      <c r="H25" s="6"/>
      <c r="I25" s="7"/>
    </row>
    <row r="26" spans="1:9" ht="15.75" customHeight="1">
      <c r="A26" s="8"/>
      <c r="B26" s="8"/>
      <c r="C26" s="8"/>
      <c r="D26" s="8"/>
      <c r="E26" s="8"/>
      <c r="F26" s="8"/>
      <c r="G26" s="9"/>
      <c r="H26" s="9"/>
      <c r="I26" s="3"/>
    </row>
    <row r="27" spans="1:9" ht="15.75" customHeight="1">
      <c r="A27" s="8"/>
      <c r="B27" s="8"/>
      <c r="C27" s="8"/>
      <c r="D27" s="8"/>
      <c r="E27" s="8"/>
      <c r="F27" s="8"/>
      <c r="G27" s="9"/>
      <c r="H27" s="9"/>
      <c r="I27" s="3"/>
    </row>
    <row r="28" spans="1:9" ht="15.75" customHeight="1">
      <c r="A28" s="5"/>
      <c r="B28" s="5"/>
      <c r="C28" s="5"/>
      <c r="D28" s="5"/>
      <c r="E28" s="5"/>
      <c r="F28" s="5"/>
      <c r="G28" s="6"/>
      <c r="H28" s="6"/>
      <c r="I28" s="7"/>
    </row>
    <row r="29" spans="1:9" ht="15.75" customHeight="1">
      <c r="A29" s="8"/>
      <c r="B29" s="8"/>
      <c r="C29" s="8"/>
      <c r="D29" s="8"/>
      <c r="E29" s="8"/>
      <c r="F29" s="8"/>
      <c r="G29" s="9"/>
      <c r="H29" s="9"/>
      <c r="I29" s="3"/>
    </row>
    <row r="30" spans="1:9" ht="15.75" customHeight="1">
      <c r="A30" s="5"/>
      <c r="B30" s="5"/>
      <c r="C30" s="5"/>
      <c r="D30" s="5"/>
      <c r="E30" s="5"/>
      <c r="F30" s="5"/>
      <c r="G30" s="6"/>
      <c r="H30" s="6"/>
      <c r="I30" s="7"/>
    </row>
    <row r="31" spans="1:9" ht="15.75" customHeight="1">
      <c r="A31" s="8"/>
      <c r="B31" s="8"/>
      <c r="C31" s="8"/>
      <c r="D31" s="8"/>
      <c r="E31" s="8"/>
      <c r="F31" s="8"/>
      <c r="G31" s="9"/>
      <c r="H31" s="9"/>
      <c r="I31" s="3"/>
    </row>
    <row r="32" spans="1:9" ht="12.5">
      <c r="A32" s="10"/>
      <c r="B32" s="10"/>
      <c r="C32" s="10"/>
      <c r="D32" s="10"/>
      <c r="E32" s="10"/>
      <c r="F32" s="10"/>
      <c r="G32" s="11"/>
      <c r="H32" s="11"/>
      <c r="I32" s="4"/>
    </row>
    <row r="33" spans="1:9" ht="12.5">
      <c r="A33" s="5"/>
      <c r="B33" s="5"/>
      <c r="C33" s="5"/>
      <c r="D33" s="5"/>
      <c r="E33" s="5"/>
      <c r="F33" s="5"/>
      <c r="G33" s="6"/>
      <c r="H33" s="6"/>
      <c r="I33" s="7"/>
    </row>
    <row r="34" spans="1:9" ht="12.5">
      <c r="A34" s="5"/>
      <c r="B34" s="5"/>
      <c r="C34" s="5"/>
      <c r="D34" s="5"/>
      <c r="E34" s="5"/>
      <c r="F34" s="5"/>
      <c r="G34" s="6"/>
      <c r="H34" s="6"/>
      <c r="I34" s="7"/>
    </row>
    <row r="35" spans="1:9" ht="12.5">
      <c r="A35" s="8"/>
      <c r="B35" s="8"/>
      <c r="C35" s="8"/>
      <c r="D35" s="8"/>
      <c r="E35" s="8"/>
      <c r="F35" s="8"/>
      <c r="G35" s="9"/>
      <c r="H35" s="9"/>
      <c r="I35" s="3"/>
    </row>
    <row r="36" spans="1:9" ht="12.5">
      <c r="A36" s="8"/>
      <c r="B36" s="8"/>
      <c r="C36" s="8"/>
      <c r="D36" s="8"/>
      <c r="E36" s="8"/>
      <c r="F36" s="8"/>
      <c r="G36" s="9"/>
      <c r="H36" s="9"/>
      <c r="I36" s="3"/>
    </row>
    <row r="37" spans="1:9" ht="12.5">
      <c r="A37" s="12"/>
      <c r="B37" s="12"/>
      <c r="C37" s="12"/>
      <c r="D37" s="12"/>
      <c r="E37" s="12"/>
      <c r="F37" s="12"/>
      <c r="G37" s="13"/>
      <c r="H37" s="13"/>
      <c r="I37" s="14"/>
    </row>
    <row r="38" spans="1:9" ht="12.5">
      <c r="A38" s="5"/>
      <c r="B38" s="5"/>
      <c r="C38" s="5"/>
      <c r="D38" s="5"/>
      <c r="E38" s="5"/>
      <c r="F38" s="5"/>
      <c r="G38" s="6"/>
      <c r="H38" s="6"/>
      <c r="I38" s="7"/>
    </row>
    <row r="39" spans="1:9" ht="12.5">
      <c r="A39" s="8"/>
      <c r="B39" s="8"/>
      <c r="C39" s="8"/>
      <c r="D39" s="8"/>
      <c r="E39" s="8"/>
      <c r="F39" s="8"/>
      <c r="G39" s="9"/>
      <c r="H39" s="9"/>
      <c r="I39" s="3"/>
    </row>
    <row r="40" spans="1:9" ht="12.5">
      <c r="A40" s="8"/>
      <c r="B40" s="8"/>
      <c r="C40" s="8"/>
      <c r="D40" s="8"/>
      <c r="E40" s="8"/>
      <c r="F40" s="8"/>
      <c r="G40" s="9"/>
      <c r="H40" s="9"/>
      <c r="I40" s="3"/>
    </row>
    <row r="41" spans="1:9" ht="12.5">
      <c r="A41" s="5"/>
      <c r="B41" s="5"/>
      <c r="C41" s="5"/>
      <c r="D41" s="5"/>
      <c r="E41" s="5"/>
      <c r="F41" s="5"/>
      <c r="G41" s="6"/>
      <c r="H41" s="6"/>
      <c r="I41" s="7"/>
    </row>
    <row r="42" spans="1:9" ht="12.5">
      <c r="A42" s="8"/>
      <c r="B42" s="8"/>
      <c r="C42" s="8"/>
      <c r="D42" s="8"/>
      <c r="E42" s="8"/>
      <c r="F42" s="8"/>
      <c r="G42" s="9"/>
      <c r="H42" s="9"/>
      <c r="I42" s="3"/>
    </row>
    <row r="43" spans="1:9" ht="12.5">
      <c r="A43" s="8"/>
      <c r="B43" s="8"/>
      <c r="C43" s="8"/>
      <c r="D43" s="8"/>
      <c r="E43" s="8"/>
      <c r="F43" s="8"/>
      <c r="G43" s="9"/>
      <c r="H43" s="9"/>
      <c r="I43" s="3"/>
    </row>
    <row r="44" spans="1:9" ht="12.5">
      <c r="A44" s="5"/>
      <c r="B44" s="5"/>
      <c r="C44" s="5"/>
      <c r="D44" s="5"/>
      <c r="E44" s="5"/>
      <c r="F44" s="5"/>
      <c r="G44" s="5"/>
      <c r="H44" s="6"/>
      <c r="I44" s="7"/>
    </row>
    <row r="45" spans="1:9" ht="12.5">
      <c r="A45" s="8"/>
      <c r="B45" s="8"/>
      <c r="C45" s="8"/>
      <c r="D45" s="8"/>
      <c r="E45" s="8"/>
      <c r="F45" s="8"/>
      <c r="G45" s="9"/>
      <c r="H45" s="9"/>
      <c r="I45" s="3"/>
    </row>
    <row r="46" spans="1:9" ht="12.5">
      <c r="A46" s="10"/>
      <c r="B46" s="10"/>
      <c r="C46" s="10"/>
      <c r="D46" s="10"/>
      <c r="E46" s="10"/>
      <c r="F46" s="10"/>
      <c r="G46" s="10"/>
      <c r="H46" s="11"/>
      <c r="I46" s="4"/>
    </row>
    <row r="47" spans="1:9" ht="12.5">
      <c r="A47" s="8"/>
      <c r="B47" s="8"/>
      <c r="C47" s="8"/>
      <c r="D47" s="8"/>
      <c r="E47" s="8"/>
      <c r="F47" s="8"/>
      <c r="G47" s="8"/>
      <c r="H47" s="9"/>
      <c r="I47" s="3"/>
    </row>
    <row r="48" spans="1:9" ht="12.5">
      <c r="A48" s="5"/>
      <c r="B48" s="5"/>
      <c r="C48" s="5"/>
      <c r="D48" s="5"/>
      <c r="E48" s="5"/>
      <c r="F48" s="5"/>
      <c r="G48" s="5"/>
      <c r="H48" s="6"/>
      <c r="I48" s="7"/>
    </row>
    <row r="49" spans="1:9" ht="12.5">
      <c r="A49" s="5"/>
      <c r="B49" s="5"/>
      <c r="C49" s="5"/>
      <c r="D49" s="5"/>
      <c r="E49" s="5"/>
      <c r="F49" s="5"/>
      <c r="G49" s="5"/>
      <c r="H49" s="6"/>
      <c r="I49" s="7"/>
    </row>
    <row r="50" spans="1:9" ht="12.5">
      <c r="A50" s="5"/>
      <c r="B50" s="5"/>
      <c r="C50" s="5"/>
      <c r="D50" s="5"/>
      <c r="E50" s="5"/>
      <c r="F50" s="5"/>
      <c r="G50" s="6"/>
      <c r="H50" s="6"/>
      <c r="I50" s="7"/>
    </row>
    <row r="51" spans="1:9" ht="12.5">
      <c r="A51" s="8"/>
      <c r="B51" s="8"/>
      <c r="C51" s="8"/>
      <c r="D51" s="8"/>
      <c r="E51" s="8"/>
      <c r="F51" s="8"/>
      <c r="G51" s="9"/>
      <c r="H51" s="9"/>
      <c r="I51" s="3"/>
    </row>
    <row r="52" spans="1:9" ht="12.5">
      <c r="A52" s="5"/>
      <c r="B52" s="5"/>
      <c r="C52" s="5"/>
      <c r="D52" s="5"/>
      <c r="E52" s="5"/>
      <c r="F52" s="5"/>
      <c r="G52" s="6"/>
      <c r="H52" s="6"/>
      <c r="I52" s="7"/>
    </row>
    <row r="53" spans="1:9" ht="12.5">
      <c r="A53" s="10"/>
      <c r="B53" s="10"/>
      <c r="C53" s="10"/>
      <c r="D53" s="10"/>
      <c r="E53" s="10"/>
      <c r="F53" s="10"/>
      <c r="G53" s="11"/>
      <c r="H53" s="11"/>
      <c r="I53" s="4"/>
    </row>
    <row r="54" spans="1:9" ht="12.5">
      <c r="A54" s="8"/>
      <c r="B54" s="8"/>
      <c r="C54" s="8"/>
      <c r="D54" s="8"/>
      <c r="E54" s="8"/>
      <c r="F54" s="8"/>
      <c r="G54" s="9"/>
      <c r="H54" s="9"/>
      <c r="I54" s="3"/>
    </row>
    <row r="55" spans="1:9" ht="12.5">
      <c r="A55" s="10"/>
      <c r="B55" s="10"/>
      <c r="C55" s="10"/>
      <c r="D55" s="10"/>
      <c r="E55" s="10"/>
      <c r="F55" s="10"/>
      <c r="G55" s="11"/>
      <c r="H55" s="11"/>
      <c r="I55" s="4"/>
    </row>
    <row r="56" spans="1:9" ht="12.5">
      <c r="A56" s="8"/>
      <c r="B56" s="8"/>
      <c r="C56" s="8"/>
      <c r="D56" s="8"/>
      <c r="E56" s="8"/>
      <c r="F56" s="8"/>
      <c r="G56" s="9"/>
      <c r="H56" s="9"/>
      <c r="I56" s="3"/>
    </row>
    <row r="57" spans="1:9" ht="12.5">
      <c r="A57" s="8"/>
      <c r="B57" s="8"/>
      <c r="C57" s="8"/>
      <c r="D57" s="8"/>
      <c r="E57" s="8"/>
      <c r="F57" s="8"/>
      <c r="G57" s="9"/>
      <c r="H57" s="9"/>
      <c r="I57" s="3"/>
    </row>
    <row r="58" spans="1:9" ht="12.5">
      <c r="A58" s="5"/>
      <c r="B58" s="5"/>
      <c r="C58" s="5"/>
      <c r="D58" s="5"/>
      <c r="E58" s="5"/>
      <c r="F58" s="5"/>
      <c r="G58" s="6"/>
      <c r="H58" s="6"/>
      <c r="I58" s="7"/>
    </row>
    <row r="59" spans="1:9" ht="12.5">
      <c r="A59" s="8"/>
      <c r="B59" s="8"/>
      <c r="C59" s="8"/>
      <c r="D59" s="8"/>
      <c r="E59" s="8"/>
      <c r="F59" s="8"/>
      <c r="G59" s="8"/>
      <c r="H59" s="9"/>
      <c r="I59" s="3"/>
    </row>
    <row r="60" spans="1:9" ht="12.5">
      <c r="A60" s="5"/>
      <c r="B60" s="5"/>
      <c r="C60" s="5"/>
      <c r="D60" s="5"/>
      <c r="E60" s="5"/>
      <c r="F60" s="5"/>
      <c r="G60" s="6"/>
      <c r="H60" s="6"/>
      <c r="I60" s="7"/>
    </row>
    <row r="61" spans="1:9" ht="12.5">
      <c r="A61" s="8"/>
      <c r="B61" s="8"/>
      <c r="C61" s="8"/>
      <c r="D61" s="8"/>
      <c r="E61" s="8"/>
      <c r="F61" s="8"/>
      <c r="G61" s="9"/>
      <c r="H61" s="9"/>
      <c r="I61" s="3"/>
    </row>
    <row r="62" spans="1:9" ht="12.5">
      <c r="A62" s="8"/>
      <c r="B62" s="8"/>
      <c r="C62" s="8"/>
      <c r="D62" s="8"/>
      <c r="E62" s="8"/>
      <c r="F62" s="8"/>
      <c r="G62" s="9"/>
      <c r="H62" s="9"/>
      <c r="I62" s="3"/>
    </row>
    <row r="63" spans="1:9" ht="12.5">
      <c r="A63" s="8"/>
      <c r="B63" s="8"/>
      <c r="C63" s="8"/>
      <c r="D63" s="8"/>
      <c r="E63" s="8"/>
      <c r="F63" s="8"/>
      <c r="G63" s="8"/>
      <c r="H63" s="9"/>
      <c r="I63" s="3"/>
    </row>
    <row r="64" spans="1:9" ht="12.5">
      <c r="A64" s="5"/>
      <c r="B64" s="5"/>
      <c r="C64" s="5"/>
      <c r="D64" s="5"/>
      <c r="E64" s="5"/>
      <c r="F64" s="5"/>
      <c r="G64" s="5"/>
      <c r="H64" s="6"/>
      <c r="I64" s="7"/>
    </row>
    <row r="65" spans="1:9" ht="12.5">
      <c r="A65" s="5"/>
      <c r="B65" s="5"/>
      <c r="C65" s="5"/>
      <c r="D65" s="5"/>
      <c r="E65" s="5"/>
      <c r="F65" s="5"/>
      <c r="G65" s="5"/>
      <c r="H65" s="6"/>
      <c r="I65" s="7"/>
    </row>
    <row r="66" spans="1:9" ht="12.5">
      <c r="A66" s="8"/>
      <c r="B66" s="8"/>
      <c r="C66" s="8"/>
      <c r="D66" s="8"/>
      <c r="E66" s="8"/>
      <c r="F66" s="8"/>
      <c r="G66" s="9"/>
      <c r="H66" s="9"/>
      <c r="I66" s="3"/>
    </row>
    <row r="67" spans="1:9" ht="12.5">
      <c r="A67" s="5"/>
      <c r="B67" s="5"/>
      <c r="C67" s="5"/>
      <c r="D67" s="5"/>
      <c r="E67" s="5"/>
      <c r="F67" s="5"/>
      <c r="G67" s="6"/>
      <c r="H67" s="6"/>
      <c r="I67" s="7"/>
    </row>
    <row r="68" spans="1:9" ht="12.5">
      <c r="A68" s="5"/>
      <c r="B68" s="15"/>
      <c r="C68" s="5"/>
      <c r="D68" s="5"/>
      <c r="E68" s="5"/>
      <c r="F68" s="5"/>
      <c r="G68" s="5"/>
      <c r="H68" s="6"/>
      <c r="I68" s="7"/>
    </row>
    <row r="69" spans="1:9" ht="12.5">
      <c r="A69" s="8"/>
      <c r="B69" s="8"/>
      <c r="C69" s="8"/>
      <c r="D69" s="8"/>
      <c r="E69" s="8"/>
      <c r="F69" s="8"/>
      <c r="G69" s="9"/>
      <c r="H69" s="9"/>
      <c r="I69" s="3"/>
    </row>
    <row r="70" spans="1:9" ht="12.5">
      <c r="A70" s="5"/>
      <c r="B70" s="5"/>
      <c r="C70" s="5"/>
      <c r="D70" s="5"/>
      <c r="E70" s="5"/>
      <c r="F70" s="5"/>
      <c r="G70" s="6"/>
      <c r="H70" s="6"/>
      <c r="I70" s="7"/>
    </row>
    <row r="71" spans="1:9" ht="12.5">
      <c r="A71" s="5"/>
      <c r="B71" s="5"/>
      <c r="C71" s="5"/>
      <c r="D71" s="5"/>
      <c r="E71" s="5"/>
      <c r="F71" s="5"/>
      <c r="G71" s="6"/>
      <c r="H71" s="6"/>
      <c r="I71" s="7"/>
    </row>
    <row r="72" spans="1:9" ht="12.5">
      <c r="A72" s="8"/>
      <c r="B72" s="8"/>
      <c r="C72" s="8"/>
      <c r="D72" s="8"/>
      <c r="E72" s="8"/>
      <c r="F72" s="8"/>
      <c r="G72" s="9"/>
      <c r="H72" s="9"/>
      <c r="I72" s="3"/>
    </row>
    <row r="73" spans="1:9" ht="12.5">
      <c r="A73" s="8"/>
      <c r="B73" s="8"/>
      <c r="C73" s="8"/>
      <c r="D73" s="8"/>
      <c r="E73" s="8"/>
      <c r="F73" s="8"/>
      <c r="G73" s="8"/>
      <c r="H73" s="9"/>
      <c r="I73" s="3"/>
    </row>
    <row r="74" spans="1:9" ht="12.5">
      <c r="A74" s="5"/>
      <c r="B74" s="5"/>
      <c r="C74" s="5"/>
      <c r="D74" s="5"/>
      <c r="E74" s="5"/>
      <c r="F74" s="5"/>
      <c r="G74" s="6"/>
      <c r="H74" s="6"/>
      <c r="I74" s="7"/>
    </row>
    <row r="75" spans="1:9" ht="12.5">
      <c r="A75" s="5"/>
      <c r="B75" s="5"/>
      <c r="C75" s="5"/>
      <c r="D75" s="5"/>
      <c r="E75" s="5"/>
      <c r="F75" s="5"/>
      <c r="G75" s="6"/>
      <c r="H75" s="6"/>
      <c r="I75" s="7"/>
    </row>
    <row r="76" spans="1:9" ht="12.5">
      <c r="A76" s="8"/>
      <c r="B76" s="8"/>
      <c r="C76" s="8"/>
      <c r="D76" s="8"/>
      <c r="E76" s="8"/>
      <c r="F76" s="8"/>
      <c r="G76" s="9"/>
      <c r="H76" s="9"/>
      <c r="I76" s="3"/>
    </row>
    <row r="77" spans="1:9" ht="12.5">
      <c r="A77" s="8"/>
      <c r="B77" s="8"/>
      <c r="C77" s="8"/>
      <c r="D77" s="8"/>
      <c r="E77" s="8"/>
      <c r="F77" s="8"/>
      <c r="G77" s="9"/>
      <c r="H77" s="9"/>
      <c r="I77" s="3"/>
    </row>
    <row r="78" spans="1:9" ht="12.5">
      <c r="A78" s="8"/>
      <c r="B78" s="8"/>
      <c r="C78" s="8"/>
      <c r="D78" s="8"/>
      <c r="E78" s="8"/>
      <c r="F78" s="8"/>
      <c r="G78" s="9"/>
      <c r="H78" s="9"/>
      <c r="I78" s="3"/>
    </row>
    <row r="79" spans="1:9" ht="12.5">
      <c r="A79" s="8"/>
      <c r="B79" s="8"/>
      <c r="C79" s="8"/>
      <c r="D79" s="8"/>
      <c r="E79" s="8"/>
      <c r="F79" s="8"/>
      <c r="G79" s="9"/>
      <c r="H79" s="9"/>
      <c r="I79" s="3"/>
    </row>
    <row r="80" spans="1:9" ht="12.5">
      <c r="A80" s="8"/>
      <c r="B80" s="8"/>
      <c r="C80" s="8"/>
      <c r="D80" s="8"/>
      <c r="E80" s="8"/>
      <c r="F80" s="8"/>
      <c r="G80" s="9"/>
      <c r="H80" s="9"/>
      <c r="I80" s="3"/>
    </row>
    <row r="81" spans="1:9" ht="12.5">
      <c r="A81" s="5"/>
      <c r="B81" s="5"/>
      <c r="C81" s="5"/>
      <c r="D81" s="5"/>
      <c r="E81" s="5"/>
      <c r="F81" s="5"/>
      <c r="G81" s="6"/>
      <c r="H81" s="6"/>
      <c r="I81" s="7"/>
    </row>
    <row r="82" spans="1:9" ht="12.5">
      <c r="A82" s="5"/>
      <c r="B82" s="5"/>
      <c r="C82" s="5"/>
      <c r="D82" s="5"/>
      <c r="E82" s="5"/>
      <c r="F82" s="5"/>
      <c r="G82" s="6"/>
      <c r="H82" s="6"/>
      <c r="I82" s="7"/>
    </row>
    <row r="83" spans="1:9" ht="12.5">
      <c r="A83" s="5"/>
      <c r="B83" s="5"/>
      <c r="C83" s="5"/>
      <c r="D83" s="5"/>
      <c r="E83" s="5"/>
      <c r="F83" s="5"/>
      <c r="G83" s="6"/>
      <c r="H83" s="6"/>
      <c r="I83" s="7"/>
    </row>
    <row r="84" spans="1:9" ht="12.5">
      <c r="A84" s="8"/>
      <c r="B84" s="8"/>
      <c r="C84" s="8"/>
      <c r="D84" s="8"/>
      <c r="E84" s="8"/>
      <c r="F84" s="8"/>
      <c r="G84" s="9"/>
      <c r="H84" s="9"/>
      <c r="I84" s="3"/>
    </row>
    <row r="85" spans="1:9" ht="12.5">
      <c r="A85" s="5"/>
      <c r="B85" s="5"/>
      <c r="C85" s="5"/>
      <c r="D85" s="5"/>
      <c r="E85" s="5"/>
      <c r="F85" s="5"/>
      <c r="G85" s="6"/>
      <c r="H85" s="6"/>
      <c r="I85" s="7"/>
    </row>
    <row r="86" spans="1:9" ht="12.5">
      <c r="A86" s="5"/>
      <c r="B86" s="5"/>
      <c r="C86" s="5"/>
      <c r="D86" s="5"/>
      <c r="E86" s="5"/>
      <c r="F86" s="5"/>
      <c r="G86" s="6"/>
      <c r="H86" s="6"/>
      <c r="I86" s="7"/>
    </row>
    <row r="87" spans="1:9" ht="12.5">
      <c r="A87" s="8"/>
      <c r="B87" s="8"/>
      <c r="C87" s="8"/>
      <c r="D87" s="8"/>
      <c r="E87" s="8"/>
      <c r="F87" s="8"/>
      <c r="G87" s="9"/>
      <c r="H87" s="9"/>
      <c r="I87" s="3"/>
    </row>
    <row r="88" spans="1:9" ht="12.5">
      <c r="A88" s="5"/>
      <c r="B88" s="5"/>
      <c r="C88" s="5"/>
      <c r="D88" s="5"/>
      <c r="E88" s="5"/>
      <c r="F88" s="5"/>
      <c r="G88" s="6"/>
      <c r="H88" s="6"/>
      <c r="I88" s="7"/>
    </row>
    <row r="89" spans="1:9" ht="12.5">
      <c r="A89" s="8"/>
      <c r="B89" s="8"/>
      <c r="C89" s="8"/>
      <c r="D89" s="8"/>
      <c r="E89" s="8"/>
      <c r="F89" s="8"/>
      <c r="G89" s="9"/>
      <c r="H89" s="9"/>
      <c r="I89" s="3"/>
    </row>
    <row r="90" spans="1:9" ht="12.5">
      <c r="A90" s="8"/>
      <c r="B90" s="8"/>
      <c r="C90" s="8"/>
      <c r="D90" s="8"/>
      <c r="E90" s="8"/>
      <c r="F90" s="8"/>
      <c r="G90" s="9"/>
      <c r="H90" s="9"/>
      <c r="I90" s="3"/>
    </row>
    <row r="91" spans="1:9" ht="12.5">
      <c r="A91" s="8"/>
      <c r="B91" s="8"/>
      <c r="C91" s="8"/>
      <c r="D91" s="8"/>
      <c r="E91" s="8"/>
      <c r="F91" s="8"/>
      <c r="G91" s="9"/>
      <c r="H91" s="9"/>
      <c r="I91" s="3"/>
    </row>
    <row r="92" spans="1:9" ht="12.5">
      <c r="A92" s="8"/>
      <c r="B92" s="8"/>
      <c r="C92" s="8"/>
      <c r="D92" s="8"/>
      <c r="E92" s="8"/>
      <c r="F92" s="8"/>
      <c r="G92" s="9"/>
      <c r="H92" s="9"/>
      <c r="I92" s="3"/>
    </row>
    <row r="93" spans="1:9" ht="12.5">
      <c r="A93" s="8"/>
      <c r="B93" s="8"/>
      <c r="C93" s="8"/>
      <c r="D93" s="8"/>
      <c r="E93" s="8"/>
      <c r="F93" s="8"/>
      <c r="G93" s="9"/>
      <c r="H93" s="9"/>
      <c r="I93" s="3"/>
    </row>
    <row r="94" spans="1:9" ht="12.5">
      <c r="A94" s="5"/>
      <c r="B94" s="5"/>
      <c r="C94" s="5"/>
      <c r="D94" s="5"/>
      <c r="E94" s="5"/>
      <c r="F94" s="5"/>
      <c r="G94" s="6"/>
      <c r="H94" s="6"/>
      <c r="I94" s="7"/>
    </row>
    <row r="95" spans="1:9" ht="12.5">
      <c r="A95" s="8"/>
      <c r="B95" s="8"/>
      <c r="C95" s="8"/>
      <c r="D95" s="8"/>
      <c r="E95" s="8"/>
      <c r="F95" s="8"/>
      <c r="G95" s="9"/>
      <c r="H95" s="9"/>
      <c r="I95" s="3"/>
    </row>
    <row r="96" spans="1:9" ht="12.5">
      <c r="A96" s="8"/>
      <c r="B96" s="8"/>
      <c r="C96" s="8"/>
      <c r="D96" s="8"/>
      <c r="E96" s="8"/>
      <c r="F96" s="8"/>
      <c r="G96" s="9"/>
      <c r="H96" s="9"/>
      <c r="I96" s="3"/>
    </row>
    <row r="97" spans="1:9" ht="12.5">
      <c r="A97" s="8"/>
      <c r="B97" s="8"/>
      <c r="C97" s="8"/>
      <c r="D97" s="8"/>
      <c r="E97" s="8"/>
      <c r="F97" s="8"/>
      <c r="G97" s="9"/>
      <c r="H97" s="9"/>
      <c r="I97" s="3"/>
    </row>
    <row r="98" spans="1:9" ht="12.5">
      <c r="A98" s="8"/>
      <c r="B98" s="8"/>
      <c r="C98" s="8"/>
      <c r="D98" s="8"/>
      <c r="E98" s="8"/>
      <c r="F98" s="8"/>
      <c r="G98" s="9"/>
      <c r="H98" s="9"/>
      <c r="I98" s="3"/>
    </row>
    <row r="99" spans="1:9" ht="12.5">
      <c r="A99" s="8"/>
      <c r="B99" s="8"/>
      <c r="C99" s="8"/>
      <c r="D99" s="8"/>
      <c r="E99" s="8"/>
      <c r="F99" s="8"/>
      <c r="G99" s="9"/>
      <c r="H99" s="9"/>
      <c r="I99" s="3"/>
    </row>
    <row r="100" spans="1:9" ht="12.5">
      <c r="A100" s="8"/>
      <c r="B100" s="8"/>
      <c r="C100" s="8"/>
      <c r="D100" s="8"/>
      <c r="E100" s="8"/>
      <c r="F100" s="8"/>
      <c r="G100" s="9"/>
      <c r="H100" s="9"/>
      <c r="I100" s="3"/>
    </row>
    <row r="101" spans="1:9" ht="12.5">
      <c r="A101" s="8"/>
      <c r="B101" s="8"/>
      <c r="C101" s="8"/>
      <c r="D101" s="8"/>
      <c r="E101" s="8"/>
      <c r="F101" s="8"/>
      <c r="G101" s="9"/>
      <c r="H101" s="9"/>
      <c r="I101" s="3"/>
    </row>
    <row r="102" spans="1:9" ht="12.5">
      <c r="A102" s="5"/>
      <c r="B102" s="5"/>
      <c r="C102" s="5"/>
      <c r="D102" s="5"/>
      <c r="E102" s="5"/>
      <c r="F102" s="5"/>
      <c r="G102" s="5"/>
      <c r="H102" s="6"/>
      <c r="I102" s="7"/>
    </row>
    <row r="103" spans="1:9" ht="12.5">
      <c r="A103" s="8"/>
      <c r="B103" s="8"/>
      <c r="C103" s="8"/>
      <c r="D103" s="8"/>
      <c r="E103" s="8"/>
      <c r="F103" s="8"/>
      <c r="G103" s="9"/>
      <c r="H103" s="9"/>
      <c r="I103" s="3"/>
    </row>
    <row r="104" spans="1:9" ht="12.5">
      <c r="A104" s="8"/>
      <c r="B104" s="8"/>
      <c r="C104" s="8"/>
      <c r="D104" s="8"/>
      <c r="E104" s="8"/>
      <c r="F104" s="8"/>
      <c r="G104" s="9"/>
      <c r="H104" s="9"/>
      <c r="I104" s="3"/>
    </row>
    <row r="105" spans="1:9" ht="12.5">
      <c r="A105" s="8"/>
      <c r="B105" s="8"/>
      <c r="C105" s="8"/>
      <c r="D105" s="8"/>
      <c r="E105" s="8"/>
      <c r="F105" s="8"/>
      <c r="G105" s="9"/>
      <c r="H105" s="9"/>
      <c r="I105" s="3"/>
    </row>
    <row r="106" spans="1:9" ht="12.5">
      <c r="A106" s="8"/>
      <c r="B106" s="8"/>
      <c r="C106" s="8"/>
      <c r="D106" s="8"/>
      <c r="E106" s="8"/>
      <c r="F106" s="8"/>
      <c r="G106" s="9"/>
      <c r="H106" s="9"/>
      <c r="I106" s="3"/>
    </row>
    <row r="107" spans="1:9" ht="12.5">
      <c r="A107" s="8"/>
      <c r="B107" s="8"/>
      <c r="C107" s="8"/>
      <c r="D107" s="8"/>
      <c r="E107" s="8"/>
      <c r="F107" s="8"/>
      <c r="G107" s="9"/>
      <c r="H107" s="9"/>
      <c r="I107" s="3"/>
    </row>
    <row r="108" spans="1:9" ht="12.5">
      <c r="A108" s="8"/>
      <c r="B108" s="8"/>
      <c r="C108" s="8"/>
      <c r="D108" s="8"/>
      <c r="E108" s="8"/>
      <c r="F108" s="8"/>
      <c r="G108" s="9"/>
      <c r="H108" s="9"/>
      <c r="I108" s="3"/>
    </row>
    <row r="109" spans="1:9" ht="12.5">
      <c r="A109" s="8"/>
      <c r="B109" s="8"/>
      <c r="C109" s="8"/>
      <c r="D109" s="8"/>
      <c r="E109" s="8"/>
      <c r="F109" s="8"/>
      <c r="G109" s="9"/>
      <c r="H109" s="9"/>
      <c r="I109" s="3"/>
    </row>
    <row r="110" spans="1:9" ht="12.5">
      <c r="A110" s="8"/>
      <c r="B110" s="8"/>
      <c r="C110" s="8"/>
      <c r="D110" s="8"/>
      <c r="E110" s="8"/>
      <c r="F110" s="8"/>
      <c r="G110" s="9"/>
      <c r="H110" s="9"/>
      <c r="I110" s="3"/>
    </row>
    <row r="111" spans="1:9" ht="12.5">
      <c r="A111" s="8"/>
      <c r="B111" s="8"/>
      <c r="C111" s="8"/>
      <c r="D111" s="8"/>
      <c r="E111" s="8"/>
      <c r="F111" s="8"/>
      <c r="G111" s="9"/>
      <c r="H111" s="9"/>
      <c r="I111" s="3"/>
    </row>
    <row r="112" spans="1:9" ht="12.5">
      <c r="A112" s="8"/>
      <c r="B112" s="8"/>
      <c r="C112" s="8"/>
      <c r="D112" s="8"/>
      <c r="E112" s="8"/>
      <c r="F112" s="8"/>
      <c r="G112" s="9"/>
      <c r="H112" s="9"/>
      <c r="I112" s="3"/>
    </row>
    <row r="113" spans="1:9" ht="12.5">
      <c r="A113" s="8"/>
      <c r="B113" s="8"/>
      <c r="C113" s="8"/>
      <c r="D113" s="8"/>
      <c r="E113" s="8"/>
      <c r="F113" s="8"/>
      <c r="G113" s="9"/>
      <c r="H113" s="9"/>
      <c r="I113" s="3"/>
    </row>
    <row r="114" spans="1:9" ht="12.5">
      <c r="A114" s="10"/>
      <c r="B114" s="10"/>
      <c r="C114" s="10"/>
      <c r="D114" s="10"/>
      <c r="E114" s="10"/>
      <c r="F114" s="10"/>
      <c r="G114" s="11"/>
      <c r="H114" s="11"/>
      <c r="I114" s="4"/>
    </row>
    <row r="115" spans="1:9" ht="12.5">
      <c r="A115" s="8"/>
      <c r="B115" s="8"/>
      <c r="C115" s="8"/>
      <c r="D115" s="8"/>
      <c r="E115" s="8"/>
      <c r="F115" s="8"/>
      <c r="G115" s="9"/>
      <c r="H115" s="9"/>
      <c r="I115" s="3"/>
    </row>
    <row r="116" spans="1:9" ht="12.5">
      <c r="A116" s="8"/>
      <c r="B116" s="8"/>
      <c r="C116" s="8"/>
      <c r="D116" s="8"/>
      <c r="E116" s="8"/>
      <c r="F116" s="8"/>
      <c r="G116" s="8"/>
      <c r="H116" s="9"/>
      <c r="I116" s="3"/>
    </row>
    <row r="117" spans="1:9" ht="12.5">
      <c r="A117" s="8"/>
      <c r="B117" s="8"/>
      <c r="C117" s="8"/>
      <c r="D117" s="8"/>
      <c r="E117" s="8"/>
      <c r="F117" s="8"/>
      <c r="G117" s="9"/>
      <c r="H117" s="9"/>
      <c r="I117" s="3"/>
    </row>
    <row r="118" spans="1:9" ht="12.5">
      <c r="A118" s="8"/>
      <c r="B118" s="8"/>
      <c r="C118" s="8"/>
      <c r="D118" s="8"/>
      <c r="E118" s="8"/>
      <c r="F118" s="8"/>
      <c r="G118" s="9"/>
      <c r="H118" s="9"/>
      <c r="I118" s="3"/>
    </row>
    <row r="119" spans="1:9" ht="12.5">
      <c r="A119" s="8"/>
      <c r="B119" s="8"/>
      <c r="C119" s="8"/>
      <c r="D119" s="8"/>
      <c r="E119" s="8"/>
      <c r="F119" s="8"/>
      <c r="G119" s="9"/>
      <c r="H119" s="9"/>
      <c r="I119" s="3"/>
    </row>
    <row r="120" spans="1:9" ht="12.5">
      <c r="A120" s="8"/>
      <c r="B120" s="8"/>
      <c r="C120" s="8"/>
      <c r="D120" s="8"/>
      <c r="E120" s="8"/>
      <c r="F120" s="8"/>
      <c r="G120" s="9"/>
      <c r="H120" s="9"/>
      <c r="I120" s="3"/>
    </row>
    <row r="121" spans="1:9" ht="12.5">
      <c r="A121" s="8"/>
      <c r="B121" s="8"/>
      <c r="C121" s="8"/>
      <c r="D121" s="8"/>
      <c r="E121" s="8"/>
      <c r="F121" s="8"/>
      <c r="G121" s="9"/>
      <c r="H121" s="9"/>
      <c r="I121" s="3"/>
    </row>
    <row r="122" spans="1:9" ht="12.5">
      <c r="A122" s="8"/>
      <c r="B122" s="8"/>
      <c r="C122" s="8"/>
      <c r="D122" s="8"/>
      <c r="E122" s="8"/>
      <c r="F122" s="8"/>
      <c r="G122" s="9"/>
      <c r="H122" s="9"/>
      <c r="I122" s="3"/>
    </row>
    <row r="123" spans="1:9" ht="12.5">
      <c r="A123" s="5"/>
      <c r="B123" s="5"/>
      <c r="C123" s="5"/>
      <c r="D123" s="5"/>
      <c r="E123" s="5"/>
      <c r="F123" s="5"/>
      <c r="G123" s="6"/>
      <c r="H123" s="6"/>
      <c r="I123" s="7"/>
    </row>
    <row r="124" spans="1:9" ht="12.5">
      <c r="A124" s="5"/>
      <c r="B124" s="5"/>
      <c r="C124" s="5"/>
      <c r="D124" s="5"/>
      <c r="E124" s="5"/>
      <c r="F124" s="5"/>
      <c r="G124" s="5"/>
      <c r="H124" s="6"/>
      <c r="I124" s="7"/>
    </row>
    <row r="125" spans="1:9" ht="12.5">
      <c r="A125" s="5"/>
      <c r="B125" s="5"/>
      <c r="C125" s="5"/>
      <c r="D125" s="5"/>
      <c r="E125" s="5"/>
      <c r="F125" s="5"/>
      <c r="G125" s="6"/>
      <c r="H125" s="6"/>
      <c r="I125" s="7"/>
    </row>
    <row r="126" spans="1:9" ht="12.5">
      <c r="A126" s="5"/>
      <c r="B126" s="5"/>
      <c r="C126" s="5"/>
      <c r="D126" s="5"/>
      <c r="E126" s="5"/>
      <c r="F126" s="5"/>
      <c r="G126" s="6"/>
      <c r="H126" s="6"/>
      <c r="I126" s="7"/>
    </row>
    <row r="127" spans="1:9" ht="12.5">
      <c r="A127" s="5"/>
      <c r="B127" s="5"/>
      <c r="C127" s="5"/>
      <c r="D127" s="5"/>
      <c r="E127" s="5"/>
      <c r="F127" s="5"/>
      <c r="G127" s="6"/>
      <c r="H127" s="6"/>
      <c r="I127" s="7"/>
    </row>
    <row r="128" spans="1:9" ht="12.5">
      <c r="A128" s="5"/>
      <c r="B128" s="5"/>
      <c r="C128" s="5"/>
      <c r="D128" s="5"/>
      <c r="E128" s="5"/>
      <c r="F128" s="5"/>
      <c r="G128" s="6"/>
      <c r="H128" s="6"/>
      <c r="I128" s="7"/>
    </row>
    <row r="129" spans="1:9" ht="12.5">
      <c r="A129" s="5"/>
      <c r="B129" s="5"/>
      <c r="C129" s="5"/>
      <c r="D129" s="5"/>
      <c r="E129" s="5"/>
      <c r="F129" s="5"/>
      <c r="G129" s="6"/>
      <c r="H129" s="6"/>
      <c r="I129" s="7"/>
    </row>
    <row r="130" spans="1:9" ht="12.5">
      <c r="A130" s="8"/>
      <c r="B130" s="8"/>
      <c r="C130" s="8"/>
      <c r="D130" s="8"/>
      <c r="E130" s="8"/>
      <c r="F130" s="8"/>
      <c r="G130" s="9"/>
      <c r="H130" s="9"/>
      <c r="I130" s="3"/>
    </row>
    <row r="131" spans="1:9" ht="12.5">
      <c r="A131" s="8"/>
      <c r="B131" s="8"/>
      <c r="C131" s="8"/>
      <c r="D131" s="8"/>
      <c r="E131" s="8"/>
      <c r="F131" s="8"/>
      <c r="G131" s="8"/>
      <c r="H131" s="9"/>
      <c r="I131" s="3"/>
    </row>
    <row r="132" spans="1:9" ht="12.5">
      <c r="A132" s="8"/>
      <c r="B132" s="8"/>
      <c r="C132" s="8"/>
      <c r="D132" s="8"/>
      <c r="E132" s="8"/>
      <c r="F132" s="8"/>
      <c r="G132" s="16"/>
      <c r="H132" s="16"/>
      <c r="I132" s="3"/>
    </row>
    <row r="133" spans="1:9" ht="12.5">
      <c r="A133" s="8"/>
      <c r="B133" s="8"/>
      <c r="C133" s="8"/>
      <c r="D133" s="8"/>
      <c r="E133" s="8"/>
      <c r="F133" s="8"/>
      <c r="G133" s="9"/>
      <c r="H133" s="9"/>
      <c r="I133" s="3"/>
    </row>
    <row r="134" spans="1:9" ht="12.5">
      <c r="A134" s="8"/>
      <c r="B134" s="8"/>
      <c r="C134" s="8"/>
      <c r="D134" s="8"/>
      <c r="E134" s="8"/>
      <c r="F134" s="8"/>
      <c r="G134" s="9"/>
      <c r="H134" s="9"/>
      <c r="I134" s="3"/>
    </row>
    <row r="135" spans="1:9" ht="12.5">
      <c r="A135" s="5"/>
      <c r="B135" s="5"/>
      <c r="C135" s="5"/>
      <c r="D135" s="5"/>
      <c r="E135" s="5"/>
      <c r="F135" s="5"/>
      <c r="G135" s="6"/>
      <c r="H135" s="6"/>
      <c r="I135" s="7"/>
    </row>
    <row r="136" spans="1:9" ht="12.5">
      <c r="A136" s="5"/>
      <c r="B136" s="5"/>
      <c r="C136" s="5"/>
      <c r="D136" s="5"/>
      <c r="E136" s="5"/>
      <c r="F136" s="5"/>
      <c r="G136" s="6"/>
      <c r="H136" s="6"/>
      <c r="I136" s="7"/>
    </row>
    <row r="137" spans="1:9" ht="12.5">
      <c r="A137" s="5"/>
      <c r="B137" s="5"/>
      <c r="C137" s="5"/>
      <c r="D137" s="5"/>
      <c r="E137" s="5"/>
      <c r="F137" s="5"/>
      <c r="G137" s="6"/>
      <c r="H137" s="6"/>
      <c r="I137" s="7"/>
    </row>
    <row r="138" spans="1:9" ht="12.5">
      <c r="A138" s="8"/>
      <c r="B138" s="8"/>
      <c r="C138" s="8"/>
      <c r="D138" s="8"/>
      <c r="E138" s="8"/>
      <c r="F138" s="8"/>
      <c r="G138" s="9"/>
      <c r="H138" s="9"/>
      <c r="I138" s="3"/>
    </row>
    <row r="139" spans="1:9" ht="12.5">
      <c r="A139" s="5"/>
      <c r="B139" s="5"/>
      <c r="C139" s="5"/>
      <c r="D139" s="5"/>
      <c r="E139" s="5"/>
      <c r="F139" s="5"/>
      <c r="G139" s="6"/>
      <c r="H139" s="6"/>
      <c r="I139" s="7"/>
    </row>
    <row r="140" spans="1:9" ht="12.5">
      <c r="A140" s="8"/>
      <c r="B140" s="8"/>
      <c r="C140" s="8"/>
      <c r="D140" s="8"/>
      <c r="E140" s="8"/>
      <c r="F140" s="8"/>
      <c r="G140" s="9"/>
      <c r="H140" s="9"/>
      <c r="I140" s="3"/>
    </row>
    <row r="141" spans="1:9" ht="12.5">
      <c r="A141" s="8"/>
      <c r="B141" s="8"/>
      <c r="C141" s="8"/>
      <c r="D141" s="8"/>
      <c r="E141" s="8"/>
      <c r="F141" s="8"/>
      <c r="G141" s="9"/>
      <c r="H141" s="9"/>
      <c r="I141" s="3"/>
    </row>
    <row r="142" spans="1:9" ht="12.5">
      <c r="A142" s="8"/>
      <c r="B142" s="8"/>
      <c r="C142" s="8"/>
      <c r="D142" s="8"/>
      <c r="E142" s="8"/>
      <c r="F142" s="8"/>
      <c r="G142" s="9"/>
      <c r="H142" s="9"/>
      <c r="I142" s="3"/>
    </row>
    <row r="143" spans="1:9" ht="12.5">
      <c r="A143" s="8"/>
      <c r="B143" s="8"/>
      <c r="C143" s="8"/>
      <c r="D143" s="8"/>
      <c r="E143" s="8"/>
      <c r="F143" s="8"/>
      <c r="G143" s="9"/>
      <c r="H143" s="9"/>
      <c r="I143" s="3"/>
    </row>
    <row r="144" spans="1:9" ht="12.5">
      <c r="A144" s="8"/>
      <c r="B144" s="8"/>
      <c r="C144" s="8"/>
      <c r="D144" s="8"/>
      <c r="E144" s="8"/>
      <c r="F144" s="8"/>
      <c r="G144" s="9"/>
      <c r="H144" s="9"/>
      <c r="I144" s="3"/>
    </row>
    <row r="145" spans="1:9" ht="12.5">
      <c r="A145" s="8"/>
      <c r="B145" s="8"/>
      <c r="C145" s="8"/>
      <c r="D145" s="8"/>
      <c r="E145" s="8"/>
      <c r="F145" s="8"/>
      <c r="G145" s="9"/>
      <c r="H145" s="9"/>
      <c r="I145" s="3"/>
    </row>
    <row r="146" spans="1:9" ht="12.5">
      <c r="A146" s="8"/>
      <c r="B146" s="8"/>
      <c r="C146" s="8"/>
      <c r="D146" s="8"/>
      <c r="E146" s="8"/>
      <c r="F146" s="8"/>
      <c r="G146" s="9"/>
      <c r="H146" s="9"/>
      <c r="I146" s="3"/>
    </row>
    <row r="147" spans="1:9" ht="12.5">
      <c r="A147" s="8"/>
      <c r="B147" s="8"/>
      <c r="C147" s="8"/>
      <c r="D147" s="8"/>
      <c r="E147" s="8"/>
      <c r="F147" s="8"/>
      <c r="G147" s="9"/>
      <c r="H147" s="9"/>
      <c r="I147" s="3"/>
    </row>
    <row r="148" spans="1:9" ht="12.5">
      <c r="A148" s="8"/>
      <c r="B148" s="8"/>
      <c r="C148" s="8"/>
      <c r="D148" s="8"/>
      <c r="E148" s="8"/>
      <c r="F148" s="8"/>
      <c r="G148" s="9"/>
      <c r="H148" s="9"/>
      <c r="I148" s="3"/>
    </row>
    <row r="149" spans="1:9" ht="12.5">
      <c r="A149" s="8"/>
      <c r="B149" s="8"/>
      <c r="C149" s="8"/>
      <c r="D149" s="8"/>
      <c r="E149" s="8"/>
      <c r="F149" s="8"/>
      <c r="G149" s="8"/>
      <c r="H149" s="9"/>
      <c r="I149" s="3"/>
    </row>
    <row r="150" spans="1:9" ht="12.5">
      <c r="A150" s="8"/>
      <c r="B150" s="8"/>
      <c r="C150" s="8"/>
      <c r="D150" s="8"/>
      <c r="E150" s="8"/>
      <c r="F150" s="8"/>
      <c r="G150" s="9"/>
      <c r="H150" s="9"/>
      <c r="I150" s="3"/>
    </row>
    <row r="151" spans="1:9" ht="12.5">
      <c r="A151" s="8"/>
      <c r="B151" s="8"/>
      <c r="C151" s="8"/>
      <c r="D151" s="8"/>
      <c r="E151" s="8"/>
      <c r="F151" s="8"/>
      <c r="G151" s="9"/>
      <c r="H151" s="9"/>
      <c r="I151" s="3"/>
    </row>
    <row r="152" spans="1:9" ht="12.5">
      <c r="A152" s="8"/>
      <c r="B152" s="8"/>
      <c r="C152" s="8"/>
      <c r="D152" s="8"/>
      <c r="E152" s="8"/>
      <c r="F152" s="8"/>
      <c r="G152" s="9"/>
      <c r="H152" s="9"/>
      <c r="I152" s="3"/>
    </row>
    <row r="153" spans="1:9" ht="12.5">
      <c r="A153" s="8"/>
      <c r="B153" s="8"/>
      <c r="C153" s="8"/>
      <c r="D153" s="8"/>
      <c r="E153" s="8"/>
      <c r="F153" s="8"/>
      <c r="G153" s="9"/>
      <c r="H153" s="9"/>
      <c r="I153" s="3"/>
    </row>
    <row r="154" spans="1:9" ht="12.5">
      <c r="A154" s="8"/>
      <c r="B154" s="8"/>
      <c r="C154" s="8"/>
      <c r="D154" s="8"/>
      <c r="E154" s="8"/>
      <c r="F154" s="8"/>
      <c r="G154" s="9"/>
      <c r="H154" s="9"/>
      <c r="I154" s="3"/>
    </row>
    <row r="155" spans="1:9" ht="12.5">
      <c r="A155" s="5"/>
      <c r="B155" s="5"/>
      <c r="C155" s="5"/>
      <c r="D155" s="5"/>
      <c r="E155" s="5"/>
      <c r="F155" s="5"/>
      <c r="G155" s="6"/>
      <c r="H155" s="6"/>
      <c r="I155" s="7"/>
    </row>
    <row r="156" spans="1:9" ht="12.5">
      <c r="A156" s="8"/>
      <c r="B156" s="8"/>
      <c r="C156" s="8"/>
      <c r="D156" s="8"/>
      <c r="E156" s="8"/>
      <c r="F156" s="8"/>
      <c r="G156" s="9"/>
      <c r="H156" s="9"/>
      <c r="I156" s="3"/>
    </row>
    <row r="157" spans="1:9" ht="12.5">
      <c r="A157" s="8"/>
      <c r="B157" s="8"/>
      <c r="C157" s="8"/>
      <c r="D157" s="8"/>
      <c r="E157" s="8"/>
      <c r="F157" s="8"/>
      <c r="G157" s="9"/>
      <c r="H157" s="9"/>
      <c r="I157" s="3"/>
    </row>
    <row r="158" spans="1:9" ht="12.5">
      <c r="A158" s="8"/>
      <c r="B158" s="8"/>
      <c r="C158" s="8"/>
      <c r="D158" s="8"/>
      <c r="E158" s="8"/>
      <c r="F158" s="8"/>
      <c r="G158" s="9"/>
      <c r="H158" s="9"/>
      <c r="I158" s="3"/>
    </row>
    <row r="159" spans="1:9" ht="12.5">
      <c r="A159" s="8"/>
      <c r="B159" s="8"/>
      <c r="C159" s="8"/>
      <c r="D159" s="8"/>
      <c r="E159" s="8"/>
      <c r="F159" s="8"/>
      <c r="G159" s="9"/>
      <c r="H159" s="9"/>
      <c r="I159" s="3"/>
    </row>
    <row r="160" spans="1:9" ht="12.5">
      <c r="A160" s="8"/>
      <c r="B160" s="8"/>
      <c r="C160" s="8"/>
      <c r="D160" s="8"/>
      <c r="E160" s="8"/>
      <c r="F160" s="8"/>
      <c r="G160" s="9"/>
      <c r="H160" s="9"/>
      <c r="I160" s="3"/>
    </row>
    <row r="161" spans="1:9" ht="12.5">
      <c r="A161" s="8"/>
      <c r="B161" s="8"/>
      <c r="C161" s="8"/>
      <c r="D161" s="8"/>
      <c r="E161" s="8"/>
      <c r="F161" s="8"/>
      <c r="G161" s="9"/>
      <c r="H161" s="9"/>
      <c r="I161" s="3"/>
    </row>
    <row r="162" spans="1:9" ht="12.5">
      <c r="A162" s="8"/>
      <c r="B162" s="8"/>
      <c r="C162" s="8"/>
      <c r="D162" s="8"/>
      <c r="E162" s="8"/>
      <c r="F162" s="8"/>
      <c r="G162" s="9"/>
      <c r="H162" s="9"/>
      <c r="I162" s="3"/>
    </row>
    <row r="163" spans="1:9" ht="12.5">
      <c r="A163" s="8"/>
      <c r="B163" s="8"/>
      <c r="C163" s="8"/>
      <c r="D163" s="8"/>
      <c r="E163" s="8"/>
      <c r="F163" s="8"/>
      <c r="G163" s="8"/>
      <c r="H163" s="9"/>
      <c r="I163" s="3"/>
    </row>
    <row r="164" spans="1:9" ht="12.5">
      <c r="A164" s="17"/>
      <c r="B164" s="8"/>
      <c r="C164" s="8"/>
      <c r="D164" s="8"/>
      <c r="E164" s="17"/>
      <c r="F164" s="8"/>
      <c r="G164" s="9"/>
      <c r="H164" s="9"/>
      <c r="I164" s="3"/>
    </row>
    <row r="165" spans="1:9" ht="12.5">
      <c r="A165" s="5"/>
      <c r="B165" s="5"/>
      <c r="C165" s="5"/>
      <c r="D165" s="5"/>
      <c r="E165" s="5"/>
      <c r="F165" s="5"/>
      <c r="G165" s="6"/>
      <c r="H165" s="6"/>
      <c r="I165" s="7"/>
    </row>
    <row r="166" spans="1:9" ht="12.5">
      <c r="A166" s="8"/>
      <c r="B166" s="8"/>
      <c r="C166" s="8"/>
      <c r="D166" s="8"/>
      <c r="E166" s="8"/>
      <c r="F166" s="8"/>
      <c r="G166" s="9"/>
      <c r="H166" s="9"/>
      <c r="I166" s="3"/>
    </row>
    <row r="167" spans="1:9" ht="12.5">
      <c r="A167" s="8"/>
      <c r="B167" s="8"/>
      <c r="C167" s="8"/>
      <c r="D167" s="8"/>
      <c r="E167" s="8"/>
      <c r="F167" s="8"/>
      <c r="G167" s="9"/>
      <c r="H167" s="9"/>
      <c r="I167" s="3"/>
    </row>
    <row r="168" spans="1:9" ht="12.5">
      <c r="A168" s="8"/>
      <c r="B168" s="8"/>
      <c r="C168" s="8"/>
      <c r="D168" s="8"/>
      <c r="E168" s="8"/>
      <c r="F168" s="8"/>
      <c r="G168" s="9"/>
      <c r="H168" s="9"/>
      <c r="I168" s="3"/>
    </row>
    <row r="169" spans="1:9" ht="12.5">
      <c r="A169" s="8"/>
      <c r="B169" s="8"/>
      <c r="C169" s="8"/>
      <c r="D169" s="8"/>
      <c r="E169" s="8"/>
      <c r="F169" s="8"/>
      <c r="G169" s="9"/>
      <c r="H169" s="9"/>
      <c r="I169" s="3"/>
    </row>
    <row r="170" spans="1:9" ht="12.5">
      <c r="A170" s="8"/>
      <c r="B170" s="8"/>
      <c r="C170" s="8"/>
      <c r="D170" s="8"/>
      <c r="E170" s="8"/>
      <c r="F170" s="8"/>
      <c r="G170" s="9"/>
      <c r="H170" s="9"/>
      <c r="I170" s="3"/>
    </row>
    <row r="171" spans="1:9" ht="12.5">
      <c r="A171" s="8"/>
      <c r="B171" s="8"/>
      <c r="C171" s="8"/>
      <c r="D171" s="8"/>
      <c r="E171" s="8"/>
      <c r="F171" s="8"/>
      <c r="G171" s="8"/>
      <c r="H171" s="9"/>
      <c r="I171" s="3"/>
    </row>
    <row r="172" spans="1:9" ht="12.5">
      <c r="A172" s="8"/>
      <c r="B172" s="8"/>
      <c r="C172" s="8"/>
      <c r="D172" s="8"/>
      <c r="E172" s="8"/>
      <c r="F172" s="8"/>
      <c r="G172" s="9"/>
      <c r="H172" s="9"/>
      <c r="I172" s="3"/>
    </row>
    <row r="173" spans="1:9" ht="12.5">
      <c r="A173" s="8"/>
      <c r="B173" s="8"/>
      <c r="C173" s="8"/>
      <c r="D173" s="8"/>
      <c r="E173" s="8"/>
      <c r="F173" s="8"/>
      <c r="G173" s="9"/>
      <c r="H173" s="9"/>
      <c r="I173" s="3"/>
    </row>
    <row r="174" spans="1:9" ht="12.5">
      <c r="A174" s="8"/>
      <c r="B174" s="8"/>
      <c r="C174" s="8"/>
      <c r="D174" s="8"/>
      <c r="E174" s="8"/>
      <c r="F174" s="8"/>
      <c r="G174" s="9"/>
      <c r="H174" s="9"/>
      <c r="I174" s="3"/>
    </row>
    <row r="175" spans="1:9" ht="12.5">
      <c r="A175" s="8"/>
      <c r="B175" s="8"/>
      <c r="C175" s="8"/>
      <c r="D175" s="8"/>
      <c r="E175" s="8"/>
      <c r="F175" s="8"/>
      <c r="G175" s="9"/>
      <c r="H175" s="9"/>
      <c r="I175" s="3"/>
    </row>
    <row r="176" spans="1:9" ht="12.5">
      <c r="A176" s="5"/>
      <c r="B176" s="5"/>
      <c r="C176" s="5"/>
      <c r="D176" s="5"/>
      <c r="E176" s="5"/>
      <c r="F176" s="5"/>
      <c r="G176" s="6"/>
      <c r="H176" s="6"/>
      <c r="I176" s="7"/>
    </row>
    <row r="177" spans="1:9" ht="12.5">
      <c r="A177" s="8"/>
      <c r="B177" s="8"/>
      <c r="C177" s="8"/>
      <c r="D177" s="8"/>
      <c r="E177" s="8"/>
      <c r="F177" s="8"/>
      <c r="G177" s="8"/>
      <c r="H177" s="9"/>
      <c r="I177" s="3"/>
    </row>
    <row r="178" spans="1:9" ht="12.5">
      <c r="A178" s="8"/>
      <c r="B178" s="8"/>
      <c r="C178" s="8"/>
      <c r="D178" s="8"/>
      <c r="E178" s="8"/>
      <c r="F178" s="8"/>
      <c r="G178" s="8"/>
      <c r="H178" s="9"/>
      <c r="I178" s="3"/>
    </row>
    <row r="179" spans="1:9" ht="12.5">
      <c r="A179" s="5"/>
      <c r="B179" s="5"/>
      <c r="C179" s="5"/>
      <c r="D179" s="5"/>
      <c r="E179" s="5"/>
      <c r="F179" s="5"/>
      <c r="G179" s="5"/>
      <c r="H179" s="6"/>
      <c r="I179" s="7"/>
    </row>
    <row r="180" spans="1:9" ht="12.5">
      <c r="A180" s="5"/>
      <c r="B180" s="5"/>
      <c r="C180" s="5"/>
      <c r="D180" s="5"/>
      <c r="E180" s="5"/>
      <c r="F180" s="5"/>
      <c r="G180" s="6"/>
      <c r="H180" s="6"/>
      <c r="I180" s="7"/>
    </row>
    <row r="181" spans="1:9" ht="12.5">
      <c r="A181" s="8"/>
      <c r="B181" s="8"/>
      <c r="C181" s="8"/>
      <c r="D181" s="8"/>
      <c r="E181" s="8"/>
      <c r="F181" s="8"/>
      <c r="G181" s="9"/>
      <c r="H181" s="9"/>
      <c r="I181" s="3"/>
    </row>
    <row r="182" spans="1:9" ht="12.5">
      <c r="A182" s="8"/>
      <c r="B182" s="8"/>
      <c r="C182" s="8"/>
      <c r="D182" s="8"/>
      <c r="E182" s="8"/>
      <c r="F182" s="8"/>
      <c r="G182" s="8"/>
      <c r="H182" s="9"/>
      <c r="I182" s="3"/>
    </row>
    <row r="183" spans="1:9" ht="12.5">
      <c r="A183" s="8"/>
      <c r="B183" s="8"/>
      <c r="C183" s="8"/>
      <c r="D183" s="8"/>
      <c r="E183" s="8"/>
      <c r="F183" s="8"/>
      <c r="G183" s="8"/>
      <c r="H183" s="9"/>
      <c r="I183" s="3"/>
    </row>
    <row r="184" spans="1:9" ht="12.5">
      <c r="A184" s="8"/>
      <c r="B184" s="8"/>
      <c r="C184" s="8"/>
      <c r="D184" s="8"/>
      <c r="E184" s="8"/>
      <c r="F184" s="8"/>
      <c r="G184" s="9"/>
      <c r="H184" s="9"/>
      <c r="I184" s="3"/>
    </row>
    <row r="185" spans="1:9" ht="12.5">
      <c r="A185" s="8"/>
      <c r="B185" s="8"/>
      <c r="C185" s="8"/>
      <c r="D185" s="8"/>
      <c r="E185" s="8"/>
      <c r="F185" s="8"/>
      <c r="G185" s="9"/>
      <c r="H185" s="9"/>
      <c r="I185" s="3"/>
    </row>
    <row r="186" spans="1:9" ht="12.5">
      <c r="A186" s="8"/>
      <c r="B186" s="8"/>
      <c r="C186" s="8"/>
      <c r="D186" s="8"/>
      <c r="E186" s="8"/>
      <c r="F186" s="8"/>
      <c r="G186" s="8"/>
      <c r="H186" s="9"/>
      <c r="I186" s="3"/>
    </row>
    <row r="187" spans="1:9" ht="12.5">
      <c r="A187" s="8"/>
      <c r="B187" s="8"/>
      <c r="C187" s="8"/>
      <c r="D187" s="8"/>
      <c r="E187" s="8"/>
      <c r="F187" s="8"/>
      <c r="G187" s="8"/>
      <c r="H187" s="9"/>
      <c r="I187" s="3"/>
    </row>
    <row r="188" spans="1:9" ht="12.5">
      <c r="A188" s="8"/>
      <c r="B188" s="8"/>
      <c r="C188" s="8"/>
      <c r="D188" s="8"/>
      <c r="E188" s="8"/>
      <c r="F188" s="8"/>
      <c r="G188" s="8"/>
      <c r="H188" s="9"/>
      <c r="I188" s="3"/>
    </row>
    <row r="189" spans="1:9" ht="12.5">
      <c r="A189" s="8"/>
      <c r="B189" s="8"/>
      <c r="C189" s="8"/>
      <c r="D189" s="8"/>
      <c r="E189" s="8"/>
      <c r="F189" s="8"/>
      <c r="G189" s="8"/>
      <c r="H189" s="9"/>
      <c r="I189" s="3"/>
    </row>
    <row r="190" spans="1:9" ht="12.5">
      <c r="A190" s="8"/>
      <c r="B190" s="8"/>
      <c r="C190" s="8"/>
      <c r="D190" s="8"/>
      <c r="E190" s="8"/>
      <c r="F190" s="8"/>
      <c r="G190" s="8"/>
      <c r="H190" s="9"/>
      <c r="I190" s="3"/>
    </row>
    <row r="191" spans="1:9" ht="12.5">
      <c r="A191" s="8"/>
      <c r="B191" s="8"/>
      <c r="C191" s="8"/>
      <c r="D191" s="8"/>
      <c r="E191" s="8"/>
      <c r="F191" s="8"/>
      <c r="G191" s="8"/>
      <c r="H191" s="9"/>
      <c r="I191" s="3"/>
    </row>
    <row r="192" spans="1:9" ht="12.5">
      <c r="A192" s="8"/>
      <c r="B192" s="8"/>
      <c r="C192" s="8"/>
      <c r="D192" s="8"/>
      <c r="E192" s="8"/>
      <c r="F192" s="8"/>
      <c r="G192" s="8"/>
      <c r="H192" s="9"/>
      <c r="I192" s="3"/>
    </row>
    <row r="193" spans="1:9" ht="12.5">
      <c r="A193" s="8"/>
      <c r="B193" s="8"/>
      <c r="C193" s="8"/>
      <c r="D193" s="8"/>
      <c r="E193" s="8"/>
      <c r="F193" s="8"/>
      <c r="G193" s="8"/>
      <c r="H193" s="9"/>
      <c r="I193" s="3"/>
    </row>
    <row r="194" spans="1:9" ht="12.5">
      <c r="A194" s="8"/>
      <c r="B194" s="8"/>
      <c r="C194" s="8"/>
      <c r="D194" s="8"/>
      <c r="E194" s="8"/>
      <c r="F194" s="8"/>
      <c r="G194" s="8"/>
      <c r="H194" s="9"/>
      <c r="I194" s="3"/>
    </row>
    <row r="195" spans="1:9" ht="12.5">
      <c r="A195" s="8"/>
      <c r="B195" s="8"/>
      <c r="C195" s="8"/>
      <c r="D195" s="8"/>
      <c r="E195" s="8"/>
      <c r="F195" s="8"/>
      <c r="G195" s="8"/>
      <c r="H195" s="9"/>
      <c r="I195" s="3"/>
    </row>
    <row r="196" spans="1:9" ht="12.5">
      <c r="A196" s="8"/>
      <c r="B196" s="8"/>
      <c r="C196" s="8"/>
      <c r="D196" s="8"/>
      <c r="E196" s="8"/>
      <c r="F196" s="8"/>
      <c r="G196" s="8"/>
      <c r="H196" s="9"/>
      <c r="I196" s="3"/>
    </row>
    <row r="197" spans="1:9" ht="12.5">
      <c r="A197" s="8"/>
      <c r="B197" s="8"/>
      <c r="C197" s="8"/>
      <c r="D197" s="8"/>
      <c r="E197" s="8"/>
      <c r="F197" s="8"/>
      <c r="G197" s="8"/>
      <c r="H197" s="9"/>
      <c r="I197" s="3"/>
    </row>
    <row r="198" spans="1:9" ht="12.5">
      <c r="A198" s="8"/>
      <c r="B198" s="8"/>
      <c r="C198" s="8"/>
      <c r="D198" s="8"/>
      <c r="E198" s="8"/>
      <c r="F198" s="8"/>
      <c r="G198" s="8"/>
      <c r="H198" s="9"/>
      <c r="I198" s="3"/>
    </row>
    <row r="199" spans="1:9" ht="12.5">
      <c r="A199" s="8"/>
      <c r="B199" s="8"/>
      <c r="C199" s="8"/>
      <c r="D199" s="8"/>
      <c r="E199" s="8"/>
      <c r="F199" s="8"/>
      <c r="G199" s="8"/>
      <c r="H199" s="9"/>
      <c r="I199" s="3"/>
    </row>
    <row r="200" spans="1:9" ht="12.5">
      <c r="A200" s="8"/>
      <c r="B200" s="8"/>
      <c r="C200" s="8"/>
      <c r="D200" s="8"/>
      <c r="E200" s="8"/>
      <c r="F200" s="8"/>
      <c r="G200" s="8"/>
      <c r="H200" s="9"/>
      <c r="I200" s="3"/>
    </row>
    <row r="201" spans="1:9" ht="12.5">
      <c r="A201" s="8"/>
      <c r="B201" s="8"/>
      <c r="C201" s="8"/>
      <c r="D201" s="8"/>
      <c r="E201" s="8"/>
      <c r="F201" s="8"/>
      <c r="G201" s="8"/>
      <c r="H201" s="9"/>
      <c r="I201" s="3"/>
    </row>
    <row r="202" spans="1:9" ht="12.5">
      <c r="A202" s="8"/>
      <c r="B202" s="8"/>
      <c r="C202" s="8"/>
      <c r="D202" s="8"/>
      <c r="E202" s="8"/>
      <c r="F202" s="8"/>
      <c r="G202" s="8"/>
      <c r="H202" s="9"/>
      <c r="I202" s="3"/>
    </row>
    <row r="203" spans="1:9" ht="12.5">
      <c r="A203" s="8"/>
      <c r="B203" s="8"/>
      <c r="C203" s="8"/>
      <c r="D203" s="8"/>
      <c r="E203" s="8"/>
      <c r="F203" s="8"/>
      <c r="G203" s="9"/>
      <c r="H203" s="9"/>
      <c r="I203" s="3"/>
    </row>
    <row r="204" spans="1:9" ht="12.5">
      <c r="A204" s="8"/>
      <c r="B204" s="8"/>
      <c r="C204" s="8"/>
      <c r="D204" s="8"/>
      <c r="E204" s="8"/>
      <c r="F204" s="8"/>
      <c r="G204" s="9"/>
      <c r="H204" s="9"/>
      <c r="I204" s="3"/>
    </row>
    <row r="205" spans="1:9" ht="12.5">
      <c r="A205" s="8"/>
      <c r="B205" s="8"/>
      <c r="C205" s="8"/>
      <c r="D205" s="8"/>
      <c r="E205" s="8"/>
      <c r="F205" s="8"/>
      <c r="G205" s="9"/>
      <c r="H205" s="9"/>
      <c r="I205" s="3"/>
    </row>
    <row r="206" spans="1:9" ht="12.5">
      <c r="A206" s="8"/>
      <c r="B206" s="8"/>
      <c r="C206" s="8"/>
      <c r="D206" s="8"/>
      <c r="E206" s="8"/>
      <c r="F206" s="8"/>
      <c r="G206" s="8"/>
      <c r="H206" s="9"/>
      <c r="I206" s="3"/>
    </row>
    <row r="207" spans="1:9" ht="12.5">
      <c r="A207" s="8"/>
      <c r="B207" s="8"/>
      <c r="C207" s="8"/>
      <c r="D207" s="8"/>
      <c r="E207" s="8"/>
      <c r="F207" s="8"/>
      <c r="G207" s="8"/>
      <c r="H207" s="9"/>
      <c r="I207" s="3"/>
    </row>
    <row r="208" spans="1:9" ht="12.5">
      <c r="A208" s="8"/>
      <c r="B208" s="8"/>
      <c r="C208" s="8"/>
      <c r="D208" s="8"/>
      <c r="E208" s="8"/>
      <c r="F208" s="8"/>
      <c r="G208" s="9"/>
      <c r="H208" s="9"/>
      <c r="I208" s="3"/>
    </row>
    <row r="209" spans="1:9" ht="12.5">
      <c r="A209" s="8"/>
      <c r="B209" s="8"/>
      <c r="C209" s="8"/>
      <c r="D209" s="8"/>
      <c r="E209" s="8"/>
      <c r="F209" s="8"/>
      <c r="G209" s="9"/>
      <c r="H209" s="9"/>
      <c r="I209" s="3"/>
    </row>
    <row r="210" spans="1:9" ht="12.5">
      <c r="A210" s="8"/>
      <c r="B210" s="8"/>
      <c r="C210" s="8"/>
      <c r="D210" s="8"/>
      <c r="E210" s="8"/>
      <c r="F210" s="8"/>
      <c r="G210" s="9"/>
      <c r="H210" s="9"/>
      <c r="I210" s="3"/>
    </row>
    <row r="211" spans="1:9" ht="12.5">
      <c r="A211" s="10"/>
      <c r="B211" s="10"/>
      <c r="C211" s="10"/>
      <c r="D211" s="10"/>
      <c r="E211" s="10"/>
      <c r="F211" s="10"/>
      <c r="G211" s="11"/>
      <c r="H211" s="11"/>
      <c r="I211" s="4"/>
    </row>
    <row r="212" spans="1:9" ht="12.5">
      <c r="A212" s="5"/>
      <c r="B212" s="5"/>
      <c r="C212" s="5"/>
      <c r="D212" s="5"/>
      <c r="E212" s="5"/>
      <c r="F212" s="5"/>
      <c r="G212" s="6"/>
      <c r="H212" s="6"/>
      <c r="I212" s="7"/>
    </row>
    <row r="213" spans="1:9" ht="12.5">
      <c r="A213" s="5"/>
      <c r="B213" s="5"/>
      <c r="C213" s="5"/>
      <c r="D213" s="5"/>
      <c r="E213" s="5"/>
      <c r="F213" s="5"/>
      <c r="G213" s="6"/>
      <c r="H213" s="6"/>
      <c r="I213" s="7"/>
    </row>
    <row r="214" spans="1:9" ht="12.5">
      <c r="A214" s="8"/>
      <c r="B214" s="8"/>
      <c r="C214" s="8"/>
      <c r="D214" s="8"/>
      <c r="E214" s="8"/>
      <c r="F214" s="8"/>
      <c r="G214" s="9"/>
      <c r="H214" s="9"/>
      <c r="I214" s="3"/>
    </row>
    <row r="215" spans="1:9" ht="12.5">
      <c r="A215" s="8"/>
      <c r="B215" s="8"/>
      <c r="C215" s="8"/>
      <c r="D215" s="8"/>
      <c r="E215" s="8"/>
      <c r="F215" s="8"/>
      <c r="G215" s="9"/>
      <c r="H215" s="9"/>
      <c r="I215" s="3"/>
    </row>
    <row r="216" spans="1:9" ht="12.5">
      <c r="A216" s="8"/>
      <c r="B216" s="8"/>
      <c r="C216" s="8"/>
      <c r="D216" s="8"/>
      <c r="E216" s="8"/>
      <c r="F216" s="8"/>
      <c r="G216" s="9"/>
      <c r="H216" s="9"/>
      <c r="I216" s="3"/>
    </row>
    <row r="217" spans="1:9" ht="12.5">
      <c r="A217" s="5"/>
      <c r="B217" s="5"/>
      <c r="C217" s="5"/>
      <c r="D217" s="5"/>
      <c r="E217" s="5"/>
      <c r="F217" s="5"/>
      <c r="G217" s="6"/>
      <c r="H217" s="6"/>
      <c r="I217" s="7"/>
    </row>
    <row r="218" spans="1:9" ht="12.5">
      <c r="A218" s="8"/>
      <c r="B218" s="8"/>
      <c r="C218" s="8"/>
      <c r="D218" s="8"/>
      <c r="E218" s="8"/>
      <c r="F218" s="8"/>
      <c r="G218" s="9"/>
      <c r="H218" s="9"/>
      <c r="I218" s="3"/>
    </row>
    <row r="219" spans="1:9" ht="12.5">
      <c r="A219" s="8"/>
      <c r="B219" s="8"/>
      <c r="C219" s="8"/>
      <c r="D219" s="8"/>
      <c r="E219" s="8"/>
      <c r="F219" s="8"/>
      <c r="G219" s="9"/>
      <c r="H219" s="9"/>
      <c r="I219" s="3"/>
    </row>
    <row r="220" spans="1:9" ht="12.5">
      <c r="A220" s="5"/>
      <c r="B220" s="5"/>
      <c r="C220" s="5"/>
      <c r="D220" s="5"/>
      <c r="E220" s="5"/>
      <c r="F220" s="5"/>
      <c r="G220" s="6"/>
      <c r="H220" s="6"/>
      <c r="I220" s="7"/>
    </row>
    <row r="221" spans="1:9" ht="12.5">
      <c r="A221" s="8"/>
      <c r="B221" s="8"/>
      <c r="C221" s="8"/>
      <c r="D221" s="8"/>
      <c r="E221" s="8"/>
      <c r="F221" s="8"/>
      <c r="G221" s="9"/>
      <c r="H221" s="9"/>
      <c r="I221" s="3"/>
    </row>
    <row r="222" spans="1:9" ht="12.5">
      <c r="A222" s="8"/>
      <c r="B222" s="8"/>
      <c r="C222" s="8"/>
      <c r="D222" s="8"/>
      <c r="E222" s="8"/>
      <c r="F222" s="8"/>
      <c r="G222" s="9"/>
      <c r="H222" s="9"/>
      <c r="I222" s="3"/>
    </row>
    <row r="223" spans="1:9" ht="12.5">
      <c r="A223" s="8"/>
      <c r="B223" s="8"/>
      <c r="C223" s="8"/>
      <c r="D223" s="8"/>
      <c r="E223" s="8"/>
      <c r="F223" s="8"/>
      <c r="G223" s="9"/>
      <c r="H223" s="9"/>
      <c r="I223" s="3"/>
    </row>
    <row r="224" spans="1:9" ht="12.5">
      <c r="A224" s="8"/>
      <c r="B224" s="8"/>
      <c r="C224" s="8"/>
      <c r="D224" s="8"/>
      <c r="E224" s="8"/>
      <c r="F224" s="8"/>
      <c r="G224" s="9"/>
      <c r="H224" s="9"/>
      <c r="I224" s="3"/>
    </row>
    <row r="225" spans="1:9" ht="12.5">
      <c r="A225" s="8"/>
      <c r="B225" s="8"/>
      <c r="C225" s="8"/>
      <c r="D225" s="8"/>
      <c r="E225" s="8"/>
      <c r="F225" s="8"/>
      <c r="G225" s="9"/>
      <c r="H225" s="9"/>
      <c r="I225" s="3"/>
    </row>
    <row r="226" spans="1:9" ht="12.5">
      <c r="A226" s="8"/>
      <c r="B226" s="8"/>
      <c r="C226" s="8"/>
      <c r="D226" s="8"/>
      <c r="E226" s="8"/>
      <c r="F226" s="8"/>
      <c r="G226" s="9"/>
      <c r="H226" s="9"/>
      <c r="I226" s="3"/>
    </row>
    <row r="227" spans="1:9" ht="12.5">
      <c r="A227" s="10"/>
      <c r="B227" s="10"/>
      <c r="C227" s="10"/>
      <c r="D227" s="10"/>
      <c r="E227" s="10"/>
      <c r="F227" s="10"/>
      <c r="G227" s="11"/>
      <c r="H227" s="11"/>
      <c r="I227" s="4"/>
    </row>
    <row r="228" spans="1:9" ht="12.5">
      <c r="A228" s="5"/>
      <c r="B228" s="5"/>
      <c r="C228" s="5"/>
      <c r="D228" s="5"/>
      <c r="E228" s="5"/>
      <c r="F228" s="5"/>
      <c r="G228" s="6"/>
      <c r="H228" s="6"/>
      <c r="I228" s="7"/>
    </row>
    <row r="229" spans="1:9" ht="12.5">
      <c r="A229" s="8"/>
      <c r="B229" s="8"/>
      <c r="C229" s="8"/>
      <c r="D229" s="8"/>
      <c r="E229" s="8"/>
      <c r="F229" s="8"/>
      <c r="G229" s="8"/>
      <c r="H229" s="9"/>
      <c r="I229" s="3"/>
    </row>
    <row r="230" spans="1:9" ht="12.5">
      <c r="A230" s="8"/>
      <c r="B230" s="8"/>
      <c r="C230" s="8"/>
      <c r="D230" s="8"/>
      <c r="E230" s="8"/>
      <c r="F230" s="8"/>
      <c r="G230" s="9"/>
      <c r="H230" s="9"/>
      <c r="I230" s="3"/>
    </row>
    <row r="231" spans="1:9" ht="12.5">
      <c r="A231" s="8"/>
      <c r="B231" s="8"/>
      <c r="C231" s="8"/>
      <c r="D231" s="8"/>
      <c r="E231" s="8"/>
      <c r="F231" s="8"/>
      <c r="G231" s="9"/>
      <c r="H231" s="9"/>
      <c r="I231" s="3"/>
    </row>
    <row r="232" spans="1:9" ht="12.5">
      <c r="A232" s="8"/>
      <c r="B232" s="8"/>
      <c r="C232" s="8"/>
      <c r="D232" s="8"/>
      <c r="E232" s="8"/>
      <c r="F232" s="8"/>
      <c r="G232" s="9"/>
      <c r="H232" s="9"/>
      <c r="I232" s="3"/>
    </row>
    <row r="233" spans="1:9" ht="12.5">
      <c r="A233" s="8"/>
      <c r="B233" s="8"/>
      <c r="C233" s="8"/>
      <c r="D233" s="8"/>
      <c r="E233" s="8"/>
      <c r="F233" s="8"/>
      <c r="G233" s="9"/>
      <c r="H233" s="9"/>
      <c r="I233" s="3"/>
    </row>
    <row r="234" spans="1:9" ht="12.5">
      <c r="A234" s="8"/>
      <c r="B234" s="8"/>
      <c r="C234" s="8"/>
      <c r="D234" s="8"/>
      <c r="E234" s="8"/>
      <c r="F234" s="8"/>
      <c r="G234" s="9"/>
      <c r="H234" s="9"/>
      <c r="I234" s="3"/>
    </row>
    <row r="235" spans="1:9" ht="12.5">
      <c r="A235" s="8"/>
      <c r="B235" s="8"/>
      <c r="C235" s="8"/>
      <c r="D235" s="8"/>
      <c r="E235" s="8"/>
      <c r="F235" s="8"/>
      <c r="G235" s="9"/>
      <c r="H235" s="9"/>
      <c r="I235" s="3"/>
    </row>
    <row r="236" spans="1:9" ht="12.5">
      <c r="A236" s="8"/>
      <c r="B236" s="8"/>
      <c r="C236" s="8"/>
      <c r="D236" s="8"/>
      <c r="E236" s="8"/>
      <c r="F236" s="8"/>
      <c r="G236" s="8"/>
      <c r="H236" s="9"/>
      <c r="I236" s="3"/>
    </row>
    <row r="237" spans="1:9" ht="12.5">
      <c r="A237" s="8"/>
      <c r="B237" s="8"/>
      <c r="C237" s="8"/>
      <c r="D237" s="8"/>
      <c r="E237" s="8"/>
      <c r="F237" s="8"/>
      <c r="G237" s="8"/>
      <c r="H237" s="9"/>
      <c r="I237" s="3"/>
    </row>
    <row r="238" spans="1:9" ht="12.5">
      <c r="A238" s="10"/>
      <c r="B238" s="10"/>
      <c r="C238" s="10"/>
      <c r="D238" s="10"/>
      <c r="E238" s="10"/>
      <c r="F238" s="10"/>
      <c r="G238" s="11"/>
      <c r="H238" s="11"/>
      <c r="I238" s="4"/>
    </row>
    <row r="239" spans="1:9" ht="12.5">
      <c r="A239" s="8"/>
      <c r="B239" s="8"/>
      <c r="C239" s="8"/>
      <c r="D239" s="8"/>
      <c r="E239" s="8"/>
      <c r="F239" s="8"/>
      <c r="G239" s="8"/>
      <c r="H239" s="9"/>
      <c r="I239" s="3"/>
    </row>
    <row r="240" spans="1:9" ht="12.5">
      <c r="A240" s="8"/>
      <c r="B240" s="8"/>
      <c r="C240" s="8"/>
      <c r="D240" s="8"/>
      <c r="E240" s="8"/>
      <c r="F240" s="8"/>
      <c r="G240" s="9"/>
      <c r="H240" s="9"/>
      <c r="I240" s="3"/>
    </row>
    <row r="241" spans="1:9" ht="12.5">
      <c r="A241" s="8"/>
      <c r="B241" s="8"/>
      <c r="C241" s="8"/>
      <c r="D241" s="8"/>
      <c r="E241" s="8"/>
      <c r="F241" s="8"/>
      <c r="G241" s="9"/>
      <c r="H241" s="9"/>
      <c r="I241" s="3"/>
    </row>
    <row r="242" spans="1:9" ht="12.5">
      <c r="A242" s="8"/>
      <c r="B242" s="8"/>
      <c r="C242" s="8"/>
      <c r="D242" s="8"/>
      <c r="E242" s="8"/>
      <c r="F242" s="8"/>
      <c r="G242" s="9"/>
      <c r="H242" s="9"/>
      <c r="I242" s="3"/>
    </row>
    <row r="243" spans="1:9" ht="12.5">
      <c r="A243" s="5"/>
      <c r="B243" s="5"/>
      <c r="C243" s="5"/>
      <c r="D243" s="5"/>
      <c r="E243" s="5"/>
      <c r="F243" s="5"/>
      <c r="G243" s="6"/>
      <c r="H243" s="6"/>
      <c r="I243" s="7"/>
    </row>
    <row r="244" spans="1:9" ht="12.5">
      <c r="A244" s="8"/>
      <c r="B244" s="8"/>
      <c r="C244" s="8"/>
      <c r="D244" s="8"/>
      <c r="E244" s="8"/>
      <c r="F244" s="8"/>
      <c r="G244" s="9"/>
      <c r="H244" s="9"/>
      <c r="I244" s="3"/>
    </row>
    <row r="245" spans="1:9" ht="12.5">
      <c r="A245" s="8"/>
      <c r="B245" s="8"/>
      <c r="C245" s="8"/>
      <c r="D245" s="8"/>
      <c r="E245" s="8"/>
      <c r="F245" s="8"/>
      <c r="G245" s="9"/>
      <c r="H245" s="9"/>
      <c r="I245" s="3"/>
    </row>
    <row r="246" spans="1:9" ht="12.5">
      <c r="A246" s="8"/>
      <c r="B246" s="8"/>
      <c r="C246" s="8"/>
      <c r="D246" s="8"/>
      <c r="E246" s="8"/>
      <c r="F246" s="8"/>
      <c r="G246" s="9"/>
      <c r="H246" s="9"/>
      <c r="I246" s="3"/>
    </row>
    <row r="247" spans="1:9" ht="12.5">
      <c r="A247" s="8"/>
      <c r="B247" s="8"/>
      <c r="C247" s="8"/>
      <c r="D247" s="8"/>
      <c r="E247" s="8"/>
      <c r="F247" s="8"/>
      <c r="G247" s="9"/>
      <c r="H247" s="9"/>
      <c r="I247" s="3"/>
    </row>
    <row r="248" spans="1:9" ht="12.5">
      <c r="A248" s="8"/>
      <c r="B248" s="8"/>
      <c r="C248" s="8"/>
      <c r="D248" s="8"/>
      <c r="E248" s="8"/>
      <c r="F248" s="8"/>
      <c r="G248" s="9"/>
      <c r="H248" s="9"/>
      <c r="I248" s="3"/>
    </row>
    <row r="249" spans="1:9" ht="12.5">
      <c r="A249" s="8"/>
      <c r="B249" s="8"/>
      <c r="C249" s="8"/>
      <c r="D249" s="8"/>
      <c r="E249" s="8"/>
      <c r="F249" s="8"/>
      <c r="G249" s="9"/>
      <c r="H249" s="9"/>
      <c r="I249" s="3"/>
    </row>
    <row r="250" spans="1:9" ht="12.5">
      <c r="A250" s="8"/>
      <c r="B250" s="8"/>
      <c r="C250" s="8"/>
      <c r="D250" s="8"/>
      <c r="E250" s="8"/>
      <c r="F250" s="8"/>
      <c r="G250" s="9"/>
      <c r="H250" s="9"/>
      <c r="I250" s="3"/>
    </row>
    <row r="251" spans="1:9" ht="12.5">
      <c r="A251" s="8"/>
      <c r="B251" s="8"/>
      <c r="C251" s="8"/>
      <c r="D251" s="8"/>
      <c r="E251" s="8"/>
      <c r="F251" s="8"/>
      <c r="G251" s="9"/>
      <c r="H251" s="9"/>
      <c r="I251" s="3"/>
    </row>
    <row r="252" spans="1:9" ht="12.5">
      <c r="A252" s="8"/>
      <c r="B252" s="8"/>
      <c r="C252" s="8"/>
      <c r="D252" s="8"/>
      <c r="E252" s="8"/>
      <c r="F252" s="8"/>
      <c r="G252" s="9"/>
      <c r="H252" s="9"/>
      <c r="I252" s="3"/>
    </row>
    <row r="253" spans="1:9" ht="12.5">
      <c r="A253" s="8"/>
      <c r="B253" s="8"/>
      <c r="C253" s="8"/>
      <c r="D253" s="8"/>
      <c r="E253" s="8"/>
      <c r="F253" s="8"/>
      <c r="G253" s="9"/>
      <c r="H253" s="9"/>
      <c r="I253" s="3"/>
    </row>
    <row r="254" spans="1:9" ht="12.5">
      <c r="A254" s="8"/>
      <c r="B254" s="8"/>
      <c r="C254" s="8"/>
      <c r="D254" s="8"/>
      <c r="E254" s="8"/>
      <c r="F254" s="8"/>
      <c r="G254" s="8"/>
      <c r="H254" s="9"/>
      <c r="I254" s="3"/>
    </row>
    <row r="255" spans="1:9" ht="12.5">
      <c r="A255" s="5"/>
      <c r="B255" s="5"/>
      <c r="C255" s="5"/>
      <c r="D255" s="5"/>
      <c r="E255" s="5"/>
      <c r="F255" s="5"/>
      <c r="G255" s="6"/>
      <c r="H255" s="6"/>
      <c r="I255" s="7"/>
    </row>
    <row r="256" spans="1:9" ht="12.5">
      <c r="A256" s="8"/>
      <c r="B256" s="8"/>
      <c r="C256" s="8"/>
      <c r="D256" s="8"/>
      <c r="E256" s="3"/>
      <c r="F256" s="8"/>
      <c r="G256" s="9"/>
      <c r="H256" s="9"/>
      <c r="I256" s="3"/>
    </row>
    <row r="257" spans="1:9" ht="12.5">
      <c r="A257" s="5"/>
      <c r="B257" s="5"/>
      <c r="C257" s="5"/>
      <c r="D257" s="5"/>
      <c r="E257" s="5"/>
      <c r="F257" s="5"/>
      <c r="G257" s="6"/>
      <c r="H257" s="6"/>
      <c r="I257" s="7"/>
    </row>
    <row r="258" spans="1:9" ht="12.5">
      <c r="A258" s="8"/>
      <c r="B258" s="8"/>
      <c r="C258" s="8"/>
      <c r="D258" s="8"/>
      <c r="E258" s="8"/>
      <c r="F258" s="8"/>
      <c r="G258" s="9"/>
      <c r="H258" s="9"/>
      <c r="I258" s="3"/>
    </row>
    <row r="259" spans="1:9" ht="12.5">
      <c r="A259" s="8"/>
      <c r="B259" s="8"/>
      <c r="C259" s="8"/>
      <c r="D259" s="8"/>
      <c r="E259" s="8"/>
      <c r="F259" s="8"/>
      <c r="G259" s="8"/>
      <c r="H259" s="9"/>
      <c r="I259" s="3"/>
    </row>
    <row r="260" spans="1:9" ht="12.5">
      <c r="A260" s="8"/>
      <c r="B260" s="8"/>
      <c r="C260" s="8"/>
      <c r="D260" s="8"/>
      <c r="E260" s="8"/>
      <c r="F260" s="8"/>
      <c r="G260" s="8"/>
      <c r="H260" s="9"/>
      <c r="I260" s="3"/>
    </row>
    <row r="261" spans="1:9" ht="12.5">
      <c r="A261" s="8"/>
      <c r="B261" s="8"/>
      <c r="C261" s="8"/>
      <c r="D261" s="8"/>
      <c r="E261" s="8"/>
      <c r="F261" s="8"/>
      <c r="G261" s="8"/>
      <c r="H261" s="9"/>
      <c r="I261" s="3"/>
    </row>
    <row r="262" spans="1:9" ht="12.5">
      <c r="A262" s="10"/>
      <c r="B262" s="10"/>
      <c r="C262" s="10"/>
      <c r="D262" s="10"/>
      <c r="E262" s="10"/>
      <c r="F262" s="10"/>
      <c r="G262" s="11"/>
      <c r="H262" s="11"/>
      <c r="I262" s="4"/>
    </row>
    <row r="263" spans="1:9" ht="12.5">
      <c r="A263" s="8"/>
      <c r="B263" s="8"/>
      <c r="C263" s="8"/>
      <c r="D263" s="8"/>
      <c r="E263" s="8"/>
      <c r="F263" s="8"/>
      <c r="G263" s="9"/>
      <c r="H263" s="9"/>
      <c r="I263" s="3"/>
    </row>
    <row r="264" spans="1:9" ht="12.5">
      <c r="A264" s="8"/>
      <c r="B264" s="8"/>
      <c r="C264" s="8"/>
      <c r="D264" s="8"/>
      <c r="E264" s="8"/>
      <c r="F264" s="8"/>
      <c r="G264" s="9"/>
      <c r="H264" s="9"/>
      <c r="I264" s="3"/>
    </row>
    <row r="265" spans="1:9" ht="12.5">
      <c r="A265" s="8"/>
      <c r="B265" s="8"/>
      <c r="C265" s="8"/>
      <c r="D265" s="8"/>
      <c r="E265" s="8"/>
      <c r="F265" s="8"/>
      <c r="G265" s="9"/>
      <c r="H265" s="9"/>
      <c r="I265" s="3"/>
    </row>
    <row r="266" spans="1:9" ht="12.5">
      <c r="A266" s="8"/>
      <c r="B266" s="8"/>
      <c r="C266" s="8"/>
      <c r="D266" s="8"/>
      <c r="E266" s="8"/>
      <c r="F266" s="8"/>
      <c r="G266" s="9"/>
      <c r="H266" s="9"/>
      <c r="I266" s="3"/>
    </row>
    <row r="267" spans="1:9" ht="12.5">
      <c r="A267" s="8"/>
      <c r="B267" s="8"/>
      <c r="C267" s="8"/>
      <c r="D267" s="8"/>
      <c r="E267" s="8"/>
      <c r="F267" s="8"/>
      <c r="G267" s="9"/>
      <c r="H267" s="9"/>
      <c r="I267" s="3"/>
    </row>
    <row r="268" spans="1:9" ht="12.5">
      <c r="A268" s="8"/>
      <c r="B268" s="8"/>
      <c r="C268" s="8"/>
      <c r="D268" s="8"/>
      <c r="E268" s="8"/>
      <c r="F268" s="8"/>
      <c r="G268" s="8"/>
      <c r="H268" s="9"/>
      <c r="I268" s="3"/>
    </row>
    <row r="269" spans="1:9" ht="12.5">
      <c r="A269" s="8"/>
      <c r="B269" s="8"/>
      <c r="C269" s="8"/>
      <c r="D269" s="8"/>
      <c r="E269" s="8"/>
      <c r="F269" s="8"/>
      <c r="G269" s="8"/>
      <c r="H269" s="9"/>
      <c r="I269" s="3"/>
    </row>
    <row r="270" spans="1:9" ht="12.5">
      <c r="A270" s="8"/>
      <c r="B270" s="8"/>
      <c r="C270" s="8"/>
      <c r="D270" s="8"/>
      <c r="E270" s="8"/>
      <c r="F270" s="8"/>
      <c r="G270" s="9"/>
      <c r="H270" s="9"/>
      <c r="I270" s="3"/>
    </row>
    <row r="271" spans="1:9" ht="12.5">
      <c r="A271" s="5"/>
      <c r="B271" s="5"/>
      <c r="C271" s="5"/>
      <c r="D271" s="5"/>
      <c r="E271" s="5"/>
      <c r="F271" s="5"/>
      <c r="G271" s="6"/>
      <c r="H271" s="6"/>
      <c r="I271" s="7"/>
    </row>
    <row r="272" spans="1:9" ht="12.5">
      <c r="A272" s="8"/>
      <c r="B272" s="8"/>
      <c r="C272" s="8"/>
      <c r="D272" s="8"/>
      <c r="E272" s="8"/>
      <c r="F272" s="8"/>
      <c r="G272" s="9"/>
      <c r="H272" s="9"/>
      <c r="I272" s="3"/>
    </row>
    <row r="273" spans="1:9" ht="12.5">
      <c r="A273" s="8"/>
      <c r="B273" s="8"/>
      <c r="C273" s="8"/>
      <c r="D273" s="8"/>
      <c r="E273" s="8"/>
      <c r="F273" s="8"/>
      <c r="G273" s="8"/>
      <c r="H273" s="9"/>
      <c r="I273" s="3"/>
    </row>
    <row r="274" spans="1:9" ht="12.5">
      <c r="A274" s="3"/>
      <c r="B274" s="8"/>
      <c r="C274" s="8"/>
      <c r="D274" s="8"/>
      <c r="E274" s="3"/>
      <c r="F274" s="3"/>
      <c r="G274" s="3"/>
      <c r="I274" s="3"/>
    </row>
    <row r="275" spans="1:9" ht="12.5">
      <c r="B275" s="18"/>
      <c r="C275" s="18"/>
    </row>
    <row r="276" spans="1:9" ht="12.5">
      <c r="B276" s="18"/>
      <c r="C276" s="18"/>
    </row>
    <row r="277" spans="1:9" ht="12.5">
      <c r="B277" s="18"/>
      <c r="C277" s="18"/>
    </row>
    <row r="278" spans="1:9" ht="12.5">
      <c r="B278" s="18"/>
      <c r="C278" s="18"/>
    </row>
    <row r="279" spans="1:9" ht="12.5">
      <c r="B279" s="18"/>
      <c r="C279" s="18"/>
    </row>
    <row r="280" spans="1:9" ht="12.5">
      <c r="B280" s="18"/>
      <c r="C280" s="18"/>
    </row>
    <row r="281" spans="1:9" ht="12.5">
      <c r="B281" s="18"/>
      <c r="C281" s="18"/>
    </row>
    <row r="282" spans="1:9" ht="12.5">
      <c r="B282" s="18"/>
      <c r="C282" s="18"/>
    </row>
    <row r="283" spans="1:9" ht="12.5">
      <c r="B283" s="18"/>
      <c r="C283" s="18"/>
    </row>
    <row r="284" spans="1:9" ht="12.5">
      <c r="B284" s="18"/>
      <c r="C284" s="18"/>
    </row>
    <row r="285" spans="1:9" ht="12.5">
      <c r="B285" s="18"/>
      <c r="C285" s="18"/>
    </row>
    <row r="286" spans="1:9" ht="12.5">
      <c r="B286" s="18"/>
      <c r="C286" s="18"/>
    </row>
    <row r="287" spans="1:9" ht="12.5">
      <c r="B287" s="18"/>
      <c r="C287" s="18"/>
    </row>
    <row r="288" spans="1:9" ht="12.5">
      <c r="B288" s="18"/>
      <c r="C288" s="18"/>
    </row>
    <row r="289" spans="2:3" ht="12.5">
      <c r="B289" s="18"/>
      <c r="C289" s="18"/>
    </row>
    <row r="290" spans="2:3" ht="12.5">
      <c r="B290" s="18"/>
      <c r="C290" s="18"/>
    </row>
    <row r="291" spans="2:3" ht="12.5">
      <c r="B291" s="18"/>
      <c r="C291" s="18"/>
    </row>
    <row r="292" spans="2:3" ht="12.5">
      <c r="B292" s="18"/>
      <c r="C292" s="18"/>
    </row>
    <row r="293" spans="2:3" ht="12.5">
      <c r="B293" s="18"/>
      <c r="C293" s="18"/>
    </row>
    <row r="294" spans="2:3" ht="12.5">
      <c r="B294" s="18"/>
      <c r="C294" s="18"/>
    </row>
    <row r="295" spans="2:3" ht="12.5">
      <c r="B295" s="18"/>
      <c r="C295" s="18"/>
    </row>
    <row r="296" spans="2:3" ht="12.5">
      <c r="B296" s="18"/>
      <c r="C296" s="18"/>
    </row>
    <row r="297" spans="2:3" ht="12.5">
      <c r="B297" s="18"/>
      <c r="C297" s="18"/>
    </row>
    <row r="298" spans="2:3" ht="12.5">
      <c r="B298" s="18"/>
      <c r="C298" s="18"/>
    </row>
    <row r="299" spans="2:3" ht="12.5">
      <c r="B299" s="18"/>
      <c r="C299" s="18"/>
    </row>
    <row r="300" spans="2:3" ht="12.5">
      <c r="B300" s="18"/>
      <c r="C300" s="18"/>
    </row>
    <row r="301" spans="2:3" ht="12.5">
      <c r="B301" s="18"/>
      <c r="C301" s="18"/>
    </row>
    <row r="302" spans="2:3" ht="12.5">
      <c r="B302" s="18"/>
      <c r="C302" s="18"/>
    </row>
    <row r="303" spans="2:3" ht="12.5">
      <c r="B303" s="18"/>
      <c r="C303" s="18"/>
    </row>
    <row r="304" spans="2:3" ht="12.5">
      <c r="B304" s="18"/>
      <c r="C304" s="18"/>
    </row>
    <row r="305" spans="2:3" ht="12.5">
      <c r="B305" s="18"/>
      <c r="C305" s="18"/>
    </row>
    <row r="306" spans="2:3" ht="12.5">
      <c r="B306" s="18"/>
      <c r="C306" s="18"/>
    </row>
    <row r="307" spans="2:3" ht="12.5">
      <c r="B307" s="18"/>
      <c r="C307" s="18"/>
    </row>
    <row r="308" spans="2:3" ht="12.5">
      <c r="B308" s="18"/>
      <c r="C308" s="18"/>
    </row>
    <row r="309" spans="2:3" ht="12.5">
      <c r="B309" s="18"/>
      <c r="C309" s="18"/>
    </row>
    <row r="310" spans="2:3" ht="12.5">
      <c r="B310" s="18"/>
      <c r="C310" s="18"/>
    </row>
    <row r="311" spans="2:3" ht="12.5">
      <c r="B311" s="18"/>
      <c r="C311" s="18"/>
    </row>
    <row r="312" spans="2:3" ht="12.5">
      <c r="B312" s="18"/>
      <c r="C312" s="18"/>
    </row>
    <row r="313" spans="2:3" ht="12.5">
      <c r="B313" s="18"/>
      <c r="C313" s="18"/>
    </row>
    <row r="314" spans="2:3" ht="12.5">
      <c r="B314" s="18"/>
      <c r="C314" s="18"/>
    </row>
    <row r="315" spans="2:3" ht="12.5">
      <c r="B315" s="18"/>
      <c r="C315" s="18"/>
    </row>
    <row r="316" spans="2:3" ht="12.5">
      <c r="B316" s="18"/>
      <c r="C316" s="18"/>
    </row>
    <row r="317" spans="2:3" ht="12.5">
      <c r="B317" s="18"/>
      <c r="C317" s="18"/>
    </row>
    <row r="318" spans="2:3" ht="12.5">
      <c r="B318" s="18"/>
      <c r="C318" s="18"/>
    </row>
    <row r="319" spans="2:3" ht="12.5">
      <c r="B319" s="18"/>
      <c r="C319" s="18"/>
    </row>
    <row r="320" spans="2:3" ht="12.5">
      <c r="B320" s="18"/>
      <c r="C320" s="18"/>
    </row>
    <row r="321" spans="2:3" ht="12.5">
      <c r="B321" s="18"/>
      <c r="C321" s="18"/>
    </row>
    <row r="322" spans="2:3" ht="12.5">
      <c r="B322" s="18"/>
      <c r="C322" s="18"/>
    </row>
    <row r="323" spans="2:3" ht="12.5">
      <c r="B323" s="18"/>
      <c r="C323" s="18"/>
    </row>
    <row r="324" spans="2:3" ht="12.5">
      <c r="B324" s="18"/>
      <c r="C324" s="18"/>
    </row>
    <row r="325" spans="2:3" ht="12.5">
      <c r="B325" s="18"/>
      <c r="C325" s="18"/>
    </row>
    <row r="326" spans="2:3" ht="12.5">
      <c r="B326" s="18"/>
      <c r="C326" s="18"/>
    </row>
    <row r="327" spans="2:3" ht="12.5">
      <c r="B327" s="18"/>
      <c r="C327" s="18"/>
    </row>
    <row r="328" spans="2:3" ht="12.5">
      <c r="B328" s="18"/>
      <c r="C328" s="18"/>
    </row>
    <row r="329" spans="2:3" ht="12.5">
      <c r="B329" s="18"/>
      <c r="C329" s="18"/>
    </row>
    <row r="330" spans="2:3" ht="12.5">
      <c r="B330" s="18"/>
      <c r="C330" s="18"/>
    </row>
    <row r="331" spans="2:3" ht="12.5">
      <c r="B331" s="18"/>
      <c r="C331" s="18"/>
    </row>
    <row r="332" spans="2:3" ht="12.5">
      <c r="B332" s="18"/>
      <c r="C332" s="18"/>
    </row>
    <row r="333" spans="2:3" ht="12.5">
      <c r="B333" s="18"/>
      <c r="C333" s="18"/>
    </row>
    <row r="334" spans="2:3" ht="12.5">
      <c r="B334" s="18"/>
      <c r="C334" s="18"/>
    </row>
    <row r="335" spans="2:3" ht="12.5">
      <c r="B335" s="18"/>
      <c r="C335" s="18"/>
    </row>
    <row r="336" spans="2:3" ht="12.5">
      <c r="B336" s="18"/>
      <c r="C336" s="18"/>
    </row>
    <row r="337" spans="2:3" ht="12.5">
      <c r="B337" s="18"/>
      <c r="C337" s="18"/>
    </row>
    <row r="338" spans="2:3" ht="12.5">
      <c r="B338" s="18"/>
      <c r="C338" s="18"/>
    </row>
    <row r="339" spans="2:3" ht="12.5">
      <c r="B339" s="18"/>
      <c r="C339" s="18"/>
    </row>
    <row r="340" spans="2:3" ht="12.5">
      <c r="B340" s="18"/>
      <c r="C340" s="18"/>
    </row>
    <row r="341" spans="2:3" ht="12.5">
      <c r="B341" s="18"/>
      <c r="C341" s="18"/>
    </row>
    <row r="342" spans="2:3" ht="12.5">
      <c r="B342" s="18"/>
      <c r="C342" s="18"/>
    </row>
    <row r="343" spans="2:3" ht="12.5">
      <c r="B343" s="18"/>
      <c r="C343" s="18"/>
    </row>
    <row r="344" spans="2:3" ht="12.5">
      <c r="B344" s="18"/>
      <c r="C344" s="18"/>
    </row>
    <row r="345" spans="2:3" ht="12.5">
      <c r="B345" s="18"/>
      <c r="C345" s="18"/>
    </row>
    <row r="346" spans="2:3" ht="12.5">
      <c r="B346" s="18"/>
      <c r="C346" s="18"/>
    </row>
    <row r="347" spans="2:3" ht="12.5">
      <c r="B347" s="18"/>
      <c r="C347" s="18"/>
    </row>
    <row r="348" spans="2:3" ht="12.5">
      <c r="B348" s="18"/>
      <c r="C348" s="18"/>
    </row>
    <row r="349" spans="2:3" ht="12.5">
      <c r="B349" s="18"/>
      <c r="C349" s="18"/>
    </row>
    <row r="350" spans="2:3" ht="12.5">
      <c r="B350" s="18"/>
      <c r="C350" s="18"/>
    </row>
    <row r="351" spans="2:3" ht="12.5">
      <c r="B351" s="18"/>
      <c r="C351" s="18"/>
    </row>
    <row r="352" spans="2:3" ht="12.5">
      <c r="B352" s="18"/>
      <c r="C352" s="18"/>
    </row>
    <row r="353" spans="2:3" ht="12.5">
      <c r="B353" s="18"/>
      <c r="C353" s="18"/>
    </row>
    <row r="354" spans="2:3" ht="12.5">
      <c r="B354" s="18"/>
      <c r="C354" s="18"/>
    </row>
    <row r="355" spans="2:3" ht="12.5">
      <c r="B355" s="18"/>
      <c r="C355" s="18"/>
    </row>
    <row r="356" spans="2:3" ht="12.5">
      <c r="B356" s="18"/>
      <c r="C356" s="18"/>
    </row>
    <row r="357" spans="2:3" ht="12.5">
      <c r="B357" s="18"/>
      <c r="C357" s="18"/>
    </row>
    <row r="358" spans="2:3" ht="12.5">
      <c r="B358" s="18"/>
      <c r="C358" s="18"/>
    </row>
    <row r="359" spans="2:3" ht="12.5">
      <c r="B359" s="18"/>
      <c r="C359" s="18"/>
    </row>
    <row r="360" spans="2:3" ht="12.5">
      <c r="B360" s="18"/>
      <c r="C360" s="18"/>
    </row>
    <row r="361" spans="2:3" ht="12.5">
      <c r="B361" s="18"/>
      <c r="C361" s="18"/>
    </row>
    <row r="362" spans="2:3" ht="12.5">
      <c r="B362" s="18"/>
      <c r="C362" s="18"/>
    </row>
    <row r="363" spans="2:3" ht="12.5">
      <c r="B363" s="18"/>
      <c r="C363" s="18"/>
    </row>
    <row r="364" spans="2:3" ht="12.5">
      <c r="B364" s="18"/>
      <c r="C364" s="18"/>
    </row>
    <row r="365" spans="2:3" ht="12.5">
      <c r="B365" s="18"/>
      <c r="C365" s="18"/>
    </row>
    <row r="366" spans="2:3" ht="12.5">
      <c r="B366" s="18"/>
      <c r="C366" s="18"/>
    </row>
    <row r="367" spans="2:3" ht="12.5">
      <c r="B367" s="18"/>
      <c r="C367" s="18"/>
    </row>
    <row r="368" spans="2:3" ht="12.5">
      <c r="B368" s="18"/>
      <c r="C368" s="18"/>
    </row>
    <row r="369" spans="2:3" ht="12.5">
      <c r="B369" s="18"/>
      <c r="C369" s="18"/>
    </row>
    <row r="370" spans="2:3" ht="12.5">
      <c r="B370" s="18"/>
      <c r="C370" s="18"/>
    </row>
    <row r="371" spans="2:3" ht="12.5">
      <c r="B371" s="18"/>
      <c r="C371" s="18"/>
    </row>
    <row r="372" spans="2:3" ht="12.5">
      <c r="B372" s="18"/>
      <c r="C372" s="18"/>
    </row>
    <row r="373" spans="2:3" ht="12.5">
      <c r="B373" s="18"/>
      <c r="C373" s="18"/>
    </row>
    <row r="374" spans="2:3" ht="12.5">
      <c r="B374" s="18"/>
      <c r="C374" s="18"/>
    </row>
    <row r="375" spans="2:3" ht="12.5">
      <c r="B375" s="18"/>
      <c r="C375" s="18"/>
    </row>
    <row r="376" spans="2:3" ht="12.5">
      <c r="B376" s="18"/>
      <c r="C376" s="18"/>
    </row>
    <row r="377" spans="2:3" ht="12.5">
      <c r="B377" s="18"/>
      <c r="C377" s="18"/>
    </row>
    <row r="378" spans="2:3" ht="12.5">
      <c r="B378" s="18"/>
      <c r="C378" s="18"/>
    </row>
    <row r="379" spans="2:3" ht="12.5">
      <c r="B379" s="18"/>
      <c r="C379" s="18"/>
    </row>
    <row r="380" spans="2:3" ht="12.5">
      <c r="B380" s="18"/>
      <c r="C380" s="18"/>
    </row>
    <row r="381" spans="2:3" ht="12.5">
      <c r="B381" s="18"/>
      <c r="C381" s="18"/>
    </row>
    <row r="382" spans="2:3" ht="12.5">
      <c r="B382" s="18"/>
      <c r="C382" s="18"/>
    </row>
    <row r="383" spans="2:3" ht="12.5">
      <c r="B383" s="18"/>
      <c r="C383" s="18"/>
    </row>
    <row r="384" spans="2:3" ht="12.5">
      <c r="B384" s="18"/>
      <c r="C384" s="18"/>
    </row>
    <row r="385" spans="2:3" ht="12.5">
      <c r="B385" s="18"/>
      <c r="C385" s="18"/>
    </row>
    <row r="386" spans="2:3" ht="12.5">
      <c r="B386" s="18"/>
      <c r="C386" s="18"/>
    </row>
    <row r="387" spans="2:3" ht="12.5">
      <c r="B387" s="18"/>
      <c r="C387" s="18"/>
    </row>
    <row r="388" spans="2:3" ht="12.5">
      <c r="B388" s="18"/>
      <c r="C388" s="18"/>
    </row>
    <row r="389" spans="2:3" ht="12.5">
      <c r="B389" s="18"/>
      <c r="C389" s="18"/>
    </row>
    <row r="390" spans="2:3" ht="12.5">
      <c r="B390" s="18"/>
      <c r="C390" s="18"/>
    </row>
    <row r="391" spans="2:3" ht="12.5">
      <c r="B391" s="18"/>
      <c r="C391" s="18"/>
    </row>
    <row r="392" spans="2:3" ht="12.5">
      <c r="B392" s="18"/>
      <c r="C392" s="18"/>
    </row>
    <row r="393" spans="2:3" ht="12.5">
      <c r="B393" s="18"/>
      <c r="C393" s="18"/>
    </row>
    <row r="394" spans="2:3" ht="12.5">
      <c r="B394" s="18"/>
      <c r="C394" s="18"/>
    </row>
    <row r="395" spans="2:3" ht="12.5">
      <c r="B395" s="18"/>
      <c r="C395" s="18"/>
    </row>
    <row r="396" spans="2:3" ht="12.5">
      <c r="B396" s="18"/>
      <c r="C396" s="18"/>
    </row>
    <row r="397" spans="2:3" ht="12.5">
      <c r="B397" s="18"/>
      <c r="C397" s="18"/>
    </row>
    <row r="398" spans="2:3" ht="12.5">
      <c r="B398" s="18"/>
      <c r="C398" s="18"/>
    </row>
    <row r="399" spans="2:3" ht="12.5">
      <c r="B399" s="18"/>
      <c r="C399" s="18"/>
    </row>
    <row r="400" spans="2:3" ht="12.5">
      <c r="B400" s="18"/>
      <c r="C400" s="18"/>
    </row>
    <row r="401" spans="2:3" ht="12.5">
      <c r="B401" s="18"/>
      <c r="C401" s="18"/>
    </row>
    <row r="402" spans="2:3" ht="12.5">
      <c r="B402" s="18"/>
      <c r="C402" s="18"/>
    </row>
    <row r="403" spans="2:3" ht="12.5">
      <c r="B403" s="18"/>
      <c r="C403" s="18"/>
    </row>
    <row r="404" spans="2:3" ht="12.5">
      <c r="B404" s="18"/>
      <c r="C404" s="18"/>
    </row>
    <row r="405" spans="2:3" ht="12.5">
      <c r="B405" s="18"/>
      <c r="C405" s="18"/>
    </row>
    <row r="406" spans="2:3" ht="12.5">
      <c r="B406" s="18"/>
      <c r="C406" s="18"/>
    </row>
    <row r="407" spans="2:3" ht="12.5">
      <c r="B407" s="18"/>
      <c r="C407" s="18"/>
    </row>
    <row r="408" spans="2:3" ht="12.5">
      <c r="B408" s="18"/>
      <c r="C408" s="18"/>
    </row>
    <row r="409" spans="2:3" ht="12.5">
      <c r="B409" s="18"/>
      <c r="C409" s="18"/>
    </row>
    <row r="410" spans="2:3" ht="12.5">
      <c r="B410" s="18"/>
      <c r="C410" s="18"/>
    </row>
    <row r="411" spans="2:3" ht="12.5">
      <c r="B411" s="18"/>
      <c r="C411" s="18"/>
    </row>
    <row r="412" spans="2:3" ht="12.5">
      <c r="B412" s="18"/>
      <c r="C412" s="18"/>
    </row>
    <row r="413" spans="2:3" ht="12.5">
      <c r="B413" s="18"/>
      <c r="C413" s="18"/>
    </row>
    <row r="414" spans="2:3" ht="12.5">
      <c r="B414" s="18"/>
      <c r="C414" s="18"/>
    </row>
    <row r="415" spans="2:3" ht="12.5">
      <c r="B415" s="18"/>
      <c r="C415" s="18"/>
    </row>
    <row r="416" spans="2:3" ht="12.5">
      <c r="B416" s="18"/>
      <c r="C416" s="18"/>
    </row>
    <row r="417" spans="2:3" ht="12.5">
      <c r="B417" s="18"/>
      <c r="C417" s="18"/>
    </row>
    <row r="418" spans="2:3" ht="12.5">
      <c r="B418" s="18"/>
      <c r="C418" s="18"/>
    </row>
    <row r="419" spans="2:3" ht="12.5">
      <c r="B419" s="18"/>
      <c r="C419" s="18"/>
    </row>
    <row r="420" spans="2:3" ht="12.5">
      <c r="B420" s="18"/>
      <c r="C420" s="18"/>
    </row>
    <row r="421" spans="2:3" ht="12.5">
      <c r="B421" s="18"/>
      <c r="C421" s="18"/>
    </row>
    <row r="422" spans="2:3" ht="12.5">
      <c r="B422" s="18"/>
      <c r="C422" s="18"/>
    </row>
    <row r="423" spans="2:3" ht="12.5">
      <c r="B423" s="18"/>
      <c r="C423" s="18"/>
    </row>
    <row r="424" spans="2:3" ht="12.5">
      <c r="B424" s="18"/>
      <c r="C424" s="18"/>
    </row>
    <row r="425" spans="2:3" ht="12.5">
      <c r="B425" s="18"/>
      <c r="C425" s="18"/>
    </row>
    <row r="426" spans="2:3" ht="12.5">
      <c r="B426" s="18"/>
      <c r="C426" s="18"/>
    </row>
    <row r="427" spans="2:3" ht="12.5">
      <c r="B427" s="18"/>
      <c r="C427" s="18"/>
    </row>
    <row r="428" spans="2:3" ht="12.5">
      <c r="B428" s="18"/>
      <c r="C428" s="18"/>
    </row>
    <row r="429" spans="2:3" ht="12.5">
      <c r="B429" s="18"/>
      <c r="C429" s="18"/>
    </row>
    <row r="430" spans="2:3" ht="12.5">
      <c r="B430" s="18"/>
      <c r="C430" s="18"/>
    </row>
    <row r="431" spans="2:3" ht="12.5">
      <c r="B431" s="18"/>
      <c r="C431" s="18"/>
    </row>
    <row r="432" spans="2:3" ht="12.5">
      <c r="B432" s="18"/>
      <c r="C432" s="18"/>
    </row>
    <row r="433" spans="2:3" ht="12.5">
      <c r="B433" s="18"/>
      <c r="C433" s="18"/>
    </row>
    <row r="434" spans="2:3" ht="12.5">
      <c r="B434" s="18"/>
      <c r="C434" s="18"/>
    </row>
    <row r="435" spans="2:3" ht="12.5">
      <c r="B435" s="18"/>
      <c r="C435" s="18"/>
    </row>
    <row r="436" spans="2:3" ht="12.5">
      <c r="B436" s="18"/>
      <c r="C436" s="18"/>
    </row>
    <row r="437" spans="2:3" ht="12.5">
      <c r="B437" s="18"/>
      <c r="C437" s="18"/>
    </row>
    <row r="438" spans="2:3" ht="12.5">
      <c r="B438" s="18"/>
      <c r="C438" s="18"/>
    </row>
    <row r="439" spans="2:3" ht="12.5">
      <c r="B439" s="18"/>
      <c r="C439" s="18"/>
    </row>
    <row r="440" spans="2:3" ht="12.5">
      <c r="B440" s="18"/>
      <c r="C440" s="18"/>
    </row>
    <row r="441" spans="2:3" ht="12.5">
      <c r="B441" s="18"/>
      <c r="C441" s="18"/>
    </row>
    <row r="442" spans="2:3" ht="12.5">
      <c r="B442" s="18"/>
      <c r="C442" s="18"/>
    </row>
    <row r="443" spans="2:3" ht="12.5">
      <c r="B443" s="18"/>
      <c r="C443" s="18"/>
    </row>
    <row r="444" spans="2:3" ht="12.5">
      <c r="B444" s="18"/>
      <c r="C444" s="18"/>
    </row>
    <row r="445" spans="2:3" ht="12.5">
      <c r="B445" s="18"/>
      <c r="C445" s="18"/>
    </row>
    <row r="446" spans="2:3" ht="12.5">
      <c r="B446" s="18"/>
      <c r="C446" s="18"/>
    </row>
    <row r="447" spans="2:3" ht="12.5">
      <c r="B447" s="18"/>
      <c r="C447" s="18"/>
    </row>
    <row r="448" spans="2:3" ht="12.5">
      <c r="B448" s="18"/>
      <c r="C448" s="18"/>
    </row>
    <row r="449" spans="2:3" ht="12.5">
      <c r="B449" s="18"/>
      <c r="C449" s="18"/>
    </row>
    <row r="450" spans="2:3" ht="12.5">
      <c r="B450" s="18"/>
      <c r="C450" s="18"/>
    </row>
    <row r="451" spans="2:3" ht="12.5">
      <c r="B451" s="18"/>
      <c r="C451" s="18"/>
    </row>
    <row r="452" spans="2:3" ht="12.5">
      <c r="B452" s="18"/>
      <c r="C452" s="18"/>
    </row>
    <row r="453" spans="2:3" ht="12.5">
      <c r="B453" s="18"/>
      <c r="C453" s="18"/>
    </row>
    <row r="454" spans="2:3" ht="12.5">
      <c r="B454" s="18"/>
      <c r="C454" s="18"/>
    </row>
    <row r="455" spans="2:3" ht="12.5">
      <c r="B455" s="18"/>
      <c r="C455" s="18"/>
    </row>
    <row r="456" spans="2:3" ht="12.5">
      <c r="B456" s="18"/>
      <c r="C456" s="18"/>
    </row>
    <row r="457" spans="2:3" ht="12.5">
      <c r="B457" s="18"/>
      <c r="C457" s="18"/>
    </row>
    <row r="458" spans="2:3" ht="12.5">
      <c r="B458" s="18"/>
      <c r="C458" s="18"/>
    </row>
    <row r="459" spans="2:3" ht="12.5">
      <c r="B459" s="18"/>
      <c r="C459" s="18"/>
    </row>
    <row r="460" spans="2:3" ht="12.5">
      <c r="B460" s="18"/>
      <c r="C460" s="18"/>
    </row>
    <row r="461" spans="2:3" ht="12.5">
      <c r="B461" s="18"/>
      <c r="C461" s="18"/>
    </row>
    <row r="462" spans="2:3" ht="12.5">
      <c r="B462" s="18"/>
      <c r="C462" s="18"/>
    </row>
    <row r="463" spans="2:3" ht="12.5">
      <c r="B463" s="18"/>
      <c r="C463" s="18"/>
    </row>
    <row r="464" spans="2:3" ht="12.5">
      <c r="B464" s="18"/>
      <c r="C464" s="18"/>
    </row>
    <row r="465" spans="2:3" ht="12.5">
      <c r="B465" s="18"/>
      <c r="C465" s="18"/>
    </row>
    <row r="466" spans="2:3" ht="12.5">
      <c r="B466" s="18"/>
      <c r="C466" s="18"/>
    </row>
    <row r="467" spans="2:3" ht="12.5">
      <c r="B467" s="18"/>
      <c r="C467" s="18"/>
    </row>
    <row r="468" spans="2:3" ht="12.5">
      <c r="B468" s="18"/>
      <c r="C468" s="18"/>
    </row>
    <row r="469" spans="2:3" ht="12.5">
      <c r="B469" s="18"/>
      <c r="C469" s="18"/>
    </row>
    <row r="470" spans="2:3" ht="12.5">
      <c r="B470" s="18"/>
      <c r="C470" s="18"/>
    </row>
    <row r="471" spans="2:3" ht="12.5">
      <c r="B471" s="18"/>
      <c r="C471" s="18"/>
    </row>
    <row r="472" spans="2:3" ht="12.5">
      <c r="B472" s="18"/>
      <c r="C472" s="18"/>
    </row>
    <row r="473" spans="2:3" ht="12.5">
      <c r="B473" s="18"/>
      <c r="C473" s="18"/>
    </row>
    <row r="474" spans="2:3" ht="12.5">
      <c r="B474" s="18"/>
      <c r="C474" s="18"/>
    </row>
    <row r="475" spans="2:3" ht="12.5">
      <c r="B475" s="18"/>
      <c r="C475" s="18"/>
    </row>
    <row r="476" spans="2:3" ht="12.5">
      <c r="B476" s="18"/>
      <c r="C476" s="18"/>
    </row>
    <row r="477" spans="2:3" ht="12.5">
      <c r="B477" s="18"/>
      <c r="C477" s="18"/>
    </row>
    <row r="478" spans="2:3" ht="12.5">
      <c r="B478" s="18"/>
      <c r="C478" s="18"/>
    </row>
    <row r="479" spans="2:3" ht="12.5">
      <c r="B479" s="18"/>
      <c r="C479" s="18"/>
    </row>
    <row r="480" spans="2:3" ht="12.5">
      <c r="B480" s="18"/>
      <c r="C480" s="18"/>
    </row>
    <row r="481" spans="2:3" ht="12.5">
      <c r="B481" s="18"/>
      <c r="C481" s="18"/>
    </row>
    <row r="482" spans="2:3" ht="12.5">
      <c r="B482" s="18"/>
      <c r="C482" s="18"/>
    </row>
    <row r="483" spans="2:3" ht="12.5">
      <c r="B483" s="18"/>
      <c r="C483" s="18"/>
    </row>
    <row r="484" spans="2:3" ht="12.5">
      <c r="B484" s="18"/>
      <c r="C484" s="18"/>
    </row>
    <row r="485" spans="2:3" ht="12.5">
      <c r="B485" s="18"/>
      <c r="C485" s="18"/>
    </row>
    <row r="486" spans="2:3" ht="12.5">
      <c r="B486" s="18"/>
      <c r="C486" s="18"/>
    </row>
    <row r="487" spans="2:3" ht="12.5">
      <c r="B487" s="18"/>
      <c r="C487" s="18"/>
    </row>
    <row r="488" spans="2:3" ht="12.5">
      <c r="B488" s="18"/>
      <c r="C488" s="18"/>
    </row>
    <row r="489" spans="2:3" ht="12.5">
      <c r="B489" s="18"/>
      <c r="C489" s="18"/>
    </row>
    <row r="490" spans="2:3" ht="12.5">
      <c r="B490" s="18"/>
      <c r="C490" s="18"/>
    </row>
    <row r="491" spans="2:3" ht="12.5">
      <c r="B491" s="18"/>
      <c r="C491" s="18"/>
    </row>
    <row r="492" spans="2:3" ht="12.5">
      <c r="B492" s="18"/>
      <c r="C492" s="18"/>
    </row>
    <row r="493" spans="2:3" ht="12.5">
      <c r="B493" s="18"/>
      <c r="C493" s="18"/>
    </row>
    <row r="494" spans="2:3" ht="12.5">
      <c r="B494" s="18"/>
      <c r="C494" s="18"/>
    </row>
    <row r="495" spans="2:3" ht="12.5">
      <c r="B495" s="18"/>
      <c r="C495" s="18"/>
    </row>
    <row r="496" spans="2:3" ht="12.5">
      <c r="B496" s="18"/>
      <c r="C496" s="18"/>
    </row>
    <row r="497" spans="2:3" ht="12.5">
      <c r="B497" s="18"/>
      <c r="C497" s="18"/>
    </row>
    <row r="498" spans="2:3" ht="12.5">
      <c r="B498" s="18"/>
      <c r="C498" s="18"/>
    </row>
    <row r="499" spans="2:3" ht="12.5">
      <c r="B499" s="18"/>
      <c r="C499" s="18"/>
    </row>
    <row r="500" spans="2:3" ht="12.5">
      <c r="B500" s="18"/>
      <c r="C500" s="18"/>
    </row>
    <row r="501" spans="2:3" ht="12.5">
      <c r="B501" s="18"/>
      <c r="C501" s="18"/>
    </row>
    <row r="502" spans="2:3" ht="12.5">
      <c r="B502" s="18"/>
      <c r="C502" s="18"/>
    </row>
    <row r="503" spans="2:3" ht="12.5">
      <c r="B503" s="18"/>
      <c r="C503" s="18"/>
    </row>
    <row r="504" spans="2:3" ht="12.5">
      <c r="B504" s="18"/>
      <c r="C504" s="18"/>
    </row>
    <row r="505" spans="2:3" ht="12.5">
      <c r="B505" s="18"/>
      <c r="C505" s="18"/>
    </row>
    <row r="506" spans="2:3" ht="12.5">
      <c r="B506" s="18"/>
      <c r="C506" s="18"/>
    </row>
    <row r="507" spans="2:3" ht="12.5">
      <c r="B507" s="18"/>
      <c r="C507" s="18"/>
    </row>
    <row r="508" spans="2:3" ht="12.5">
      <c r="B508" s="18"/>
      <c r="C508" s="18"/>
    </row>
    <row r="509" spans="2:3" ht="12.5">
      <c r="B509" s="18"/>
      <c r="C509" s="18"/>
    </row>
    <row r="510" spans="2:3" ht="12.5">
      <c r="B510" s="18"/>
      <c r="C510" s="18"/>
    </row>
    <row r="511" spans="2:3" ht="12.5">
      <c r="B511" s="18"/>
      <c r="C511" s="18"/>
    </row>
    <row r="512" spans="2:3" ht="12.5">
      <c r="B512" s="18"/>
      <c r="C512" s="18"/>
    </row>
    <row r="513" spans="2:3" ht="12.5">
      <c r="B513" s="18"/>
      <c r="C513" s="18"/>
    </row>
    <row r="514" spans="2:3" ht="12.5">
      <c r="B514" s="18"/>
      <c r="C514" s="18"/>
    </row>
    <row r="515" spans="2:3" ht="12.5">
      <c r="B515" s="18"/>
      <c r="C515" s="18"/>
    </row>
    <row r="516" spans="2:3" ht="12.5">
      <c r="B516" s="18"/>
      <c r="C516" s="18"/>
    </row>
    <row r="517" spans="2:3" ht="12.5">
      <c r="B517" s="18"/>
      <c r="C517" s="18"/>
    </row>
    <row r="518" spans="2:3" ht="12.5">
      <c r="B518" s="18"/>
      <c r="C518" s="18"/>
    </row>
    <row r="519" spans="2:3" ht="12.5">
      <c r="B519" s="18"/>
      <c r="C519" s="18"/>
    </row>
    <row r="520" spans="2:3" ht="12.5">
      <c r="B520" s="18"/>
      <c r="C520" s="18"/>
    </row>
    <row r="521" spans="2:3" ht="12.5">
      <c r="B521" s="18"/>
      <c r="C521" s="18"/>
    </row>
    <row r="522" spans="2:3" ht="12.5">
      <c r="B522" s="18"/>
      <c r="C522" s="18"/>
    </row>
    <row r="523" spans="2:3" ht="12.5">
      <c r="B523" s="18"/>
      <c r="C523" s="18"/>
    </row>
    <row r="524" spans="2:3" ht="12.5">
      <c r="B524" s="18"/>
      <c r="C524" s="18"/>
    </row>
    <row r="525" spans="2:3" ht="12.5">
      <c r="B525" s="18"/>
      <c r="C525" s="18"/>
    </row>
    <row r="526" spans="2:3" ht="12.5">
      <c r="B526" s="18"/>
      <c r="C526" s="18"/>
    </row>
    <row r="527" spans="2:3" ht="12.5">
      <c r="B527" s="18"/>
      <c r="C527" s="18"/>
    </row>
    <row r="528" spans="2:3" ht="12.5">
      <c r="B528" s="18"/>
      <c r="C528" s="18"/>
    </row>
    <row r="529" spans="2:3" ht="12.5">
      <c r="B529" s="18"/>
      <c r="C529" s="18"/>
    </row>
    <row r="530" spans="2:3" ht="12.5">
      <c r="B530" s="18"/>
      <c r="C530" s="18"/>
    </row>
    <row r="531" spans="2:3" ht="12.5">
      <c r="B531" s="18"/>
      <c r="C531" s="18"/>
    </row>
    <row r="532" spans="2:3" ht="12.5">
      <c r="B532" s="18"/>
      <c r="C532" s="18"/>
    </row>
    <row r="533" spans="2:3" ht="12.5">
      <c r="B533" s="18"/>
      <c r="C533" s="18"/>
    </row>
    <row r="534" spans="2:3" ht="12.5">
      <c r="B534" s="18"/>
      <c r="C534" s="18"/>
    </row>
    <row r="535" spans="2:3" ht="12.5">
      <c r="B535" s="18"/>
      <c r="C535" s="18"/>
    </row>
    <row r="536" spans="2:3" ht="12.5">
      <c r="B536" s="18"/>
      <c r="C536" s="18"/>
    </row>
    <row r="537" spans="2:3" ht="12.5">
      <c r="B537" s="18"/>
      <c r="C537" s="18"/>
    </row>
    <row r="538" spans="2:3" ht="12.5">
      <c r="B538" s="18"/>
      <c r="C538" s="18"/>
    </row>
    <row r="539" spans="2:3" ht="12.5">
      <c r="B539" s="18"/>
      <c r="C539" s="18"/>
    </row>
    <row r="540" spans="2:3" ht="12.5">
      <c r="B540" s="18"/>
      <c r="C540" s="18"/>
    </row>
    <row r="541" spans="2:3" ht="12.5">
      <c r="B541" s="18"/>
      <c r="C541" s="18"/>
    </row>
    <row r="542" spans="2:3" ht="12.5">
      <c r="B542" s="18"/>
      <c r="C542" s="18"/>
    </row>
    <row r="543" spans="2:3" ht="12.5">
      <c r="B543" s="18"/>
      <c r="C543" s="18"/>
    </row>
    <row r="544" spans="2:3" ht="12.5">
      <c r="B544" s="18"/>
      <c r="C544" s="18"/>
    </row>
    <row r="545" spans="2:3" ht="12.5">
      <c r="B545" s="18"/>
      <c r="C545" s="18"/>
    </row>
    <row r="546" spans="2:3" ht="12.5">
      <c r="B546" s="18"/>
      <c r="C546" s="18"/>
    </row>
    <row r="547" spans="2:3" ht="12.5">
      <c r="B547" s="18"/>
      <c r="C547" s="18"/>
    </row>
    <row r="548" spans="2:3" ht="12.5">
      <c r="B548" s="18"/>
      <c r="C548" s="18"/>
    </row>
    <row r="549" spans="2:3" ht="12.5">
      <c r="B549" s="18"/>
      <c r="C549" s="18"/>
    </row>
    <row r="550" spans="2:3" ht="12.5">
      <c r="B550" s="18"/>
      <c r="C550" s="18"/>
    </row>
    <row r="551" spans="2:3" ht="12.5">
      <c r="B551" s="18"/>
      <c r="C551" s="18"/>
    </row>
    <row r="552" spans="2:3" ht="12.5">
      <c r="B552" s="18"/>
      <c r="C552" s="18"/>
    </row>
    <row r="553" spans="2:3" ht="12.5">
      <c r="B553" s="18"/>
      <c r="C553" s="18"/>
    </row>
    <row r="554" spans="2:3" ht="12.5">
      <c r="B554" s="18"/>
      <c r="C554" s="18"/>
    </row>
    <row r="555" spans="2:3" ht="12.5">
      <c r="B555" s="18"/>
      <c r="C555" s="18"/>
    </row>
    <row r="556" spans="2:3" ht="12.5">
      <c r="B556" s="18"/>
      <c r="C556" s="18"/>
    </row>
    <row r="557" spans="2:3" ht="12.5">
      <c r="B557" s="18"/>
      <c r="C557" s="18"/>
    </row>
    <row r="558" spans="2:3" ht="12.5">
      <c r="B558" s="18"/>
      <c r="C558" s="18"/>
    </row>
    <row r="559" spans="2:3" ht="12.5">
      <c r="B559" s="18"/>
      <c r="C559" s="18"/>
    </row>
    <row r="560" spans="2:3" ht="12.5">
      <c r="B560" s="18"/>
      <c r="C560" s="18"/>
    </row>
    <row r="561" spans="2:3" ht="12.5">
      <c r="B561" s="18"/>
      <c r="C561" s="18"/>
    </row>
    <row r="562" spans="2:3" ht="12.5">
      <c r="B562" s="18"/>
      <c r="C562" s="18"/>
    </row>
    <row r="563" spans="2:3" ht="12.5">
      <c r="B563" s="18"/>
      <c r="C563" s="18"/>
    </row>
    <row r="564" spans="2:3" ht="12.5">
      <c r="B564" s="18"/>
      <c r="C564" s="18"/>
    </row>
    <row r="565" spans="2:3" ht="12.5">
      <c r="B565" s="18"/>
      <c r="C565" s="18"/>
    </row>
    <row r="566" spans="2:3" ht="12.5">
      <c r="B566" s="18"/>
      <c r="C566" s="18"/>
    </row>
    <row r="567" spans="2:3" ht="12.5">
      <c r="B567" s="18"/>
      <c r="C567" s="18"/>
    </row>
    <row r="568" spans="2:3" ht="12.5">
      <c r="B568" s="18"/>
      <c r="C568" s="18"/>
    </row>
    <row r="569" spans="2:3" ht="12.5">
      <c r="B569" s="18"/>
      <c r="C569" s="18"/>
    </row>
    <row r="570" spans="2:3" ht="12.5">
      <c r="B570" s="18"/>
      <c r="C570" s="18"/>
    </row>
    <row r="571" spans="2:3" ht="12.5">
      <c r="B571" s="18"/>
      <c r="C571" s="18"/>
    </row>
    <row r="572" spans="2:3" ht="12.5">
      <c r="B572" s="18"/>
      <c r="C572" s="18"/>
    </row>
    <row r="573" spans="2:3" ht="12.5">
      <c r="B573" s="18"/>
      <c r="C573" s="18"/>
    </row>
    <row r="574" spans="2:3" ht="12.5">
      <c r="B574" s="18"/>
      <c r="C574" s="18"/>
    </row>
    <row r="575" spans="2:3" ht="12.5">
      <c r="B575" s="18"/>
      <c r="C575" s="18"/>
    </row>
    <row r="576" spans="2:3" ht="12.5">
      <c r="B576" s="18"/>
      <c r="C576" s="18"/>
    </row>
    <row r="577" spans="2:3" ht="12.5">
      <c r="B577" s="18"/>
      <c r="C577" s="18"/>
    </row>
    <row r="578" spans="2:3" ht="12.5">
      <c r="B578" s="18"/>
      <c r="C578" s="18"/>
    </row>
    <row r="579" spans="2:3" ht="12.5">
      <c r="B579" s="18"/>
      <c r="C579" s="18"/>
    </row>
    <row r="580" spans="2:3" ht="12.5">
      <c r="B580" s="18"/>
      <c r="C580" s="18"/>
    </row>
    <row r="581" spans="2:3" ht="12.5">
      <c r="B581" s="18"/>
      <c r="C581" s="18"/>
    </row>
    <row r="582" spans="2:3" ht="12.5">
      <c r="B582" s="18"/>
      <c r="C582" s="18"/>
    </row>
    <row r="583" spans="2:3" ht="12.5">
      <c r="B583" s="18"/>
      <c r="C583" s="18"/>
    </row>
    <row r="584" spans="2:3" ht="12.5">
      <c r="B584" s="18"/>
      <c r="C584" s="18"/>
    </row>
    <row r="585" spans="2:3" ht="12.5">
      <c r="B585" s="18"/>
      <c r="C585" s="18"/>
    </row>
    <row r="586" spans="2:3" ht="12.5">
      <c r="B586" s="18"/>
      <c r="C586" s="18"/>
    </row>
    <row r="587" spans="2:3" ht="12.5">
      <c r="B587" s="18"/>
      <c r="C587" s="18"/>
    </row>
    <row r="588" spans="2:3" ht="12.5">
      <c r="B588" s="18"/>
      <c r="C588" s="18"/>
    </row>
    <row r="589" spans="2:3" ht="12.5">
      <c r="B589" s="18"/>
      <c r="C589" s="18"/>
    </row>
    <row r="590" spans="2:3" ht="12.5">
      <c r="B590" s="18"/>
      <c r="C590" s="18"/>
    </row>
    <row r="591" spans="2:3" ht="12.5">
      <c r="B591" s="18"/>
      <c r="C591" s="18"/>
    </row>
    <row r="592" spans="2:3" ht="12.5">
      <c r="B592" s="18"/>
      <c r="C592" s="18"/>
    </row>
    <row r="593" spans="2:3" ht="12.5">
      <c r="B593" s="18"/>
      <c r="C593" s="18"/>
    </row>
    <row r="594" spans="2:3" ht="12.5">
      <c r="B594" s="18"/>
      <c r="C594" s="18"/>
    </row>
    <row r="595" spans="2:3" ht="12.5">
      <c r="B595" s="18"/>
      <c r="C595" s="18"/>
    </row>
    <row r="596" spans="2:3" ht="12.5">
      <c r="B596" s="18"/>
      <c r="C596" s="18"/>
    </row>
    <row r="597" spans="2:3" ht="12.5">
      <c r="B597" s="18"/>
      <c r="C597" s="18"/>
    </row>
    <row r="598" spans="2:3" ht="12.5">
      <c r="B598" s="18"/>
      <c r="C598" s="18"/>
    </row>
    <row r="599" spans="2:3" ht="12.5">
      <c r="B599" s="18"/>
      <c r="C599" s="18"/>
    </row>
    <row r="600" spans="2:3" ht="12.5">
      <c r="B600" s="18"/>
      <c r="C600" s="18"/>
    </row>
    <row r="601" spans="2:3" ht="12.5">
      <c r="B601" s="18"/>
      <c r="C601" s="18"/>
    </row>
    <row r="602" spans="2:3" ht="12.5">
      <c r="B602" s="18"/>
      <c r="C602" s="18"/>
    </row>
    <row r="603" spans="2:3" ht="12.5">
      <c r="B603" s="18"/>
      <c r="C603" s="18"/>
    </row>
    <row r="604" spans="2:3" ht="12.5">
      <c r="B604" s="18"/>
      <c r="C604" s="18"/>
    </row>
    <row r="605" spans="2:3" ht="12.5">
      <c r="B605" s="18"/>
      <c r="C605" s="18"/>
    </row>
    <row r="606" spans="2:3" ht="12.5">
      <c r="B606" s="18"/>
      <c r="C606" s="18"/>
    </row>
    <row r="607" spans="2:3" ht="12.5">
      <c r="B607" s="18"/>
      <c r="C607" s="18"/>
    </row>
    <row r="608" spans="2:3" ht="12.5">
      <c r="B608" s="18"/>
      <c r="C608" s="18"/>
    </row>
    <row r="609" spans="2:3" ht="12.5">
      <c r="B609" s="18"/>
      <c r="C609" s="18"/>
    </row>
    <row r="610" spans="2:3" ht="12.5">
      <c r="B610" s="18"/>
      <c r="C610" s="18"/>
    </row>
    <row r="611" spans="2:3" ht="12.5">
      <c r="B611" s="18"/>
      <c r="C611" s="18"/>
    </row>
    <row r="612" spans="2:3" ht="12.5">
      <c r="B612" s="18"/>
      <c r="C612" s="18"/>
    </row>
    <row r="613" spans="2:3" ht="12.5">
      <c r="B613" s="18"/>
      <c r="C613" s="18"/>
    </row>
    <row r="614" spans="2:3" ht="12.5">
      <c r="B614" s="18"/>
      <c r="C614" s="18"/>
    </row>
    <row r="615" spans="2:3" ht="12.5">
      <c r="B615" s="18"/>
      <c r="C615" s="18"/>
    </row>
    <row r="616" spans="2:3" ht="12.5">
      <c r="B616" s="18"/>
      <c r="C616" s="18"/>
    </row>
    <row r="617" spans="2:3" ht="12.5">
      <c r="B617" s="18"/>
      <c r="C617" s="18"/>
    </row>
    <row r="618" spans="2:3" ht="12.5">
      <c r="B618" s="18"/>
      <c r="C618" s="18"/>
    </row>
    <row r="619" spans="2:3" ht="12.5">
      <c r="B619" s="18"/>
      <c r="C619" s="18"/>
    </row>
    <row r="620" spans="2:3" ht="12.5">
      <c r="B620" s="18"/>
      <c r="C620" s="18"/>
    </row>
    <row r="621" spans="2:3" ht="12.5">
      <c r="B621" s="18"/>
      <c r="C621" s="18"/>
    </row>
    <row r="622" spans="2:3" ht="12.5">
      <c r="B622" s="18"/>
      <c r="C622" s="18"/>
    </row>
    <row r="623" spans="2:3" ht="12.5">
      <c r="B623" s="18"/>
      <c r="C623" s="18"/>
    </row>
    <row r="624" spans="2:3" ht="12.5">
      <c r="B624" s="18"/>
      <c r="C624" s="18"/>
    </row>
    <row r="625" spans="2:3" ht="12.5">
      <c r="B625" s="18"/>
      <c r="C625" s="18"/>
    </row>
    <row r="626" spans="2:3" ht="12.5">
      <c r="B626" s="18"/>
      <c r="C626" s="18"/>
    </row>
    <row r="627" spans="2:3" ht="12.5">
      <c r="B627" s="18"/>
      <c r="C627" s="18"/>
    </row>
    <row r="628" spans="2:3" ht="12.5">
      <c r="B628" s="18"/>
      <c r="C628" s="18"/>
    </row>
    <row r="629" spans="2:3" ht="12.5">
      <c r="B629" s="18"/>
      <c r="C629" s="18"/>
    </row>
    <row r="630" spans="2:3" ht="12.5">
      <c r="B630" s="18"/>
      <c r="C630" s="18"/>
    </row>
    <row r="631" spans="2:3" ht="12.5">
      <c r="B631" s="18"/>
      <c r="C631" s="18"/>
    </row>
    <row r="632" spans="2:3" ht="12.5">
      <c r="B632" s="18"/>
      <c r="C632" s="18"/>
    </row>
    <row r="633" spans="2:3" ht="12.5">
      <c r="B633" s="18"/>
      <c r="C633" s="18"/>
    </row>
    <row r="634" spans="2:3" ht="12.5">
      <c r="B634" s="18"/>
      <c r="C634" s="18"/>
    </row>
    <row r="635" spans="2:3" ht="12.5">
      <c r="B635" s="18"/>
      <c r="C635" s="18"/>
    </row>
    <row r="636" spans="2:3" ht="12.5">
      <c r="B636" s="18"/>
      <c r="C636" s="18"/>
    </row>
    <row r="637" spans="2:3" ht="12.5">
      <c r="B637" s="18"/>
      <c r="C637" s="18"/>
    </row>
    <row r="638" spans="2:3" ht="12.5">
      <c r="B638" s="18"/>
      <c r="C638" s="18"/>
    </row>
    <row r="639" spans="2:3" ht="12.5">
      <c r="B639" s="18"/>
      <c r="C639" s="18"/>
    </row>
    <row r="640" spans="2:3" ht="12.5">
      <c r="B640" s="18"/>
      <c r="C640" s="18"/>
    </row>
    <row r="641" spans="2:3" ht="12.5">
      <c r="B641" s="18"/>
      <c r="C641" s="18"/>
    </row>
    <row r="642" spans="2:3" ht="12.5">
      <c r="B642" s="18"/>
      <c r="C642" s="18"/>
    </row>
    <row r="643" spans="2:3" ht="12.5">
      <c r="B643" s="18"/>
      <c r="C643" s="18"/>
    </row>
    <row r="644" spans="2:3" ht="12.5">
      <c r="B644" s="18"/>
      <c r="C644" s="18"/>
    </row>
    <row r="645" spans="2:3" ht="12.5">
      <c r="B645" s="18"/>
      <c r="C645" s="18"/>
    </row>
    <row r="646" spans="2:3" ht="12.5">
      <c r="B646" s="18"/>
      <c r="C646" s="18"/>
    </row>
    <row r="647" spans="2:3" ht="12.5">
      <c r="B647" s="18"/>
      <c r="C647" s="18"/>
    </row>
    <row r="648" spans="2:3" ht="12.5">
      <c r="B648" s="18"/>
      <c r="C648" s="18"/>
    </row>
    <row r="649" spans="2:3" ht="12.5">
      <c r="B649" s="18"/>
      <c r="C649" s="18"/>
    </row>
    <row r="650" spans="2:3" ht="12.5">
      <c r="B650" s="18"/>
      <c r="C650" s="18"/>
    </row>
    <row r="651" spans="2:3" ht="12.5">
      <c r="B651" s="18"/>
      <c r="C651" s="18"/>
    </row>
    <row r="652" spans="2:3" ht="12.5">
      <c r="B652" s="18"/>
      <c r="C652" s="18"/>
    </row>
    <row r="653" spans="2:3" ht="12.5">
      <c r="B653" s="18"/>
      <c r="C653" s="18"/>
    </row>
    <row r="654" spans="2:3" ht="12.5">
      <c r="B654" s="18"/>
      <c r="C654" s="18"/>
    </row>
    <row r="655" spans="2:3" ht="12.5">
      <c r="B655" s="18"/>
      <c r="C655" s="18"/>
    </row>
    <row r="656" spans="2:3" ht="12.5">
      <c r="B656" s="18"/>
      <c r="C656" s="18"/>
    </row>
    <row r="657" spans="2:3" ht="12.5">
      <c r="B657" s="18"/>
      <c r="C657" s="18"/>
    </row>
    <row r="658" spans="2:3" ht="12.5">
      <c r="B658" s="18"/>
      <c r="C658" s="18"/>
    </row>
    <row r="659" spans="2:3" ht="12.5">
      <c r="B659" s="18"/>
      <c r="C659" s="18"/>
    </row>
    <row r="660" spans="2:3" ht="12.5">
      <c r="B660" s="18"/>
      <c r="C660" s="18"/>
    </row>
    <row r="661" spans="2:3" ht="12.5">
      <c r="B661" s="18"/>
      <c r="C661" s="18"/>
    </row>
    <row r="662" spans="2:3" ht="12.5">
      <c r="B662" s="18"/>
      <c r="C662" s="18"/>
    </row>
    <row r="663" spans="2:3" ht="12.5">
      <c r="B663" s="18"/>
      <c r="C663" s="18"/>
    </row>
    <row r="664" spans="2:3" ht="12.5">
      <c r="B664" s="18"/>
      <c r="C664" s="18"/>
    </row>
    <row r="665" spans="2:3" ht="12.5">
      <c r="B665" s="18"/>
      <c r="C665" s="18"/>
    </row>
    <row r="666" spans="2:3" ht="12.5">
      <c r="B666" s="18"/>
      <c r="C666" s="18"/>
    </row>
    <row r="667" spans="2:3" ht="12.5">
      <c r="B667" s="18"/>
      <c r="C667" s="18"/>
    </row>
    <row r="668" spans="2:3" ht="12.5">
      <c r="B668" s="18"/>
      <c r="C668" s="18"/>
    </row>
    <row r="669" spans="2:3" ht="12.5">
      <c r="B669" s="18"/>
      <c r="C669" s="18"/>
    </row>
    <row r="670" spans="2:3" ht="12.5">
      <c r="B670" s="18"/>
      <c r="C670" s="18"/>
    </row>
    <row r="671" spans="2:3" ht="12.5">
      <c r="B671" s="18"/>
      <c r="C671" s="18"/>
    </row>
    <row r="672" spans="2:3" ht="12.5">
      <c r="B672" s="18"/>
      <c r="C672" s="18"/>
    </row>
    <row r="673" spans="2:3" ht="12.5">
      <c r="B673" s="18"/>
      <c r="C673" s="18"/>
    </row>
    <row r="674" spans="2:3" ht="12.5">
      <c r="B674" s="18"/>
      <c r="C674" s="18"/>
    </row>
    <row r="675" spans="2:3" ht="12.5">
      <c r="B675" s="18"/>
      <c r="C675" s="18"/>
    </row>
    <row r="676" spans="2:3" ht="12.5">
      <c r="B676" s="18"/>
      <c r="C676" s="18"/>
    </row>
    <row r="677" spans="2:3" ht="12.5">
      <c r="B677" s="18"/>
      <c r="C677" s="18"/>
    </row>
    <row r="678" spans="2:3" ht="12.5">
      <c r="B678" s="18"/>
      <c r="C678" s="18"/>
    </row>
    <row r="679" spans="2:3" ht="12.5">
      <c r="B679" s="18"/>
      <c r="C679" s="18"/>
    </row>
    <row r="680" spans="2:3" ht="12.5">
      <c r="B680" s="18"/>
      <c r="C680" s="18"/>
    </row>
    <row r="681" spans="2:3" ht="12.5">
      <c r="B681" s="18"/>
      <c r="C681" s="18"/>
    </row>
    <row r="682" spans="2:3" ht="12.5">
      <c r="B682" s="18"/>
      <c r="C682" s="18"/>
    </row>
    <row r="683" spans="2:3" ht="12.5">
      <c r="B683" s="18"/>
      <c r="C683" s="18"/>
    </row>
    <row r="684" spans="2:3" ht="12.5">
      <c r="B684" s="18"/>
      <c r="C684" s="18"/>
    </row>
    <row r="685" spans="2:3" ht="12.5">
      <c r="B685" s="18"/>
      <c r="C685" s="18"/>
    </row>
    <row r="686" spans="2:3" ht="12.5">
      <c r="B686" s="18"/>
      <c r="C686" s="18"/>
    </row>
    <row r="687" spans="2:3" ht="12.5">
      <c r="B687" s="18"/>
      <c r="C687" s="18"/>
    </row>
    <row r="688" spans="2:3" ht="12.5">
      <c r="B688" s="18"/>
      <c r="C688" s="18"/>
    </row>
    <row r="689" spans="2:3" ht="12.5">
      <c r="B689" s="18"/>
      <c r="C689" s="18"/>
    </row>
    <row r="690" spans="2:3" ht="12.5">
      <c r="B690" s="18"/>
      <c r="C690" s="18"/>
    </row>
    <row r="691" spans="2:3" ht="12.5">
      <c r="B691" s="18"/>
      <c r="C691" s="18"/>
    </row>
    <row r="692" spans="2:3" ht="12.5">
      <c r="B692" s="18"/>
      <c r="C692" s="18"/>
    </row>
    <row r="693" spans="2:3" ht="12.5">
      <c r="B693" s="18"/>
      <c r="C693" s="18"/>
    </row>
    <row r="694" spans="2:3" ht="12.5">
      <c r="B694" s="18"/>
      <c r="C694" s="18"/>
    </row>
    <row r="695" spans="2:3" ht="12.5">
      <c r="B695" s="18"/>
      <c r="C695" s="18"/>
    </row>
    <row r="696" spans="2:3" ht="12.5">
      <c r="B696" s="18"/>
      <c r="C696" s="18"/>
    </row>
    <row r="697" spans="2:3" ht="12.5">
      <c r="B697" s="18"/>
      <c r="C697" s="18"/>
    </row>
    <row r="698" spans="2:3" ht="12.5">
      <c r="B698" s="18"/>
      <c r="C698" s="18"/>
    </row>
    <row r="699" spans="2:3" ht="12.5">
      <c r="B699" s="18"/>
      <c r="C699" s="18"/>
    </row>
    <row r="700" spans="2:3" ht="12.5">
      <c r="B700" s="18"/>
      <c r="C700" s="18"/>
    </row>
    <row r="701" spans="2:3" ht="12.5">
      <c r="B701" s="18"/>
      <c r="C701" s="18"/>
    </row>
    <row r="702" spans="2:3" ht="12.5">
      <c r="B702" s="18"/>
      <c r="C702" s="18"/>
    </row>
    <row r="703" spans="2:3" ht="12.5">
      <c r="B703" s="18"/>
      <c r="C703" s="18"/>
    </row>
    <row r="704" spans="2:3" ht="12.5">
      <c r="B704" s="18"/>
      <c r="C704" s="18"/>
    </row>
    <row r="705" spans="2:3" ht="12.5">
      <c r="B705" s="18"/>
      <c r="C705" s="18"/>
    </row>
    <row r="706" spans="2:3" ht="12.5">
      <c r="B706" s="18"/>
      <c r="C706" s="18"/>
    </row>
    <row r="707" spans="2:3" ht="12.5">
      <c r="B707" s="18"/>
      <c r="C707" s="18"/>
    </row>
    <row r="708" spans="2:3" ht="12.5">
      <c r="B708" s="18"/>
      <c r="C708" s="18"/>
    </row>
    <row r="709" spans="2:3" ht="12.5">
      <c r="B709" s="18"/>
      <c r="C709" s="18"/>
    </row>
    <row r="710" spans="2:3" ht="12.5">
      <c r="B710" s="18"/>
      <c r="C710" s="18"/>
    </row>
    <row r="711" spans="2:3" ht="12.5">
      <c r="B711" s="18"/>
      <c r="C711" s="18"/>
    </row>
    <row r="712" spans="2:3" ht="12.5">
      <c r="B712" s="18"/>
      <c r="C712" s="18"/>
    </row>
    <row r="713" spans="2:3" ht="12.5">
      <c r="B713" s="18"/>
      <c r="C713" s="18"/>
    </row>
    <row r="714" spans="2:3" ht="12.5">
      <c r="B714" s="18"/>
      <c r="C714" s="18"/>
    </row>
    <row r="715" spans="2:3" ht="12.5">
      <c r="B715" s="18"/>
      <c r="C715" s="18"/>
    </row>
    <row r="716" spans="2:3" ht="12.5">
      <c r="B716" s="18"/>
      <c r="C716" s="18"/>
    </row>
    <row r="717" spans="2:3" ht="12.5">
      <c r="B717" s="18"/>
      <c r="C717" s="18"/>
    </row>
    <row r="718" spans="2:3" ht="12.5">
      <c r="B718" s="18"/>
      <c r="C718" s="18"/>
    </row>
    <row r="719" spans="2:3" ht="12.5">
      <c r="B719" s="18"/>
      <c r="C719" s="18"/>
    </row>
    <row r="720" spans="2:3" ht="12.5">
      <c r="B720" s="18"/>
      <c r="C720" s="18"/>
    </row>
    <row r="721" spans="2:3" ht="12.5">
      <c r="B721" s="18"/>
      <c r="C721" s="18"/>
    </row>
    <row r="722" spans="2:3" ht="12.5">
      <c r="B722" s="18"/>
      <c r="C722" s="18"/>
    </row>
    <row r="723" spans="2:3" ht="12.5">
      <c r="B723" s="18"/>
      <c r="C723" s="18"/>
    </row>
    <row r="724" spans="2:3" ht="12.5">
      <c r="B724" s="18"/>
      <c r="C724" s="18"/>
    </row>
    <row r="725" spans="2:3" ht="12.5">
      <c r="B725" s="18"/>
      <c r="C725" s="18"/>
    </row>
    <row r="726" spans="2:3" ht="12.5">
      <c r="B726" s="18"/>
      <c r="C726" s="18"/>
    </row>
    <row r="727" spans="2:3" ht="12.5">
      <c r="B727" s="18"/>
      <c r="C727" s="18"/>
    </row>
    <row r="728" spans="2:3" ht="12.5">
      <c r="B728" s="18"/>
      <c r="C728" s="18"/>
    </row>
    <row r="729" spans="2:3" ht="12.5">
      <c r="B729" s="18"/>
      <c r="C729" s="18"/>
    </row>
    <row r="730" spans="2:3" ht="12.5">
      <c r="B730" s="18"/>
      <c r="C730" s="18"/>
    </row>
    <row r="731" spans="2:3" ht="12.5">
      <c r="B731" s="18"/>
      <c r="C731" s="18"/>
    </row>
    <row r="732" spans="2:3" ht="12.5">
      <c r="B732" s="18"/>
      <c r="C732" s="18"/>
    </row>
    <row r="733" spans="2:3" ht="12.5">
      <c r="B733" s="18"/>
      <c r="C733" s="18"/>
    </row>
    <row r="734" spans="2:3" ht="12.5">
      <c r="B734" s="18"/>
      <c r="C734" s="18"/>
    </row>
    <row r="735" spans="2:3" ht="12.5">
      <c r="B735" s="18"/>
      <c r="C735" s="18"/>
    </row>
    <row r="736" spans="2:3" ht="12.5">
      <c r="B736" s="18"/>
      <c r="C736" s="18"/>
    </row>
    <row r="737" spans="2:3" ht="12.5">
      <c r="B737" s="18"/>
      <c r="C737" s="18"/>
    </row>
    <row r="738" spans="2:3" ht="12.5">
      <c r="B738" s="18"/>
      <c r="C738" s="18"/>
    </row>
    <row r="739" spans="2:3" ht="12.5">
      <c r="B739" s="18"/>
      <c r="C739" s="18"/>
    </row>
    <row r="740" spans="2:3" ht="12.5">
      <c r="B740" s="18"/>
      <c r="C740" s="18"/>
    </row>
    <row r="741" spans="2:3" ht="12.5">
      <c r="B741" s="18"/>
      <c r="C741" s="18"/>
    </row>
    <row r="742" spans="2:3" ht="12.5">
      <c r="B742" s="18"/>
      <c r="C742" s="18"/>
    </row>
    <row r="743" spans="2:3" ht="12.5">
      <c r="B743" s="18"/>
      <c r="C743" s="18"/>
    </row>
    <row r="744" spans="2:3" ht="12.5">
      <c r="B744" s="18"/>
      <c r="C744" s="18"/>
    </row>
    <row r="745" spans="2:3" ht="12.5">
      <c r="B745" s="18"/>
      <c r="C745" s="18"/>
    </row>
    <row r="746" spans="2:3" ht="12.5">
      <c r="B746" s="18"/>
      <c r="C746" s="18"/>
    </row>
    <row r="747" spans="2:3" ht="12.5">
      <c r="B747" s="18"/>
      <c r="C747" s="18"/>
    </row>
    <row r="748" spans="2:3" ht="12.5">
      <c r="B748" s="18"/>
      <c r="C748" s="18"/>
    </row>
    <row r="749" spans="2:3" ht="12.5">
      <c r="B749" s="18"/>
      <c r="C749" s="18"/>
    </row>
    <row r="750" spans="2:3" ht="12.5">
      <c r="B750" s="18"/>
      <c r="C750" s="18"/>
    </row>
    <row r="751" spans="2:3" ht="12.5">
      <c r="B751" s="18"/>
      <c r="C751" s="18"/>
    </row>
    <row r="752" spans="2:3" ht="12.5">
      <c r="B752" s="18"/>
      <c r="C752" s="18"/>
    </row>
    <row r="753" spans="2:3" ht="12.5">
      <c r="B753" s="18"/>
      <c r="C753" s="18"/>
    </row>
    <row r="754" spans="2:3" ht="12.5">
      <c r="B754" s="18"/>
      <c r="C754" s="18"/>
    </row>
    <row r="755" spans="2:3" ht="12.5">
      <c r="B755" s="18"/>
      <c r="C755" s="18"/>
    </row>
    <row r="756" spans="2:3" ht="12.5">
      <c r="B756" s="18"/>
      <c r="C756" s="18"/>
    </row>
    <row r="757" spans="2:3" ht="12.5">
      <c r="B757" s="18"/>
      <c r="C757" s="18"/>
    </row>
    <row r="758" spans="2:3" ht="12.5">
      <c r="B758" s="18"/>
      <c r="C758" s="18"/>
    </row>
    <row r="759" spans="2:3" ht="12.5">
      <c r="B759" s="18"/>
      <c r="C759" s="18"/>
    </row>
    <row r="760" spans="2:3" ht="12.5">
      <c r="B760" s="18"/>
      <c r="C760" s="18"/>
    </row>
    <row r="761" spans="2:3" ht="12.5">
      <c r="B761" s="18"/>
      <c r="C761" s="18"/>
    </row>
    <row r="762" spans="2:3" ht="12.5">
      <c r="B762" s="18"/>
      <c r="C762" s="18"/>
    </row>
    <row r="763" spans="2:3" ht="12.5">
      <c r="B763" s="18"/>
      <c r="C763" s="18"/>
    </row>
    <row r="764" spans="2:3" ht="12.5">
      <c r="B764" s="18"/>
      <c r="C764" s="18"/>
    </row>
    <row r="765" spans="2:3" ht="12.5">
      <c r="B765" s="18"/>
      <c r="C765" s="18"/>
    </row>
    <row r="766" spans="2:3" ht="12.5">
      <c r="B766" s="18"/>
      <c r="C766" s="18"/>
    </row>
    <row r="767" spans="2:3" ht="12.5">
      <c r="B767" s="18"/>
      <c r="C767" s="18"/>
    </row>
    <row r="768" spans="2:3" ht="12.5">
      <c r="B768" s="18"/>
      <c r="C768" s="18"/>
    </row>
    <row r="769" spans="2:3" ht="12.5">
      <c r="B769" s="18"/>
      <c r="C769" s="18"/>
    </row>
    <row r="770" spans="2:3" ht="12.5">
      <c r="B770" s="18"/>
      <c r="C770" s="18"/>
    </row>
    <row r="771" spans="2:3" ht="12.5">
      <c r="B771" s="18"/>
      <c r="C771" s="18"/>
    </row>
    <row r="772" spans="2:3" ht="12.5">
      <c r="B772" s="18"/>
      <c r="C772" s="18"/>
    </row>
    <row r="773" spans="2:3" ht="12.5">
      <c r="B773" s="18"/>
      <c r="C773" s="18"/>
    </row>
    <row r="774" spans="2:3" ht="12.5">
      <c r="B774" s="18"/>
      <c r="C774" s="18"/>
    </row>
    <row r="775" spans="2:3" ht="12.5">
      <c r="B775" s="18"/>
      <c r="C775" s="18"/>
    </row>
    <row r="776" spans="2:3" ht="12.5">
      <c r="B776" s="18"/>
      <c r="C776" s="18"/>
    </row>
    <row r="777" spans="2:3" ht="12.5">
      <c r="B777" s="18"/>
      <c r="C777" s="18"/>
    </row>
    <row r="778" spans="2:3" ht="12.5">
      <c r="B778" s="18"/>
      <c r="C778" s="18"/>
    </row>
    <row r="779" spans="2:3" ht="12.5">
      <c r="B779" s="18"/>
      <c r="C779" s="18"/>
    </row>
    <row r="780" spans="2:3" ht="12.5">
      <c r="B780" s="18"/>
      <c r="C780" s="18"/>
    </row>
    <row r="781" spans="2:3" ht="12.5">
      <c r="B781" s="18"/>
      <c r="C781" s="18"/>
    </row>
    <row r="782" spans="2:3" ht="12.5">
      <c r="B782" s="18"/>
      <c r="C782" s="18"/>
    </row>
    <row r="783" spans="2:3" ht="12.5">
      <c r="B783" s="18"/>
      <c r="C783" s="18"/>
    </row>
    <row r="784" spans="2:3" ht="12.5">
      <c r="B784" s="18"/>
      <c r="C784" s="18"/>
    </row>
    <row r="785" spans="2:3" ht="12.5">
      <c r="B785" s="18"/>
      <c r="C785" s="18"/>
    </row>
    <row r="786" spans="2:3" ht="12.5">
      <c r="B786" s="18"/>
      <c r="C786" s="18"/>
    </row>
    <row r="787" spans="2:3" ht="12.5">
      <c r="B787" s="18"/>
      <c r="C787" s="18"/>
    </row>
    <row r="788" spans="2:3" ht="12.5">
      <c r="B788" s="18"/>
      <c r="C788" s="18"/>
    </row>
    <row r="789" spans="2:3" ht="12.5">
      <c r="B789" s="18"/>
      <c r="C789" s="18"/>
    </row>
    <row r="790" spans="2:3" ht="12.5">
      <c r="B790" s="18"/>
      <c r="C790" s="18"/>
    </row>
    <row r="791" spans="2:3" ht="12.5">
      <c r="B791" s="18"/>
      <c r="C791" s="18"/>
    </row>
    <row r="792" spans="2:3" ht="12.5">
      <c r="B792" s="18"/>
      <c r="C792" s="18"/>
    </row>
    <row r="793" spans="2:3" ht="12.5">
      <c r="B793" s="18"/>
      <c r="C793" s="18"/>
    </row>
    <row r="794" spans="2:3" ht="12.5">
      <c r="B794" s="18"/>
      <c r="C794" s="18"/>
    </row>
    <row r="795" spans="2:3" ht="12.5">
      <c r="B795" s="18"/>
      <c r="C795" s="18"/>
    </row>
    <row r="796" spans="2:3" ht="12.5">
      <c r="B796" s="18"/>
      <c r="C796" s="18"/>
    </row>
    <row r="797" spans="2:3" ht="12.5">
      <c r="B797" s="18"/>
      <c r="C797" s="18"/>
    </row>
    <row r="798" spans="2:3" ht="12.5">
      <c r="B798" s="18"/>
      <c r="C798" s="18"/>
    </row>
    <row r="799" spans="2:3" ht="12.5">
      <c r="B799" s="18"/>
      <c r="C799" s="18"/>
    </row>
    <row r="800" spans="2:3" ht="12.5">
      <c r="B800" s="18"/>
      <c r="C800" s="18"/>
    </row>
    <row r="801" spans="2:3" ht="12.5">
      <c r="B801" s="18"/>
      <c r="C801" s="18"/>
    </row>
    <row r="802" spans="2:3" ht="12.5">
      <c r="B802" s="18"/>
      <c r="C802" s="18"/>
    </row>
    <row r="803" spans="2:3" ht="12.5">
      <c r="B803" s="18"/>
      <c r="C803" s="18"/>
    </row>
    <row r="804" spans="2:3" ht="12.5">
      <c r="B804" s="18"/>
      <c r="C804" s="18"/>
    </row>
    <row r="805" spans="2:3" ht="12.5">
      <c r="B805" s="18"/>
      <c r="C805" s="18"/>
    </row>
    <row r="806" spans="2:3" ht="12.5">
      <c r="B806" s="18"/>
      <c r="C806" s="18"/>
    </row>
    <row r="807" spans="2:3" ht="12.5">
      <c r="B807" s="18"/>
      <c r="C807" s="18"/>
    </row>
    <row r="808" spans="2:3" ht="12.5">
      <c r="B808" s="18"/>
      <c r="C808" s="18"/>
    </row>
    <row r="809" spans="2:3" ht="12.5">
      <c r="B809" s="18"/>
      <c r="C809" s="18"/>
    </row>
    <row r="810" spans="2:3" ht="12.5">
      <c r="B810" s="18"/>
      <c r="C810" s="18"/>
    </row>
    <row r="811" spans="2:3" ht="12.5">
      <c r="B811" s="18"/>
      <c r="C811" s="18"/>
    </row>
    <row r="812" spans="2:3" ht="12.5">
      <c r="B812" s="18"/>
      <c r="C812" s="18"/>
    </row>
    <row r="813" spans="2:3" ht="12.5">
      <c r="B813" s="18"/>
      <c r="C813" s="18"/>
    </row>
    <row r="814" spans="2:3" ht="12.5">
      <c r="B814" s="18"/>
      <c r="C814" s="18"/>
    </row>
    <row r="815" spans="2:3" ht="12.5">
      <c r="B815" s="18"/>
      <c r="C815" s="18"/>
    </row>
    <row r="816" spans="2:3" ht="12.5">
      <c r="B816" s="18"/>
      <c r="C816" s="18"/>
    </row>
    <row r="817" spans="2:3" ht="12.5">
      <c r="B817" s="18"/>
      <c r="C817" s="18"/>
    </row>
    <row r="818" spans="2:3" ht="12.5">
      <c r="B818" s="18"/>
      <c r="C818" s="18"/>
    </row>
    <row r="819" spans="2:3" ht="12.5">
      <c r="B819" s="18"/>
      <c r="C819" s="18"/>
    </row>
    <row r="820" spans="2:3" ht="12.5">
      <c r="B820" s="18"/>
      <c r="C820" s="18"/>
    </row>
    <row r="821" spans="2:3" ht="12.5">
      <c r="B821" s="18"/>
      <c r="C821" s="18"/>
    </row>
    <row r="822" spans="2:3" ht="12.5">
      <c r="B822" s="18"/>
      <c r="C822" s="18"/>
    </row>
    <row r="823" spans="2:3" ht="12.5">
      <c r="B823" s="18"/>
      <c r="C823" s="18"/>
    </row>
    <row r="824" spans="2:3" ht="12.5">
      <c r="B824" s="18"/>
      <c r="C824" s="18"/>
    </row>
    <row r="825" spans="2:3" ht="12.5">
      <c r="B825" s="18"/>
      <c r="C825" s="18"/>
    </row>
    <row r="826" spans="2:3" ht="12.5">
      <c r="B826" s="18"/>
      <c r="C826" s="18"/>
    </row>
    <row r="827" spans="2:3" ht="12.5">
      <c r="B827" s="18"/>
      <c r="C827" s="18"/>
    </row>
    <row r="828" spans="2:3" ht="12.5">
      <c r="B828" s="18"/>
      <c r="C828" s="18"/>
    </row>
    <row r="829" spans="2:3" ht="12.5">
      <c r="B829" s="18"/>
      <c r="C829" s="18"/>
    </row>
    <row r="830" spans="2:3" ht="12.5">
      <c r="B830" s="18"/>
      <c r="C830" s="18"/>
    </row>
    <row r="831" spans="2:3" ht="12.5">
      <c r="B831" s="18"/>
      <c r="C831" s="18"/>
    </row>
    <row r="832" spans="2:3" ht="12.5">
      <c r="B832" s="18"/>
      <c r="C832" s="18"/>
    </row>
    <row r="833" spans="2:3" ht="12.5">
      <c r="B833" s="18"/>
      <c r="C833" s="18"/>
    </row>
    <row r="834" spans="2:3" ht="12.5">
      <c r="B834" s="18"/>
      <c r="C834" s="18"/>
    </row>
    <row r="835" spans="2:3" ht="12.5">
      <c r="B835" s="18"/>
      <c r="C835" s="18"/>
    </row>
    <row r="836" spans="2:3" ht="12.5">
      <c r="B836" s="18"/>
      <c r="C836" s="18"/>
    </row>
    <row r="837" spans="2:3" ht="12.5">
      <c r="B837" s="18"/>
      <c r="C837" s="18"/>
    </row>
    <row r="838" spans="2:3" ht="12.5">
      <c r="B838" s="18"/>
      <c r="C838" s="18"/>
    </row>
    <row r="839" spans="2:3" ht="12.5">
      <c r="B839" s="18"/>
      <c r="C839" s="18"/>
    </row>
    <row r="840" spans="2:3" ht="12.5">
      <c r="B840" s="18"/>
      <c r="C840" s="18"/>
    </row>
    <row r="841" spans="2:3" ht="12.5">
      <c r="B841" s="18"/>
      <c r="C841" s="18"/>
    </row>
    <row r="842" spans="2:3" ht="12.5">
      <c r="B842" s="18"/>
      <c r="C842" s="18"/>
    </row>
    <row r="843" spans="2:3" ht="12.5">
      <c r="B843" s="18"/>
      <c r="C843" s="18"/>
    </row>
    <row r="844" spans="2:3" ht="12.5">
      <c r="B844" s="18"/>
      <c r="C844" s="18"/>
    </row>
    <row r="845" spans="2:3" ht="12.5">
      <c r="B845" s="18"/>
      <c r="C845" s="18"/>
    </row>
    <row r="846" spans="2:3" ht="12.5">
      <c r="B846" s="18"/>
      <c r="C846" s="18"/>
    </row>
    <row r="847" spans="2:3" ht="12.5">
      <c r="B847" s="18"/>
      <c r="C847" s="18"/>
    </row>
    <row r="848" spans="2:3" ht="12.5">
      <c r="B848" s="18"/>
      <c r="C848" s="18"/>
    </row>
    <row r="849" spans="2:3" ht="12.5">
      <c r="B849" s="18"/>
      <c r="C849" s="18"/>
    </row>
    <row r="850" spans="2:3" ht="12.5">
      <c r="B850" s="18"/>
      <c r="C850" s="18"/>
    </row>
    <row r="851" spans="2:3" ht="12.5">
      <c r="B851" s="18"/>
      <c r="C851" s="18"/>
    </row>
    <row r="852" spans="2:3" ht="12.5">
      <c r="B852" s="18"/>
      <c r="C852" s="18"/>
    </row>
    <row r="853" spans="2:3" ht="12.5">
      <c r="B853" s="18"/>
      <c r="C853" s="18"/>
    </row>
    <row r="854" spans="2:3" ht="12.5">
      <c r="B854" s="18"/>
      <c r="C854" s="18"/>
    </row>
    <row r="855" spans="2:3" ht="12.5">
      <c r="B855" s="18"/>
      <c r="C855" s="18"/>
    </row>
    <row r="856" spans="2:3" ht="12.5">
      <c r="B856" s="18"/>
      <c r="C856" s="18"/>
    </row>
    <row r="857" spans="2:3" ht="12.5">
      <c r="B857" s="18"/>
      <c r="C857" s="18"/>
    </row>
    <row r="858" spans="2:3" ht="12.5">
      <c r="B858" s="18"/>
      <c r="C858" s="18"/>
    </row>
    <row r="859" spans="2:3" ht="12.5">
      <c r="B859" s="18"/>
      <c r="C859" s="18"/>
    </row>
    <row r="860" spans="2:3" ht="12.5">
      <c r="B860" s="18"/>
      <c r="C860" s="18"/>
    </row>
    <row r="861" spans="2:3" ht="12.5">
      <c r="B861" s="18"/>
      <c r="C861" s="18"/>
    </row>
    <row r="862" spans="2:3" ht="12.5">
      <c r="B862" s="18"/>
      <c r="C862" s="18"/>
    </row>
    <row r="863" spans="2:3" ht="12.5">
      <c r="B863" s="18"/>
      <c r="C863" s="18"/>
    </row>
    <row r="864" spans="2:3" ht="12.5">
      <c r="B864" s="18"/>
      <c r="C864" s="18"/>
    </row>
    <row r="865" spans="2:3" ht="12.5">
      <c r="B865" s="18"/>
      <c r="C865" s="18"/>
    </row>
    <row r="866" spans="2:3" ht="12.5">
      <c r="B866" s="18"/>
      <c r="C866" s="18"/>
    </row>
    <row r="867" spans="2:3" ht="12.5">
      <c r="B867" s="18"/>
      <c r="C867" s="18"/>
    </row>
    <row r="868" spans="2:3" ht="12.5">
      <c r="B868" s="18"/>
      <c r="C868" s="18"/>
    </row>
    <row r="869" spans="2:3" ht="12.5">
      <c r="B869" s="18"/>
      <c r="C869" s="18"/>
    </row>
    <row r="870" spans="2:3" ht="12.5">
      <c r="B870" s="18"/>
      <c r="C870" s="18"/>
    </row>
    <row r="871" spans="2:3" ht="12.5">
      <c r="B871" s="18"/>
      <c r="C871" s="18"/>
    </row>
    <row r="872" spans="2:3" ht="12.5">
      <c r="B872" s="18"/>
      <c r="C872" s="18"/>
    </row>
    <row r="873" spans="2:3" ht="12.5">
      <c r="B873" s="18"/>
      <c r="C873" s="18"/>
    </row>
    <row r="874" spans="2:3" ht="12.5">
      <c r="B874" s="18"/>
      <c r="C874" s="18"/>
    </row>
    <row r="875" spans="2:3" ht="12.5">
      <c r="B875" s="18"/>
      <c r="C875" s="18"/>
    </row>
    <row r="876" spans="2:3" ht="12.5">
      <c r="B876" s="18"/>
      <c r="C876" s="18"/>
    </row>
    <row r="877" spans="2:3" ht="12.5">
      <c r="B877" s="18"/>
      <c r="C877" s="18"/>
    </row>
    <row r="878" spans="2:3" ht="12.5">
      <c r="B878" s="18"/>
      <c r="C878" s="18"/>
    </row>
    <row r="879" spans="2:3" ht="12.5">
      <c r="B879" s="18"/>
      <c r="C879" s="18"/>
    </row>
    <row r="880" spans="2:3" ht="12.5">
      <c r="B880" s="18"/>
      <c r="C880" s="18"/>
    </row>
    <row r="881" spans="2:3" ht="12.5">
      <c r="B881" s="18"/>
      <c r="C881" s="18"/>
    </row>
    <row r="882" spans="2:3" ht="12.5">
      <c r="B882" s="18"/>
      <c r="C882" s="18"/>
    </row>
    <row r="883" spans="2:3" ht="12.5">
      <c r="B883" s="18"/>
      <c r="C883" s="18"/>
    </row>
    <row r="884" spans="2:3" ht="12.5">
      <c r="B884" s="18"/>
      <c r="C884" s="18"/>
    </row>
    <row r="885" spans="2:3" ht="12.5">
      <c r="B885" s="18"/>
      <c r="C885" s="18"/>
    </row>
    <row r="886" spans="2:3" ht="12.5">
      <c r="B886" s="18"/>
      <c r="C886" s="18"/>
    </row>
    <row r="887" spans="2:3" ht="12.5">
      <c r="B887" s="18"/>
      <c r="C887" s="18"/>
    </row>
    <row r="888" spans="2:3" ht="12.5">
      <c r="B888" s="18"/>
      <c r="C888" s="18"/>
    </row>
    <row r="889" spans="2:3" ht="12.5">
      <c r="B889" s="18"/>
      <c r="C889" s="18"/>
    </row>
    <row r="890" spans="2:3" ht="12.5">
      <c r="B890" s="18"/>
      <c r="C890" s="18"/>
    </row>
    <row r="891" spans="2:3" ht="12.5">
      <c r="B891" s="18"/>
      <c r="C891" s="18"/>
    </row>
    <row r="892" spans="2:3" ht="12.5">
      <c r="B892" s="18"/>
      <c r="C892" s="18"/>
    </row>
    <row r="893" spans="2:3" ht="12.5">
      <c r="B893" s="18"/>
      <c r="C893" s="18"/>
    </row>
    <row r="894" spans="2:3" ht="12.5">
      <c r="B894" s="18"/>
      <c r="C894" s="18"/>
    </row>
    <row r="895" spans="2:3" ht="12.5">
      <c r="B895" s="18"/>
      <c r="C895" s="18"/>
    </row>
    <row r="896" spans="2:3" ht="12.5">
      <c r="B896" s="18"/>
      <c r="C896" s="18"/>
    </row>
    <row r="897" spans="2:3" ht="12.5">
      <c r="B897" s="18"/>
      <c r="C897" s="18"/>
    </row>
    <row r="898" spans="2:3" ht="12.5">
      <c r="B898" s="18"/>
      <c r="C898" s="18"/>
    </row>
    <row r="899" spans="2:3" ht="12.5">
      <c r="B899" s="18"/>
      <c r="C899" s="18"/>
    </row>
    <row r="900" spans="2:3" ht="12.5">
      <c r="B900" s="18"/>
      <c r="C900" s="18"/>
    </row>
    <row r="901" spans="2:3" ht="12.5">
      <c r="B901" s="18"/>
      <c r="C901" s="18"/>
    </row>
    <row r="902" spans="2:3" ht="12.5">
      <c r="B902" s="18"/>
      <c r="C902" s="18"/>
    </row>
    <row r="903" spans="2:3" ht="12.5">
      <c r="B903" s="18"/>
      <c r="C903" s="18"/>
    </row>
    <row r="904" spans="2:3" ht="12.5">
      <c r="B904" s="18"/>
      <c r="C904" s="18"/>
    </row>
    <row r="905" spans="2:3" ht="12.5">
      <c r="B905" s="18"/>
      <c r="C905" s="18"/>
    </row>
    <row r="906" spans="2:3" ht="12.5">
      <c r="B906" s="18"/>
      <c r="C906" s="18"/>
    </row>
    <row r="907" spans="2:3" ht="12.5">
      <c r="B907" s="18"/>
      <c r="C907" s="18"/>
    </row>
    <row r="908" spans="2:3" ht="12.5">
      <c r="B908" s="18"/>
      <c r="C908" s="18"/>
    </row>
    <row r="909" spans="2:3" ht="12.5">
      <c r="B909" s="18"/>
      <c r="C909" s="18"/>
    </row>
    <row r="910" spans="2:3" ht="12.5">
      <c r="B910" s="18"/>
      <c r="C910" s="18"/>
    </row>
    <row r="911" spans="2:3" ht="12.5">
      <c r="B911" s="18"/>
      <c r="C911" s="18"/>
    </row>
    <row r="912" spans="2:3" ht="12.5">
      <c r="B912" s="18"/>
      <c r="C912" s="18"/>
    </row>
    <row r="913" spans="2:3" ht="12.5">
      <c r="B913" s="18"/>
      <c r="C913" s="18"/>
    </row>
    <row r="914" spans="2:3" ht="12.5">
      <c r="B914" s="18"/>
      <c r="C914" s="18"/>
    </row>
    <row r="915" spans="2:3" ht="12.5">
      <c r="B915" s="18"/>
      <c r="C915" s="18"/>
    </row>
    <row r="916" spans="2:3" ht="12.5">
      <c r="B916" s="18"/>
      <c r="C916" s="18"/>
    </row>
    <row r="917" spans="2:3" ht="12.5">
      <c r="B917" s="18"/>
      <c r="C917" s="18"/>
    </row>
    <row r="918" spans="2:3" ht="12.5">
      <c r="B918" s="18"/>
      <c r="C918" s="18"/>
    </row>
    <row r="919" spans="2:3" ht="12.5">
      <c r="B919" s="18"/>
      <c r="C919" s="18"/>
    </row>
    <row r="920" spans="2:3" ht="12.5">
      <c r="B920" s="18"/>
      <c r="C920" s="18"/>
    </row>
    <row r="921" spans="2:3" ht="12.5">
      <c r="B921" s="18"/>
      <c r="C921" s="18"/>
    </row>
    <row r="922" spans="2:3" ht="12.5">
      <c r="B922" s="18"/>
      <c r="C922" s="18"/>
    </row>
    <row r="923" spans="2:3" ht="12.5">
      <c r="B923" s="18"/>
      <c r="C923" s="18"/>
    </row>
    <row r="924" spans="2:3" ht="12.5">
      <c r="B924" s="18"/>
      <c r="C924" s="18"/>
    </row>
    <row r="925" spans="2:3" ht="12.5">
      <c r="B925" s="18"/>
      <c r="C925" s="18"/>
    </row>
    <row r="926" spans="2:3" ht="12.5">
      <c r="B926" s="18"/>
      <c r="C926" s="18"/>
    </row>
    <row r="927" spans="2:3" ht="12.5">
      <c r="B927" s="18"/>
      <c r="C927" s="18"/>
    </row>
    <row r="928" spans="2:3" ht="12.5">
      <c r="B928" s="18"/>
      <c r="C928" s="18"/>
    </row>
    <row r="929" spans="2:3" ht="12.5">
      <c r="B929" s="18"/>
      <c r="C929" s="18"/>
    </row>
    <row r="930" spans="2:3" ht="12.5">
      <c r="B930" s="18"/>
      <c r="C930" s="18"/>
    </row>
    <row r="931" spans="2:3" ht="12.5">
      <c r="B931" s="18"/>
      <c r="C931" s="18"/>
    </row>
    <row r="932" spans="2:3" ht="12.5">
      <c r="B932" s="18"/>
      <c r="C932" s="18"/>
    </row>
    <row r="933" spans="2:3" ht="12.5">
      <c r="B933" s="18"/>
      <c r="C933" s="18"/>
    </row>
    <row r="934" spans="2:3" ht="12.5">
      <c r="B934" s="18"/>
      <c r="C934" s="18"/>
    </row>
    <row r="935" spans="2:3" ht="12.5">
      <c r="B935" s="18"/>
      <c r="C935" s="18"/>
    </row>
    <row r="936" spans="2:3" ht="12.5">
      <c r="B936" s="18"/>
      <c r="C936" s="18"/>
    </row>
    <row r="937" spans="2:3" ht="12.5">
      <c r="B937" s="18"/>
      <c r="C937" s="18"/>
    </row>
    <row r="938" spans="2:3" ht="12.5">
      <c r="B938" s="18"/>
      <c r="C938" s="18"/>
    </row>
    <row r="939" spans="2:3" ht="12.5">
      <c r="B939" s="18"/>
      <c r="C939" s="18"/>
    </row>
    <row r="940" spans="2:3" ht="12.5">
      <c r="B940" s="18"/>
      <c r="C940" s="18"/>
    </row>
    <row r="941" spans="2:3" ht="12.5">
      <c r="B941" s="18"/>
      <c r="C941" s="18"/>
    </row>
    <row r="942" spans="2:3" ht="12.5">
      <c r="B942" s="18"/>
      <c r="C942" s="18"/>
    </row>
    <row r="943" spans="2:3" ht="12.5">
      <c r="B943" s="18"/>
      <c r="C943" s="18"/>
    </row>
    <row r="944" spans="2:3" ht="12.5">
      <c r="B944" s="18"/>
      <c r="C944" s="18"/>
    </row>
    <row r="945" spans="2:3" ht="12.5">
      <c r="B945" s="18"/>
      <c r="C945" s="18"/>
    </row>
    <row r="946" spans="2:3" ht="12.5">
      <c r="B946" s="18"/>
      <c r="C946" s="18"/>
    </row>
    <row r="947" spans="2:3" ht="12.5">
      <c r="B947" s="18"/>
      <c r="C947" s="18"/>
    </row>
    <row r="948" spans="2:3" ht="12.5">
      <c r="B948" s="18"/>
      <c r="C948" s="18"/>
    </row>
    <row r="949" spans="2:3" ht="12.5">
      <c r="B949" s="18"/>
      <c r="C949" s="18"/>
    </row>
    <row r="950" spans="2:3" ht="12.5">
      <c r="B950" s="18"/>
      <c r="C950" s="18"/>
    </row>
    <row r="951" spans="2:3" ht="12.5">
      <c r="B951" s="18"/>
      <c r="C951" s="18"/>
    </row>
    <row r="952" spans="2:3" ht="12.5">
      <c r="B952" s="18"/>
      <c r="C952" s="18"/>
    </row>
    <row r="953" spans="2:3" ht="12.5">
      <c r="B953" s="18"/>
      <c r="C953" s="18"/>
    </row>
    <row r="954" spans="2:3" ht="12.5">
      <c r="B954" s="18"/>
      <c r="C954" s="18"/>
    </row>
    <row r="955" spans="2:3" ht="12.5">
      <c r="B955" s="18"/>
      <c r="C955" s="18"/>
    </row>
    <row r="956" spans="2:3" ht="12.5">
      <c r="B956" s="18"/>
      <c r="C956" s="18"/>
    </row>
    <row r="957" spans="2:3" ht="12.5">
      <c r="B957" s="18"/>
      <c r="C957" s="18"/>
    </row>
    <row r="958" spans="2:3" ht="12.5">
      <c r="B958" s="18"/>
      <c r="C958" s="18"/>
    </row>
    <row r="959" spans="2:3" ht="12.5">
      <c r="B959" s="18"/>
      <c r="C959" s="18"/>
    </row>
    <row r="960" spans="2:3" ht="12.5">
      <c r="B960" s="18"/>
      <c r="C960" s="18"/>
    </row>
    <row r="961" spans="2:3" ht="12.5">
      <c r="B961" s="18"/>
      <c r="C961" s="18"/>
    </row>
    <row r="962" spans="2:3" ht="12.5">
      <c r="B962" s="18"/>
      <c r="C962" s="18"/>
    </row>
    <row r="963" spans="2:3" ht="12.5">
      <c r="B963" s="18"/>
      <c r="C963" s="18"/>
    </row>
    <row r="964" spans="2:3" ht="12.5">
      <c r="B964" s="18"/>
      <c r="C964" s="18"/>
    </row>
    <row r="965" spans="2:3" ht="12.5">
      <c r="B965" s="18"/>
      <c r="C965" s="18"/>
    </row>
    <row r="966" spans="2:3" ht="12.5">
      <c r="B966" s="18"/>
      <c r="C966" s="18"/>
    </row>
    <row r="967" spans="2:3" ht="12.5">
      <c r="B967" s="18"/>
      <c r="C967" s="18"/>
    </row>
    <row r="968" spans="2:3" ht="12.5">
      <c r="B968" s="18"/>
      <c r="C968" s="18"/>
    </row>
    <row r="969" spans="2:3" ht="12.5">
      <c r="B969" s="18"/>
      <c r="C969" s="18"/>
    </row>
    <row r="970" spans="2:3" ht="12.5">
      <c r="B970" s="18"/>
      <c r="C970" s="18"/>
    </row>
    <row r="971" spans="2:3" ht="12.5">
      <c r="B971" s="18"/>
      <c r="C971" s="18"/>
    </row>
    <row r="972" spans="2:3" ht="12.5">
      <c r="B972" s="18"/>
      <c r="C972" s="18"/>
    </row>
    <row r="973" spans="2:3" ht="12.5">
      <c r="B973" s="18"/>
      <c r="C973" s="18"/>
    </row>
    <row r="974" spans="2:3" ht="12.5">
      <c r="B974" s="18"/>
      <c r="C974" s="18"/>
    </row>
    <row r="975" spans="2:3" ht="12.5">
      <c r="B975" s="18"/>
      <c r="C975" s="18"/>
    </row>
    <row r="976" spans="2:3" ht="12.5">
      <c r="B976" s="18"/>
      <c r="C976" s="18"/>
    </row>
    <row r="977" spans="2:3" ht="12.5">
      <c r="B977" s="18"/>
      <c r="C977" s="18"/>
    </row>
    <row r="978" spans="2:3" ht="12.5">
      <c r="B978" s="18"/>
      <c r="C978" s="18"/>
    </row>
    <row r="979" spans="2:3" ht="12.5">
      <c r="B979" s="18"/>
      <c r="C979" s="18"/>
    </row>
    <row r="980" spans="2:3" ht="12.5">
      <c r="B980" s="18"/>
      <c r="C980" s="18"/>
    </row>
    <row r="981" spans="2:3" ht="12.5">
      <c r="B981" s="18"/>
      <c r="C981" s="18"/>
    </row>
    <row r="982" spans="2:3" ht="12.5">
      <c r="B982" s="18"/>
      <c r="C982" s="18"/>
    </row>
    <row r="983" spans="2:3" ht="12.5">
      <c r="B983" s="18"/>
      <c r="C983" s="18"/>
    </row>
    <row r="984" spans="2:3" ht="12.5">
      <c r="B984" s="18"/>
      <c r="C984" s="18"/>
    </row>
    <row r="985" spans="2:3" ht="12.5">
      <c r="B985" s="18"/>
      <c r="C985" s="18"/>
    </row>
    <row r="986" spans="2:3" ht="12.5">
      <c r="B986" s="18"/>
      <c r="C986" s="18"/>
    </row>
    <row r="987" spans="2:3" ht="12.5">
      <c r="B987" s="18"/>
      <c r="C987" s="18"/>
    </row>
    <row r="988" spans="2:3" ht="12.5">
      <c r="B988" s="18"/>
      <c r="C988" s="18"/>
    </row>
    <row r="989" spans="2:3" ht="12.5">
      <c r="B989" s="18"/>
      <c r="C989" s="18"/>
    </row>
    <row r="990" spans="2:3" ht="12.5">
      <c r="B990" s="18"/>
      <c r="C990" s="18"/>
    </row>
    <row r="991" spans="2:3" ht="12.5">
      <c r="B991" s="18"/>
      <c r="C991" s="18"/>
    </row>
    <row r="992" spans="2:3" ht="12.5">
      <c r="B992" s="18"/>
      <c r="C992" s="18"/>
    </row>
    <row r="993" spans="2:3" ht="12.5">
      <c r="B993" s="18"/>
      <c r="C993" s="18"/>
    </row>
    <row r="994" spans="2:3" ht="12.5">
      <c r="B994" s="18"/>
      <c r="C994" s="18"/>
    </row>
    <row r="995" spans="2:3" ht="12.5">
      <c r="B995" s="18"/>
      <c r="C995" s="18"/>
    </row>
    <row r="996" spans="2:3" ht="12.5">
      <c r="B996" s="18"/>
      <c r="C996" s="18"/>
    </row>
    <row r="997" spans="2:3" ht="12.5">
      <c r="B997" s="18"/>
      <c r="C997" s="18"/>
    </row>
    <row r="998" spans="2:3" ht="12.5">
      <c r="B998" s="18"/>
      <c r="C998" s="18"/>
    </row>
    <row r="999" spans="2:3" ht="12.5">
      <c r="B999" s="18"/>
      <c r="C999" s="18"/>
    </row>
  </sheetData>
  <autoFilter ref="A1:W9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328125" defaultRowHeight="15.75" customHeight="1"/>
  <cols>
    <col min="1" max="1" width="37.453125" customWidth="1"/>
    <col min="2" max="2" width="7.453125" customWidth="1"/>
    <col min="3" max="3" width="8" customWidth="1"/>
    <col min="4" max="4" width="8.90625" customWidth="1"/>
    <col min="5" max="5" width="17.7265625" customWidth="1"/>
    <col min="6" max="6" width="10.453125" customWidth="1"/>
    <col min="7" max="7" width="19.90625" customWidth="1"/>
    <col min="8" max="8" width="22.90625" customWidth="1"/>
    <col min="9" max="9" width="13.08984375" customWidth="1"/>
  </cols>
  <sheetData>
    <row r="1" spans="1:9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.75" customHeight="1">
      <c r="A2" s="5" t="s">
        <v>14</v>
      </c>
      <c r="B2" s="5">
        <v>500000</v>
      </c>
      <c r="C2" s="5">
        <v>770000</v>
      </c>
      <c r="D2" s="5" t="s">
        <v>15</v>
      </c>
      <c r="E2" s="5" t="s">
        <v>16</v>
      </c>
      <c r="F2" s="5" t="s">
        <v>17</v>
      </c>
      <c r="G2" s="6" t="s">
        <v>18</v>
      </c>
      <c r="H2" s="6"/>
      <c r="I2" s="7">
        <v>1</v>
      </c>
    </row>
    <row r="3" spans="1:9" ht="15.75" customHeight="1">
      <c r="A3" s="8" t="s">
        <v>20</v>
      </c>
      <c r="B3" s="8">
        <v>500000</v>
      </c>
      <c r="C3" s="8">
        <v>760000</v>
      </c>
      <c r="D3" s="8" t="s">
        <v>21</v>
      </c>
      <c r="E3" s="8" t="s">
        <v>16</v>
      </c>
      <c r="F3" s="8" t="s">
        <v>22</v>
      </c>
      <c r="G3" s="9" t="s">
        <v>23</v>
      </c>
      <c r="H3" s="9"/>
      <c r="I3" s="3">
        <v>1</v>
      </c>
    </row>
    <row r="4" spans="1:9" ht="15.75" customHeight="1">
      <c r="A4" s="8" t="s">
        <v>26</v>
      </c>
      <c r="B4" s="8">
        <v>400000</v>
      </c>
      <c r="C4" s="8">
        <v>500000</v>
      </c>
      <c r="D4" s="8" t="s">
        <v>21</v>
      </c>
      <c r="E4" s="8" t="s">
        <v>27</v>
      </c>
      <c r="F4" s="8" t="s">
        <v>22</v>
      </c>
      <c r="G4" s="8" t="s">
        <v>28</v>
      </c>
      <c r="H4" s="9"/>
      <c r="I4" s="3">
        <v>1</v>
      </c>
    </row>
    <row r="5" spans="1:9" ht="15.75" customHeight="1">
      <c r="A5" s="19"/>
      <c r="B5" s="19"/>
      <c r="C5" s="19"/>
      <c r="D5" s="19"/>
      <c r="E5" s="19"/>
      <c r="F5" s="19"/>
      <c r="G5" s="19"/>
      <c r="H5" s="20"/>
      <c r="I5" s="21"/>
    </row>
    <row r="6" spans="1:9" ht="15.75" customHeight="1">
      <c r="A6" s="19"/>
      <c r="B6" s="19"/>
      <c r="C6" s="19"/>
      <c r="D6" s="19"/>
      <c r="E6" s="19"/>
      <c r="F6" s="19"/>
      <c r="G6" s="19"/>
      <c r="H6" s="20"/>
      <c r="I6" s="22"/>
    </row>
    <row r="7" spans="1:9" ht="15.75" customHeight="1">
      <c r="A7" s="19"/>
      <c r="B7" s="19"/>
      <c r="C7" s="19"/>
      <c r="D7" s="19"/>
      <c r="E7" s="19"/>
      <c r="F7" s="19"/>
      <c r="G7" s="19"/>
      <c r="H7" s="20"/>
      <c r="I7" s="21"/>
    </row>
    <row r="8" spans="1:9" ht="15.75" customHeight="1">
      <c r="A8" s="19"/>
      <c r="B8" s="19"/>
      <c r="C8" s="19"/>
      <c r="D8" s="19"/>
      <c r="E8" s="19"/>
      <c r="F8" s="19"/>
      <c r="G8" s="20"/>
      <c r="H8" s="20"/>
      <c r="I8" s="22"/>
    </row>
    <row r="9" spans="1:9" ht="15.75" customHeight="1">
      <c r="A9" s="19"/>
      <c r="B9" s="19"/>
      <c r="C9" s="19"/>
      <c r="D9" s="19"/>
      <c r="E9" s="19"/>
      <c r="F9" s="19"/>
      <c r="G9" s="19"/>
      <c r="H9" s="20"/>
      <c r="I9" s="22"/>
    </row>
    <row r="10" spans="1:9" ht="15.75" customHeight="1">
      <c r="A10" s="19"/>
      <c r="B10" s="19"/>
      <c r="C10" s="19"/>
      <c r="D10" s="19"/>
      <c r="E10" s="19"/>
      <c r="F10" s="19"/>
      <c r="G10" s="20"/>
      <c r="H10" s="20"/>
      <c r="I10" s="21"/>
    </row>
    <row r="11" spans="1:9" ht="15.75" customHeight="1">
      <c r="A11" s="19"/>
      <c r="B11" s="19"/>
      <c r="C11" s="19"/>
      <c r="D11" s="19"/>
      <c r="E11" s="19"/>
      <c r="F11" s="19"/>
      <c r="G11" s="20"/>
      <c r="H11" s="20"/>
      <c r="I11" s="21"/>
    </row>
    <row r="12" spans="1:9" ht="15.75" customHeight="1">
      <c r="A12" s="19"/>
      <c r="B12" s="19"/>
      <c r="C12" s="19"/>
      <c r="D12" s="19"/>
      <c r="E12" s="19"/>
      <c r="F12" s="19"/>
      <c r="G12" s="19"/>
      <c r="H12" s="20"/>
      <c r="I12" s="22"/>
    </row>
    <row r="13" spans="1:9" ht="15.75" customHeight="1">
      <c r="A13" s="19"/>
      <c r="B13" s="19"/>
      <c r="C13" s="19"/>
      <c r="D13" s="19"/>
      <c r="E13" s="19"/>
      <c r="F13" s="19"/>
      <c r="G13" s="19"/>
      <c r="H13" s="20"/>
      <c r="I13" s="22"/>
    </row>
    <row r="14" spans="1:9" ht="15.75" customHeight="1">
      <c r="A14" s="19"/>
      <c r="B14" s="19"/>
      <c r="C14" s="19"/>
      <c r="D14" s="19"/>
      <c r="E14" s="19"/>
      <c r="F14" s="19"/>
      <c r="G14" s="19"/>
      <c r="H14" s="20"/>
      <c r="I14" s="22"/>
    </row>
    <row r="15" spans="1:9" ht="15.75" customHeight="1">
      <c r="A15" s="19"/>
      <c r="B15" s="19"/>
      <c r="C15" s="19"/>
      <c r="D15" s="19"/>
      <c r="E15" s="19"/>
      <c r="F15" s="19"/>
      <c r="G15" s="20"/>
      <c r="H15" s="20"/>
      <c r="I15" s="22"/>
    </row>
    <row r="16" spans="1:9" ht="15.75" customHeight="1">
      <c r="A16" s="19"/>
      <c r="B16" s="19"/>
      <c r="C16" s="19"/>
      <c r="D16" s="19"/>
      <c r="E16" s="19"/>
      <c r="F16" s="19"/>
      <c r="G16" s="20"/>
      <c r="H16" s="20"/>
      <c r="I16" s="22"/>
    </row>
    <row r="17" spans="1:9" ht="15.75" customHeight="1">
      <c r="A17" s="19"/>
      <c r="B17" s="19"/>
      <c r="C17" s="19"/>
      <c r="D17" s="19"/>
      <c r="E17" s="19"/>
      <c r="F17" s="19"/>
      <c r="G17" s="20"/>
      <c r="H17" s="20"/>
      <c r="I17" s="21"/>
    </row>
    <row r="18" spans="1:9" ht="15.75" customHeight="1">
      <c r="A18" s="19"/>
      <c r="B18" s="19"/>
      <c r="C18" s="19"/>
      <c r="D18" s="19"/>
      <c r="E18" s="19"/>
      <c r="F18" s="19"/>
      <c r="G18" s="20"/>
      <c r="H18" s="20"/>
      <c r="I18" s="22"/>
    </row>
    <row r="19" spans="1:9" ht="15.75" customHeight="1">
      <c r="A19" s="19"/>
      <c r="B19" s="19"/>
      <c r="C19" s="19"/>
      <c r="D19" s="19"/>
      <c r="E19" s="19"/>
      <c r="F19" s="19"/>
      <c r="G19" s="20"/>
      <c r="H19" s="20"/>
      <c r="I19" s="22"/>
    </row>
    <row r="20" spans="1:9" ht="15.75" customHeight="1">
      <c r="A20" s="19"/>
      <c r="B20" s="19"/>
      <c r="C20" s="19"/>
      <c r="D20" s="19"/>
      <c r="E20" s="19"/>
      <c r="F20" s="19"/>
      <c r="G20" s="20"/>
      <c r="H20" s="20"/>
      <c r="I20" s="22"/>
    </row>
    <row r="21" spans="1:9" ht="15.75" customHeight="1">
      <c r="A21" s="19"/>
      <c r="B21" s="19"/>
      <c r="C21" s="19"/>
      <c r="D21" s="19"/>
      <c r="E21" s="19"/>
      <c r="F21" s="19"/>
      <c r="G21" s="20"/>
      <c r="H21" s="20"/>
      <c r="I21" s="21"/>
    </row>
    <row r="22" spans="1:9" ht="15.75" customHeight="1">
      <c r="A22" s="19"/>
      <c r="B22" s="19"/>
      <c r="C22" s="19"/>
      <c r="D22" s="19"/>
      <c r="E22" s="19"/>
      <c r="F22" s="19"/>
      <c r="G22" s="20"/>
      <c r="H22" s="20"/>
      <c r="I22" s="21"/>
    </row>
    <row r="23" spans="1:9" ht="15.75" customHeight="1">
      <c r="A23" s="19"/>
      <c r="B23" s="19"/>
      <c r="C23" s="19"/>
      <c r="D23" s="19"/>
      <c r="E23" s="19"/>
      <c r="F23" s="19"/>
      <c r="G23" s="20"/>
      <c r="H23" s="20"/>
      <c r="I23" s="22"/>
    </row>
    <row r="24" spans="1:9" ht="15.75" customHeight="1">
      <c r="A24" s="19"/>
      <c r="B24" s="19"/>
      <c r="C24" s="19"/>
      <c r="D24" s="19"/>
      <c r="E24" s="19"/>
      <c r="F24" s="19"/>
      <c r="G24" s="20"/>
      <c r="H24" s="20"/>
      <c r="I24" s="21"/>
    </row>
    <row r="25" spans="1:9" ht="15.75" customHeight="1">
      <c r="A25" s="5" t="s">
        <v>34</v>
      </c>
      <c r="B25" s="5">
        <v>60000</v>
      </c>
      <c r="C25" s="5">
        <v>80000</v>
      </c>
      <c r="D25" s="5" t="s">
        <v>15</v>
      </c>
      <c r="E25" s="5" t="s">
        <v>35</v>
      </c>
      <c r="F25" s="5" t="s">
        <v>30</v>
      </c>
      <c r="G25" s="5" t="s">
        <v>36</v>
      </c>
      <c r="H25" s="6"/>
      <c r="I25" s="7">
        <v>1</v>
      </c>
    </row>
    <row r="26" spans="1:9" ht="15.75" customHeight="1">
      <c r="A26" s="8" t="s">
        <v>37</v>
      </c>
      <c r="B26" s="8">
        <v>50000</v>
      </c>
      <c r="C26" s="8">
        <v>100000</v>
      </c>
      <c r="D26" s="8" t="s">
        <v>21</v>
      </c>
      <c r="E26" s="8" t="s">
        <v>38</v>
      </c>
      <c r="F26" s="8" t="s">
        <v>32</v>
      </c>
      <c r="G26" s="9" t="s">
        <v>39</v>
      </c>
      <c r="H26" s="9"/>
      <c r="I26" s="3">
        <v>1</v>
      </c>
    </row>
    <row r="27" spans="1:9" ht="15.75" customHeight="1">
      <c r="A27" s="8" t="s">
        <v>40</v>
      </c>
      <c r="B27" s="8">
        <v>45000</v>
      </c>
      <c r="C27" s="8">
        <v>60000</v>
      </c>
      <c r="D27" s="8" t="s">
        <v>21</v>
      </c>
      <c r="E27" s="8" t="s">
        <v>40</v>
      </c>
      <c r="F27" s="8" t="s">
        <v>17</v>
      </c>
      <c r="G27" s="9" t="s">
        <v>41</v>
      </c>
      <c r="H27" s="9"/>
      <c r="I27" s="3">
        <v>1</v>
      </c>
    </row>
    <row r="28" spans="1:9" ht="15.75" customHeight="1">
      <c r="A28" s="5" t="s">
        <v>42</v>
      </c>
      <c r="B28" s="5">
        <v>45000</v>
      </c>
      <c r="C28" s="5">
        <v>60000</v>
      </c>
      <c r="D28" s="5" t="s">
        <v>15</v>
      </c>
      <c r="E28" s="5" t="s">
        <v>43</v>
      </c>
      <c r="F28" s="5" t="s">
        <v>17</v>
      </c>
      <c r="G28" s="6" t="s">
        <v>44</v>
      </c>
      <c r="H28" s="6"/>
      <c r="I28" s="7">
        <v>1</v>
      </c>
    </row>
    <row r="29" spans="1:9" ht="15.75" customHeight="1">
      <c r="A29" s="8" t="s">
        <v>45</v>
      </c>
      <c r="B29" s="8">
        <v>40000</v>
      </c>
      <c r="C29" s="8">
        <v>60000</v>
      </c>
      <c r="D29" s="8" t="s">
        <v>21</v>
      </c>
      <c r="E29" s="8" t="s">
        <v>46</v>
      </c>
      <c r="F29" s="8" t="s">
        <v>17</v>
      </c>
      <c r="G29" s="9" t="s">
        <v>47</v>
      </c>
      <c r="H29" s="9"/>
      <c r="I29" s="3">
        <v>1</v>
      </c>
    </row>
    <row r="30" spans="1:9" ht="15.75" customHeight="1">
      <c r="A30" s="5" t="s">
        <v>48</v>
      </c>
      <c r="B30" s="5">
        <v>40000</v>
      </c>
      <c r="C30" s="5">
        <v>55000</v>
      </c>
      <c r="D30" s="5" t="s">
        <v>15</v>
      </c>
      <c r="E30" s="5" t="s">
        <v>48</v>
      </c>
      <c r="F30" s="5" t="s">
        <v>17</v>
      </c>
      <c r="G30" s="6" t="s">
        <v>49</v>
      </c>
      <c r="H30" s="6"/>
      <c r="I30" s="7">
        <v>1</v>
      </c>
    </row>
    <row r="31" spans="1:9" ht="15.75" customHeight="1">
      <c r="A31" s="8" t="s">
        <v>50</v>
      </c>
      <c r="B31" s="8">
        <v>40000</v>
      </c>
      <c r="C31" s="8">
        <v>50000</v>
      </c>
      <c r="D31" s="8" t="s">
        <v>21</v>
      </c>
      <c r="E31" s="8" t="s">
        <v>50</v>
      </c>
      <c r="F31" s="8" t="s">
        <v>30</v>
      </c>
      <c r="G31" s="9" t="s">
        <v>51</v>
      </c>
      <c r="H31" s="9"/>
      <c r="I31" s="3">
        <v>1</v>
      </c>
    </row>
    <row r="32" spans="1:9" ht="12.5">
      <c r="A32" s="10" t="s">
        <v>52</v>
      </c>
      <c r="B32" s="10">
        <v>35000</v>
      </c>
      <c r="C32" s="10">
        <v>60000</v>
      </c>
      <c r="D32" s="10" t="s">
        <v>29</v>
      </c>
      <c r="E32" s="10" t="s">
        <v>46</v>
      </c>
      <c r="F32" s="10" t="s">
        <v>31</v>
      </c>
      <c r="G32" s="11" t="s">
        <v>53</v>
      </c>
      <c r="H32" s="11"/>
      <c r="I32" s="4">
        <v>1</v>
      </c>
    </row>
    <row r="33" spans="1:9" ht="12.5">
      <c r="A33" s="5" t="s">
        <v>54</v>
      </c>
      <c r="B33" s="5">
        <v>30000</v>
      </c>
      <c r="C33" s="5">
        <v>45000</v>
      </c>
      <c r="D33" s="5" t="s">
        <v>15</v>
      </c>
      <c r="E33" s="5" t="s">
        <v>54</v>
      </c>
      <c r="F33" s="5" t="s">
        <v>30</v>
      </c>
      <c r="G33" s="6" t="s">
        <v>55</v>
      </c>
      <c r="H33" s="6"/>
      <c r="I33" s="7">
        <v>1</v>
      </c>
    </row>
    <row r="34" spans="1:9" ht="12.5">
      <c r="A34" s="5" t="s">
        <v>56</v>
      </c>
      <c r="B34" s="5">
        <v>30000</v>
      </c>
      <c r="C34" s="5">
        <v>50000</v>
      </c>
      <c r="D34" s="5" t="s">
        <v>15</v>
      </c>
      <c r="E34" s="5" t="s">
        <v>56</v>
      </c>
      <c r="F34" s="5" t="s">
        <v>30</v>
      </c>
      <c r="G34" s="6" t="s">
        <v>57</v>
      </c>
      <c r="H34" s="6"/>
      <c r="I34" s="7">
        <v>1</v>
      </c>
    </row>
    <row r="35" spans="1:9" ht="12.5">
      <c r="A35" s="8" t="s">
        <v>58</v>
      </c>
      <c r="B35" s="8">
        <v>30000</v>
      </c>
      <c r="C35" s="8">
        <v>40000</v>
      </c>
      <c r="D35" s="8" t="s">
        <v>21</v>
      </c>
      <c r="E35" s="8" t="s">
        <v>58</v>
      </c>
      <c r="F35" s="8" t="s">
        <v>59</v>
      </c>
      <c r="G35" s="9" t="s">
        <v>60</v>
      </c>
      <c r="H35" s="9"/>
      <c r="I35" s="3">
        <v>1</v>
      </c>
    </row>
    <row r="36" spans="1:9" ht="12.5">
      <c r="A36" s="8" t="s">
        <v>61</v>
      </c>
      <c r="B36" s="8">
        <v>30000</v>
      </c>
      <c r="C36" s="8">
        <v>40000</v>
      </c>
      <c r="D36" s="8" t="s">
        <v>21</v>
      </c>
      <c r="E36" s="8" t="s">
        <v>61</v>
      </c>
      <c r="F36" s="8" t="s">
        <v>30</v>
      </c>
      <c r="G36" s="9" t="s">
        <v>62</v>
      </c>
      <c r="H36" s="9"/>
      <c r="I36" s="3">
        <v>1</v>
      </c>
    </row>
    <row r="37" spans="1:9" ht="12.5">
      <c r="A37" s="12" t="s">
        <v>63</v>
      </c>
      <c r="B37" s="12">
        <v>30000</v>
      </c>
      <c r="C37" s="12">
        <v>47000</v>
      </c>
      <c r="D37" s="12" t="s">
        <v>21</v>
      </c>
      <c r="E37" s="12" t="s">
        <v>64</v>
      </c>
      <c r="F37" s="12" t="s">
        <v>32</v>
      </c>
      <c r="G37" s="13" t="s">
        <v>65</v>
      </c>
      <c r="H37" s="13"/>
      <c r="I37" s="14">
        <v>1</v>
      </c>
    </row>
    <row r="38" spans="1:9" ht="12.5">
      <c r="A38" s="5" t="s">
        <v>66</v>
      </c>
      <c r="B38" s="5">
        <v>30000</v>
      </c>
      <c r="C38" s="5">
        <v>50000</v>
      </c>
      <c r="D38" s="5" t="s">
        <v>15</v>
      </c>
      <c r="E38" s="5" t="s">
        <v>66</v>
      </c>
      <c r="F38" s="5" t="s">
        <v>30</v>
      </c>
      <c r="G38" s="6" t="s">
        <v>67</v>
      </c>
      <c r="H38" s="6"/>
      <c r="I38" s="7">
        <v>1</v>
      </c>
    </row>
    <row r="39" spans="1:9" ht="12.5">
      <c r="A39" s="8" t="s">
        <v>68</v>
      </c>
      <c r="B39" s="8">
        <v>30000</v>
      </c>
      <c r="C39" s="8">
        <v>60000</v>
      </c>
      <c r="D39" s="8" t="s">
        <v>21</v>
      </c>
      <c r="E39" s="8" t="s">
        <v>69</v>
      </c>
      <c r="F39" s="8" t="s">
        <v>30</v>
      </c>
      <c r="G39" s="9" t="s">
        <v>70</v>
      </c>
      <c r="H39" s="9"/>
      <c r="I39" s="3">
        <v>1</v>
      </c>
    </row>
    <row r="40" spans="1:9" ht="12.5">
      <c r="A40" s="8" t="s">
        <v>71</v>
      </c>
      <c r="B40" s="8">
        <v>30000</v>
      </c>
      <c r="C40" s="8">
        <v>41000</v>
      </c>
      <c r="D40" s="8" t="s">
        <v>21</v>
      </c>
      <c r="E40" s="8" t="s">
        <v>71</v>
      </c>
      <c r="F40" s="8" t="s">
        <v>30</v>
      </c>
      <c r="G40" s="9" t="s">
        <v>72</v>
      </c>
      <c r="H40" s="9"/>
      <c r="I40" s="3">
        <v>1</v>
      </c>
    </row>
    <row r="41" spans="1:9" ht="12.5">
      <c r="A41" s="5" t="s">
        <v>73</v>
      </c>
      <c r="B41" s="5">
        <v>30000</v>
      </c>
      <c r="C41" s="5">
        <v>50000</v>
      </c>
      <c r="D41" s="5" t="s">
        <v>15</v>
      </c>
      <c r="E41" s="5" t="s">
        <v>74</v>
      </c>
      <c r="F41" s="5" t="s">
        <v>30</v>
      </c>
      <c r="G41" s="6" t="s">
        <v>75</v>
      </c>
      <c r="H41" s="6"/>
      <c r="I41" s="7">
        <v>1</v>
      </c>
    </row>
    <row r="42" spans="1:9" ht="12.5">
      <c r="A42" s="8" t="s">
        <v>76</v>
      </c>
      <c r="B42" s="8">
        <v>30000</v>
      </c>
      <c r="C42" s="8">
        <v>55000</v>
      </c>
      <c r="D42" s="8" t="s">
        <v>21</v>
      </c>
      <c r="E42" s="8" t="s">
        <v>77</v>
      </c>
      <c r="F42" s="8" t="s">
        <v>17</v>
      </c>
      <c r="G42" s="9" t="s">
        <v>78</v>
      </c>
      <c r="H42" s="9"/>
      <c r="I42" s="3">
        <v>1</v>
      </c>
    </row>
    <row r="43" spans="1:9" ht="12.5">
      <c r="A43" s="8" t="s">
        <v>79</v>
      </c>
      <c r="B43" s="8">
        <v>25000</v>
      </c>
      <c r="C43" s="8">
        <v>35000</v>
      </c>
      <c r="D43" s="8" t="s">
        <v>21</v>
      </c>
      <c r="E43" s="8" t="s">
        <v>80</v>
      </c>
      <c r="F43" s="8" t="s">
        <v>32</v>
      </c>
      <c r="G43" s="9" t="s">
        <v>81</v>
      </c>
      <c r="H43" s="9"/>
      <c r="I43" s="3">
        <v>1</v>
      </c>
    </row>
    <row r="44" spans="1:9" ht="12.5">
      <c r="A44" s="5" t="s">
        <v>82</v>
      </c>
      <c r="B44" s="5">
        <v>25000</v>
      </c>
      <c r="C44" s="5">
        <v>35000</v>
      </c>
      <c r="D44" s="5" t="s">
        <v>15</v>
      </c>
      <c r="E44" s="5" t="s">
        <v>82</v>
      </c>
      <c r="F44" s="5" t="s">
        <v>83</v>
      </c>
      <c r="G44" s="5" t="s">
        <v>84</v>
      </c>
      <c r="H44" s="6"/>
      <c r="I44" s="7">
        <v>1</v>
      </c>
    </row>
    <row r="45" spans="1:9" ht="12.5">
      <c r="A45" s="8" t="s">
        <v>85</v>
      </c>
      <c r="B45" s="8">
        <v>25000</v>
      </c>
      <c r="C45" s="8">
        <v>40000</v>
      </c>
      <c r="D45" s="8" t="s">
        <v>21</v>
      </c>
      <c r="E45" s="8" t="s">
        <v>86</v>
      </c>
      <c r="F45" s="8" t="s">
        <v>87</v>
      </c>
      <c r="G45" s="9" t="s">
        <v>88</v>
      </c>
      <c r="H45" s="9"/>
      <c r="I45" s="3">
        <v>1</v>
      </c>
    </row>
    <row r="46" spans="1:9" ht="12.5">
      <c r="A46" s="10" t="s">
        <v>89</v>
      </c>
      <c r="B46" s="10">
        <v>25000</v>
      </c>
      <c r="C46" s="10">
        <v>40000</v>
      </c>
      <c r="D46" s="10" t="s">
        <v>29</v>
      </c>
      <c r="E46" s="10" t="s">
        <v>90</v>
      </c>
      <c r="F46" s="10" t="s">
        <v>87</v>
      </c>
      <c r="G46" s="10" t="s">
        <v>91</v>
      </c>
      <c r="H46" s="11"/>
      <c r="I46" s="4">
        <v>1</v>
      </c>
    </row>
    <row r="47" spans="1:9" ht="12.5">
      <c r="A47" s="8" t="s">
        <v>92</v>
      </c>
      <c r="B47" s="8">
        <v>25000</v>
      </c>
      <c r="C47" s="8">
        <v>40000</v>
      </c>
      <c r="D47" s="8" t="s">
        <v>21</v>
      </c>
      <c r="E47" s="8" t="s">
        <v>92</v>
      </c>
      <c r="F47" s="8" t="s">
        <v>93</v>
      </c>
      <c r="G47" s="8" t="s">
        <v>94</v>
      </c>
      <c r="H47" s="9"/>
      <c r="I47" s="3">
        <v>1</v>
      </c>
    </row>
    <row r="48" spans="1:9" ht="12.5">
      <c r="A48" s="5" t="s">
        <v>95</v>
      </c>
      <c r="B48" s="5">
        <v>25000</v>
      </c>
      <c r="C48" s="5">
        <v>40000</v>
      </c>
      <c r="D48" s="5" t="s">
        <v>15</v>
      </c>
      <c r="E48" s="5" t="s">
        <v>95</v>
      </c>
      <c r="F48" s="5" t="s">
        <v>96</v>
      </c>
      <c r="G48" s="5" t="s">
        <v>97</v>
      </c>
      <c r="H48" s="6"/>
      <c r="I48" s="7">
        <v>1</v>
      </c>
    </row>
    <row r="49" spans="1:9" ht="12.5">
      <c r="A49" s="5" t="s">
        <v>98</v>
      </c>
      <c r="B49" s="5">
        <v>25000</v>
      </c>
      <c r="C49" s="5">
        <v>35000</v>
      </c>
      <c r="D49" s="5" t="s">
        <v>15</v>
      </c>
      <c r="E49" s="5" t="s">
        <v>99</v>
      </c>
      <c r="F49" s="5" t="s">
        <v>17</v>
      </c>
      <c r="G49" s="5" t="s">
        <v>100</v>
      </c>
      <c r="H49" s="6"/>
      <c r="I49" s="7">
        <v>1</v>
      </c>
    </row>
    <row r="50" spans="1:9" ht="12.5">
      <c r="A50" s="5" t="s">
        <v>101</v>
      </c>
      <c r="B50" s="5">
        <v>25000</v>
      </c>
      <c r="C50" s="5">
        <v>40000</v>
      </c>
      <c r="D50" s="5" t="s">
        <v>15</v>
      </c>
      <c r="E50" s="5" t="s">
        <v>102</v>
      </c>
      <c r="F50" s="5" t="s">
        <v>32</v>
      </c>
      <c r="G50" s="6" t="s">
        <v>103</v>
      </c>
      <c r="H50" s="6"/>
      <c r="I50" s="7">
        <v>1</v>
      </c>
    </row>
    <row r="51" spans="1:9" ht="12.5">
      <c r="A51" s="8" t="s">
        <v>104</v>
      </c>
      <c r="B51" s="8">
        <v>25000</v>
      </c>
      <c r="C51" s="8">
        <v>30000</v>
      </c>
      <c r="D51" s="8" t="s">
        <v>21</v>
      </c>
      <c r="E51" s="8" t="s">
        <v>104</v>
      </c>
      <c r="F51" s="8" t="s">
        <v>83</v>
      </c>
      <c r="G51" s="9" t="s">
        <v>105</v>
      </c>
      <c r="H51" s="9"/>
      <c r="I51" s="3">
        <v>1</v>
      </c>
    </row>
    <row r="52" spans="1:9" ht="12.5">
      <c r="A52" s="5" t="s">
        <v>106</v>
      </c>
      <c r="B52" s="5">
        <v>25000</v>
      </c>
      <c r="C52" s="5">
        <v>60000</v>
      </c>
      <c r="D52" s="5" t="s">
        <v>15</v>
      </c>
      <c r="E52" s="5" t="s">
        <v>107</v>
      </c>
      <c r="F52" s="5" t="s">
        <v>87</v>
      </c>
      <c r="G52" s="6" t="s">
        <v>108</v>
      </c>
      <c r="H52" s="6"/>
      <c r="I52" s="7">
        <v>1</v>
      </c>
    </row>
    <row r="53" spans="1:9" ht="12.5">
      <c r="A53" s="10" t="s">
        <v>109</v>
      </c>
      <c r="B53" s="10">
        <v>20000</v>
      </c>
      <c r="C53" s="10">
        <v>25000</v>
      </c>
      <c r="D53" s="10" t="s">
        <v>21</v>
      </c>
      <c r="E53" s="10" t="s">
        <v>110</v>
      </c>
      <c r="F53" s="10" t="s">
        <v>87</v>
      </c>
      <c r="G53" s="11" t="s">
        <v>111</v>
      </c>
      <c r="H53" s="11"/>
      <c r="I53" s="4">
        <v>1</v>
      </c>
    </row>
    <row r="54" spans="1:9" ht="12.5">
      <c r="A54" s="8" t="s">
        <v>112</v>
      </c>
      <c r="B54" s="8">
        <v>20000</v>
      </c>
      <c r="C54" s="8">
        <v>25000</v>
      </c>
      <c r="D54" s="8" t="s">
        <v>21</v>
      </c>
      <c r="E54" s="8" t="s">
        <v>113</v>
      </c>
      <c r="F54" s="8" t="s">
        <v>32</v>
      </c>
      <c r="G54" s="9" t="s">
        <v>114</v>
      </c>
      <c r="H54" s="9"/>
      <c r="I54" s="3">
        <v>1</v>
      </c>
    </row>
    <row r="55" spans="1:9" ht="12.5">
      <c r="A55" s="10" t="s">
        <v>115</v>
      </c>
      <c r="B55" s="10">
        <v>20000</v>
      </c>
      <c r="C55" s="10">
        <v>40000</v>
      </c>
      <c r="D55" s="10" t="s">
        <v>29</v>
      </c>
      <c r="E55" s="10" t="s">
        <v>115</v>
      </c>
      <c r="F55" s="10" t="s">
        <v>83</v>
      </c>
      <c r="G55" s="11" t="s">
        <v>116</v>
      </c>
      <c r="H55" s="11"/>
      <c r="I55" s="4">
        <v>1</v>
      </c>
    </row>
    <row r="56" spans="1:9" ht="12.5">
      <c r="A56" s="8" t="s">
        <v>117</v>
      </c>
      <c r="B56" s="8">
        <v>20000</v>
      </c>
      <c r="C56" s="8">
        <v>30000</v>
      </c>
      <c r="D56" s="8" t="s">
        <v>21</v>
      </c>
      <c r="E56" s="8" t="s">
        <v>118</v>
      </c>
      <c r="F56" s="8" t="s">
        <v>119</v>
      </c>
      <c r="G56" s="9" t="s">
        <v>120</v>
      </c>
      <c r="H56" s="9"/>
      <c r="I56" s="3">
        <v>1</v>
      </c>
    </row>
    <row r="57" spans="1:9" ht="12.5">
      <c r="A57" s="8" t="s">
        <v>121</v>
      </c>
      <c r="B57" s="8">
        <v>20000</v>
      </c>
      <c r="C57" s="8">
        <v>30000</v>
      </c>
      <c r="D57" s="8" t="s">
        <v>21</v>
      </c>
      <c r="E57" s="8" t="s">
        <v>122</v>
      </c>
      <c r="F57" s="8" t="s">
        <v>119</v>
      </c>
      <c r="G57" s="9" t="s">
        <v>123</v>
      </c>
      <c r="H57" s="9"/>
      <c r="I57" s="3">
        <v>1</v>
      </c>
    </row>
    <row r="58" spans="1:9" ht="12.5">
      <c r="A58" s="5" t="s">
        <v>124</v>
      </c>
      <c r="B58" s="5">
        <v>20000</v>
      </c>
      <c r="C58" s="5">
        <v>40000</v>
      </c>
      <c r="D58" s="5" t="s">
        <v>15</v>
      </c>
      <c r="E58" s="5" t="s">
        <v>125</v>
      </c>
      <c r="F58" s="5" t="s">
        <v>126</v>
      </c>
      <c r="G58" s="6" t="s">
        <v>127</v>
      </c>
      <c r="H58" s="6"/>
      <c r="I58" s="7">
        <v>1</v>
      </c>
    </row>
    <row r="59" spans="1:9" ht="12.5">
      <c r="A59" s="8" t="s">
        <v>128</v>
      </c>
      <c r="B59" s="8">
        <v>20000</v>
      </c>
      <c r="C59" s="8">
        <v>25000</v>
      </c>
      <c r="D59" s="8" t="s">
        <v>21</v>
      </c>
      <c r="E59" s="8" t="s">
        <v>129</v>
      </c>
      <c r="F59" s="8" t="s">
        <v>126</v>
      </c>
      <c r="G59" s="8" t="s">
        <v>130</v>
      </c>
      <c r="H59" s="9"/>
      <c r="I59" s="3">
        <v>1</v>
      </c>
    </row>
    <row r="60" spans="1:9" ht="12.5">
      <c r="A60" s="5" t="s">
        <v>131</v>
      </c>
      <c r="B60" s="5">
        <v>20000</v>
      </c>
      <c r="C60" s="5">
        <v>40000</v>
      </c>
      <c r="D60" s="5" t="s">
        <v>15</v>
      </c>
      <c r="E60" s="5" t="s">
        <v>125</v>
      </c>
      <c r="F60" s="5" t="s">
        <v>132</v>
      </c>
      <c r="G60" s="6" t="s">
        <v>133</v>
      </c>
      <c r="H60" s="6"/>
      <c r="I60" s="7">
        <v>1</v>
      </c>
    </row>
    <row r="61" spans="1:9" ht="12.5">
      <c r="A61" s="8" t="s">
        <v>134</v>
      </c>
      <c r="B61" s="8">
        <v>18000</v>
      </c>
      <c r="C61" s="8">
        <v>20000</v>
      </c>
      <c r="D61" s="8" t="s">
        <v>21</v>
      </c>
      <c r="E61" s="8" t="s">
        <v>135</v>
      </c>
      <c r="F61" s="8" t="s">
        <v>32</v>
      </c>
      <c r="G61" s="9" t="s">
        <v>136</v>
      </c>
      <c r="H61" s="9"/>
      <c r="I61" s="3">
        <v>1</v>
      </c>
    </row>
    <row r="62" spans="1:9" ht="12.5">
      <c r="A62" s="8" t="s">
        <v>137</v>
      </c>
      <c r="B62" s="8">
        <v>18000</v>
      </c>
      <c r="C62" s="8">
        <v>25000</v>
      </c>
      <c r="D62" s="8" t="s">
        <v>21</v>
      </c>
      <c r="E62" s="8" t="s">
        <v>125</v>
      </c>
      <c r="F62" s="8" t="s">
        <v>83</v>
      </c>
      <c r="G62" s="9" t="s">
        <v>138</v>
      </c>
      <c r="H62" s="9"/>
      <c r="I62" s="3">
        <v>1</v>
      </c>
    </row>
    <row r="63" spans="1:9" ht="12.5">
      <c r="A63" s="8" t="s">
        <v>139</v>
      </c>
      <c r="B63" s="8">
        <v>18000</v>
      </c>
      <c r="C63" s="8">
        <v>20000</v>
      </c>
      <c r="D63" s="8" t="s">
        <v>21</v>
      </c>
      <c r="E63" s="8" t="s">
        <v>140</v>
      </c>
      <c r="F63" s="8" t="s">
        <v>93</v>
      </c>
      <c r="G63" s="8" t="s">
        <v>141</v>
      </c>
      <c r="H63" s="9"/>
      <c r="I63" s="3">
        <v>1</v>
      </c>
    </row>
    <row r="64" spans="1:9" ht="12.5">
      <c r="A64" s="5" t="s">
        <v>142</v>
      </c>
      <c r="B64" s="5">
        <v>18000</v>
      </c>
      <c r="C64" s="5">
        <v>25000</v>
      </c>
      <c r="D64" s="5" t="s">
        <v>15</v>
      </c>
      <c r="E64" s="5" t="s">
        <v>142</v>
      </c>
      <c r="F64" s="5" t="s">
        <v>126</v>
      </c>
      <c r="G64" s="5" t="s">
        <v>143</v>
      </c>
      <c r="H64" s="6"/>
      <c r="I64" s="7">
        <v>1</v>
      </c>
    </row>
    <row r="65" spans="1:9" ht="12.5">
      <c r="A65" s="5" t="s">
        <v>144</v>
      </c>
      <c r="B65" s="5">
        <v>16000</v>
      </c>
      <c r="C65" s="5">
        <v>20000</v>
      </c>
      <c r="D65" s="5" t="s">
        <v>15</v>
      </c>
      <c r="E65" s="5" t="s">
        <v>46</v>
      </c>
      <c r="F65" s="5" t="s">
        <v>32</v>
      </c>
      <c r="G65" s="5" t="s">
        <v>145</v>
      </c>
      <c r="H65" s="6"/>
      <c r="I65" s="7">
        <v>1</v>
      </c>
    </row>
    <row r="66" spans="1:9" ht="12.5">
      <c r="A66" s="8" t="s">
        <v>146</v>
      </c>
      <c r="B66" s="8">
        <v>16000</v>
      </c>
      <c r="C66" s="8">
        <v>20000</v>
      </c>
      <c r="D66" s="8" t="s">
        <v>21</v>
      </c>
      <c r="E66" s="8" t="s">
        <v>46</v>
      </c>
      <c r="F66" s="8" t="s">
        <v>32</v>
      </c>
      <c r="G66" s="9" t="s">
        <v>147</v>
      </c>
      <c r="H66" s="9"/>
      <c r="I66" s="3">
        <v>1</v>
      </c>
    </row>
    <row r="67" spans="1:9" ht="12.5">
      <c r="A67" s="5" t="s">
        <v>148</v>
      </c>
      <c r="B67" s="5">
        <v>15000</v>
      </c>
      <c r="C67" s="5">
        <v>20000</v>
      </c>
      <c r="D67" s="5" t="s">
        <v>15</v>
      </c>
      <c r="E67" s="5" t="s">
        <v>149</v>
      </c>
      <c r="F67" s="5" t="s">
        <v>32</v>
      </c>
      <c r="G67" s="6" t="s">
        <v>150</v>
      </c>
      <c r="H67" s="6"/>
      <c r="I67" s="7">
        <v>1</v>
      </c>
    </row>
    <row r="68" spans="1:9" ht="12.5">
      <c r="A68" s="5" t="s">
        <v>151</v>
      </c>
      <c r="B68" s="15">
        <v>15000</v>
      </c>
      <c r="C68" s="5">
        <v>40000</v>
      </c>
      <c r="D68" s="5" t="s">
        <v>15</v>
      </c>
      <c r="E68" s="5" t="s">
        <v>152</v>
      </c>
      <c r="F68" s="5" t="s">
        <v>59</v>
      </c>
      <c r="G68" s="5" t="s">
        <v>153</v>
      </c>
      <c r="H68" s="6"/>
      <c r="I68" s="7">
        <v>1</v>
      </c>
    </row>
    <row r="69" spans="1:9" ht="12.5">
      <c r="A69" s="8" t="s">
        <v>154</v>
      </c>
      <c r="B69" s="8">
        <v>15000</v>
      </c>
      <c r="C69" s="8">
        <v>40000</v>
      </c>
      <c r="D69" s="8" t="s">
        <v>21</v>
      </c>
      <c r="E69" s="8" t="s">
        <v>155</v>
      </c>
      <c r="F69" s="8" t="s">
        <v>32</v>
      </c>
      <c r="G69" s="9" t="s">
        <v>156</v>
      </c>
      <c r="H69" s="9"/>
      <c r="I69" s="3">
        <v>1</v>
      </c>
    </row>
    <row r="70" spans="1:9" ht="12.5">
      <c r="A70" s="5" t="s">
        <v>157</v>
      </c>
      <c r="B70" s="5">
        <v>15000</v>
      </c>
      <c r="C70" s="5">
        <v>20000</v>
      </c>
      <c r="D70" s="5" t="s">
        <v>15</v>
      </c>
      <c r="E70" s="5" t="s">
        <v>157</v>
      </c>
      <c r="F70" s="5" t="s">
        <v>31</v>
      </c>
      <c r="G70" s="6" t="s">
        <v>158</v>
      </c>
      <c r="H70" s="6"/>
      <c r="I70" s="7">
        <v>1</v>
      </c>
    </row>
    <row r="71" spans="1:9" ht="12.5">
      <c r="A71" s="5" t="s">
        <v>160</v>
      </c>
      <c r="B71" s="5">
        <v>15000</v>
      </c>
      <c r="C71" s="5">
        <v>18000</v>
      </c>
      <c r="D71" s="5" t="s">
        <v>15</v>
      </c>
      <c r="E71" s="5" t="s">
        <v>161</v>
      </c>
      <c r="F71" s="5" t="s">
        <v>22</v>
      </c>
      <c r="G71" s="6" t="s">
        <v>162</v>
      </c>
      <c r="H71" s="6"/>
      <c r="I71" s="7">
        <v>1</v>
      </c>
    </row>
    <row r="72" spans="1:9" ht="12.5">
      <c r="A72" s="8" t="s">
        <v>163</v>
      </c>
      <c r="B72" s="8">
        <v>15000</v>
      </c>
      <c r="C72" s="8">
        <v>20000</v>
      </c>
      <c r="D72" s="8" t="s">
        <v>21</v>
      </c>
      <c r="E72" s="8" t="s">
        <v>163</v>
      </c>
      <c r="F72" s="8" t="s">
        <v>83</v>
      </c>
      <c r="G72" s="9" t="s">
        <v>164</v>
      </c>
      <c r="H72" s="9"/>
      <c r="I72" s="3">
        <v>1</v>
      </c>
    </row>
    <row r="73" spans="1:9" ht="12.5">
      <c r="A73" s="8" t="s">
        <v>165</v>
      </c>
      <c r="B73" s="8">
        <v>15000</v>
      </c>
      <c r="C73" s="8">
        <v>20000</v>
      </c>
      <c r="D73" s="8" t="s">
        <v>21</v>
      </c>
      <c r="E73" s="8" t="s">
        <v>165</v>
      </c>
      <c r="F73" s="8" t="s">
        <v>83</v>
      </c>
      <c r="G73" s="8" t="s">
        <v>166</v>
      </c>
      <c r="H73" s="9"/>
      <c r="I73" s="3">
        <v>1</v>
      </c>
    </row>
    <row r="74" spans="1:9" ht="12.5">
      <c r="A74" s="5" t="s">
        <v>167</v>
      </c>
      <c r="B74" s="5">
        <v>15000</v>
      </c>
      <c r="C74" s="5">
        <v>34000</v>
      </c>
      <c r="D74" s="5" t="s">
        <v>15</v>
      </c>
      <c r="E74" s="5" t="s">
        <v>167</v>
      </c>
      <c r="F74" s="5" t="s">
        <v>83</v>
      </c>
      <c r="G74" s="6" t="s">
        <v>168</v>
      </c>
      <c r="H74" s="6"/>
      <c r="I74" s="7">
        <v>1</v>
      </c>
    </row>
    <row r="75" spans="1:9" ht="12.5">
      <c r="A75" s="5" t="s">
        <v>169</v>
      </c>
      <c r="B75" s="5">
        <v>15000</v>
      </c>
      <c r="C75" s="5">
        <v>25000</v>
      </c>
      <c r="D75" s="5" t="s">
        <v>15</v>
      </c>
      <c r="E75" s="5" t="s">
        <v>169</v>
      </c>
      <c r="F75" s="5" t="s">
        <v>83</v>
      </c>
      <c r="G75" s="6" t="s">
        <v>170</v>
      </c>
      <c r="H75" s="6"/>
      <c r="I75" s="7">
        <v>1</v>
      </c>
    </row>
    <row r="76" spans="1:9" ht="12.5">
      <c r="A76" s="8" t="s">
        <v>171</v>
      </c>
      <c r="B76" s="8">
        <v>15000</v>
      </c>
      <c r="C76" s="8">
        <v>27000</v>
      </c>
      <c r="D76" s="8" t="s">
        <v>21</v>
      </c>
      <c r="E76" s="8" t="s">
        <v>171</v>
      </c>
      <c r="F76" s="8" t="s">
        <v>31</v>
      </c>
      <c r="G76" s="9" t="s">
        <v>172</v>
      </c>
      <c r="H76" s="9"/>
      <c r="I76" s="3">
        <v>1</v>
      </c>
    </row>
    <row r="77" spans="1:9" ht="12.5">
      <c r="A77" s="8" t="s">
        <v>173</v>
      </c>
      <c r="B77" s="8">
        <v>15000</v>
      </c>
      <c r="C77" s="8">
        <v>20000</v>
      </c>
      <c r="D77" s="8" t="s">
        <v>21</v>
      </c>
      <c r="E77" s="8" t="s">
        <v>173</v>
      </c>
      <c r="F77" s="8" t="s">
        <v>126</v>
      </c>
      <c r="G77" s="9" t="s">
        <v>174</v>
      </c>
      <c r="H77" s="9"/>
      <c r="I77" s="3">
        <v>1</v>
      </c>
    </row>
    <row r="78" spans="1:9" ht="12.5">
      <c r="A78" s="8" t="s">
        <v>175</v>
      </c>
      <c r="B78" s="8">
        <v>15000</v>
      </c>
      <c r="C78" s="8">
        <v>25000</v>
      </c>
      <c r="D78" s="8" t="s">
        <v>21</v>
      </c>
      <c r="E78" s="8" t="s">
        <v>175</v>
      </c>
      <c r="F78" s="8" t="s">
        <v>126</v>
      </c>
      <c r="G78" s="9" t="s">
        <v>176</v>
      </c>
      <c r="H78" s="9"/>
      <c r="I78" s="3">
        <v>1</v>
      </c>
    </row>
    <row r="79" spans="1:9" ht="12.5">
      <c r="A79" s="8" t="s">
        <v>177</v>
      </c>
      <c r="B79" s="8">
        <v>15000</v>
      </c>
      <c r="C79" s="8">
        <v>40000</v>
      </c>
      <c r="D79" s="8" t="s">
        <v>21</v>
      </c>
      <c r="E79" s="8" t="s">
        <v>177</v>
      </c>
      <c r="F79" s="8" t="s">
        <v>126</v>
      </c>
      <c r="G79" s="9" t="s">
        <v>178</v>
      </c>
      <c r="H79" s="9"/>
      <c r="I79" s="3">
        <v>1</v>
      </c>
    </row>
    <row r="80" spans="1:9" ht="12.5">
      <c r="A80" s="8" t="s">
        <v>179</v>
      </c>
      <c r="B80" s="8">
        <v>15000</v>
      </c>
      <c r="C80" s="8">
        <v>20000</v>
      </c>
      <c r="D80" s="8" t="s">
        <v>21</v>
      </c>
      <c r="E80" s="8" t="s">
        <v>179</v>
      </c>
      <c r="F80" s="8" t="s">
        <v>31</v>
      </c>
      <c r="G80" s="9" t="s">
        <v>180</v>
      </c>
      <c r="H80" s="9"/>
      <c r="I80" s="3">
        <v>1</v>
      </c>
    </row>
    <row r="81" spans="1:9" ht="12.5">
      <c r="A81" s="5" t="s">
        <v>181</v>
      </c>
      <c r="B81" s="5">
        <v>15000</v>
      </c>
      <c r="C81" s="5">
        <v>20000</v>
      </c>
      <c r="D81" s="5" t="s">
        <v>15</v>
      </c>
      <c r="E81" s="5" t="s">
        <v>182</v>
      </c>
      <c r="F81" s="5" t="s">
        <v>22</v>
      </c>
      <c r="G81" s="6" t="s">
        <v>183</v>
      </c>
      <c r="H81" s="6"/>
      <c r="I81" s="7">
        <v>1</v>
      </c>
    </row>
    <row r="82" spans="1:9" ht="12.5">
      <c r="A82" s="5" t="s">
        <v>184</v>
      </c>
      <c r="B82" s="5">
        <v>15000</v>
      </c>
      <c r="C82" s="5">
        <v>23000</v>
      </c>
      <c r="D82" s="5" t="s">
        <v>15</v>
      </c>
      <c r="E82" s="5" t="s">
        <v>184</v>
      </c>
      <c r="F82" s="5" t="s">
        <v>93</v>
      </c>
      <c r="G82" s="6" t="s">
        <v>185</v>
      </c>
      <c r="H82" s="6"/>
      <c r="I82" s="7">
        <v>1</v>
      </c>
    </row>
    <row r="83" spans="1:9" ht="12.5">
      <c r="A83" s="5" t="s">
        <v>186</v>
      </c>
      <c r="B83" s="5">
        <v>12000</v>
      </c>
      <c r="C83" s="5">
        <v>15000</v>
      </c>
      <c r="D83" s="5" t="s">
        <v>15</v>
      </c>
      <c r="E83" s="5" t="s">
        <v>186</v>
      </c>
      <c r="F83" s="5" t="s">
        <v>83</v>
      </c>
      <c r="G83" s="6" t="s">
        <v>187</v>
      </c>
      <c r="H83" s="6"/>
      <c r="I83" s="7">
        <v>1</v>
      </c>
    </row>
    <row r="84" spans="1:9" ht="12.5">
      <c r="A84" s="8" t="s">
        <v>188</v>
      </c>
      <c r="B84" s="8">
        <v>12000</v>
      </c>
      <c r="C84" s="8">
        <v>15000</v>
      </c>
      <c r="D84" s="8" t="s">
        <v>21</v>
      </c>
      <c r="E84" s="8" t="s">
        <v>125</v>
      </c>
      <c r="F84" s="8" t="s">
        <v>83</v>
      </c>
      <c r="G84" s="9" t="s">
        <v>189</v>
      </c>
      <c r="H84" s="9"/>
      <c r="I84" s="3">
        <v>1</v>
      </c>
    </row>
    <row r="85" spans="1:9" ht="12.5">
      <c r="A85" s="5" t="s">
        <v>190</v>
      </c>
      <c r="B85" s="5">
        <v>12000</v>
      </c>
      <c r="C85" s="5">
        <v>28000</v>
      </c>
      <c r="D85" s="5" t="s">
        <v>15</v>
      </c>
      <c r="E85" s="5" t="s">
        <v>190</v>
      </c>
      <c r="F85" s="5" t="s">
        <v>87</v>
      </c>
      <c r="G85" s="6" t="s">
        <v>191</v>
      </c>
      <c r="H85" s="6"/>
      <c r="I85" s="7">
        <v>1</v>
      </c>
    </row>
    <row r="86" spans="1:9" ht="12.5">
      <c r="A86" s="5" t="s">
        <v>192</v>
      </c>
      <c r="B86" s="5">
        <v>12000</v>
      </c>
      <c r="C86" s="5">
        <v>15000</v>
      </c>
      <c r="D86" s="5" t="s">
        <v>15</v>
      </c>
      <c r="E86" s="5" t="s">
        <v>192</v>
      </c>
      <c r="F86" s="5" t="s">
        <v>31</v>
      </c>
      <c r="G86" s="6" t="s">
        <v>193</v>
      </c>
      <c r="H86" s="6"/>
      <c r="I86" s="7">
        <v>1</v>
      </c>
    </row>
    <row r="87" spans="1:9" ht="12.5">
      <c r="A87" s="8" t="s">
        <v>194</v>
      </c>
      <c r="B87" s="8">
        <v>12000</v>
      </c>
      <c r="C87" s="8">
        <v>20000</v>
      </c>
      <c r="D87" s="8" t="s">
        <v>21</v>
      </c>
      <c r="E87" s="8" t="s">
        <v>125</v>
      </c>
      <c r="F87" s="8" t="s">
        <v>83</v>
      </c>
      <c r="G87" s="9" t="s">
        <v>195</v>
      </c>
      <c r="H87" s="9"/>
      <c r="I87" s="3">
        <v>1</v>
      </c>
    </row>
    <row r="88" spans="1:9" ht="12.5">
      <c r="A88" s="5" t="s">
        <v>196</v>
      </c>
      <c r="B88" s="5">
        <v>10000</v>
      </c>
      <c r="C88" s="5">
        <v>18000</v>
      </c>
      <c r="D88" s="5" t="s">
        <v>29</v>
      </c>
      <c r="E88" s="5" t="s">
        <v>197</v>
      </c>
      <c r="F88" s="5" t="s">
        <v>32</v>
      </c>
      <c r="G88" s="6" t="s">
        <v>198</v>
      </c>
      <c r="H88" s="6"/>
      <c r="I88" s="7">
        <v>1</v>
      </c>
    </row>
    <row r="89" spans="1:9" ht="12.5">
      <c r="A89" s="8" t="s">
        <v>199</v>
      </c>
      <c r="B89" s="8">
        <v>10000</v>
      </c>
      <c r="C89" s="8">
        <v>15000</v>
      </c>
      <c r="D89" s="8" t="s">
        <v>21</v>
      </c>
      <c r="E89" s="8" t="s">
        <v>200</v>
      </c>
      <c r="F89" s="8" t="s">
        <v>32</v>
      </c>
      <c r="G89" s="9" t="s">
        <v>201</v>
      </c>
      <c r="H89" s="9"/>
      <c r="I89" s="3">
        <v>1</v>
      </c>
    </row>
    <row r="90" spans="1:9" ht="12.5">
      <c r="A90" s="8" t="s">
        <v>202</v>
      </c>
      <c r="B90" s="8">
        <v>10000</v>
      </c>
      <c r="C90" s="8">
        <v>16000</v>
      </c>
      <c r="D90" s="8" t="s">
        <v>21</v>
      </c>
      <c r="E90" s="8" t="s">
        <v>202</v>
      </c>
      <c r="F90" s="8" t="s">
        <v>83</v>
      </c>
      <c r="G90" s="9" t="s">
        <v>203</v>
      </c>
      <c r="H90" s="9"/>
      <c r="I90" s="3">
        <v>1</v>
      </c>
    </row>
    <row r="91" spans="1:9" ht="12.5">
      <c r="A91" s="8" t="s">
        <v>204</v>
      </c>
      <c r="B91" s="8">
        <v>10000</v>
      </c>
      <c r="C91" s="8">
        <v>15000</v>
      </c>
      <c r="D91" s="8" t="s">
        <v>21</v>
      </c>
      <c r="E91" s="8" t="s">
        <v>205</v>
      </c>
      <c r="F91" s="8" t="s">
        <v>30</v>
      </c>
      <c r="G91" s="9" t="s">
        <v>206</v>
      </c>
      <c r="H91" s="9"/>
      <c r="I91" s="3">
        <v>1</v>
      </c>
    </row>
    <row r="92" spans="1:9" ht="12.5">
      <c r="A92" s="8" t="s">
        <v>207</v>
      </c>
      <c r="B92" s="8">
        <v>10000</v>
      </c>
      <c r="C92" s="8">
        <v>15000</v>
      </c>
      <c r="D92" s="8" t="s">
        <v>21</v>
      </c>
      <c r="E92" s="8" t="s">
        <v>207</v>
      </c>
      <c r="F92" s="8" t="s">
        <v>31</v>
      </c>
      <c r="G92" s="9" t="s">
        <v>208</v>
      </c>
      <c r="H92" s="9"/>
      <c r="I92" s="3">
        <v>1</v>
      </c>
    </row>
    <row r="93" spans="1:9" ht="12.5">
      <c r="A93" s="8" t="s">
        <v>209</v>
      </c>
      <c r="B93" s="8">
        <v>10000</v>
      </c>
      <c r="C93" s="8">
        <v>15000</v>
      </c>
      <c r="D93" s="8" t="s">
        <v>21</v>
      </c>
      <c r="E93" s="8" t="s">
        <v>209</v>
      </c>
      <c r="F93" s="8" t="s">
        <v>31</v>
      </c>
      <c r="G93" s="9" t="s">
        <v>210</v>
      </c>
      <c r="H93" s="9"/>
      <c r="I93" s="3">
        <v>1</v>
      </c>
    </row>
    <row r="94" spans="1:9" ht="12.5">
      <c r="A94" s="5" t="s">
        <v>211</v>
      </c>
      <c r="B94" s="5">
        <v>10000</v>
      </c>
      <c r="C94" s="5">
        <v>12000</v>
      </c>
      <c r="D94" s="5" t="s">
        <v>15</v>
      </c>
      <c r="E94" s="5" t="s">
        <v>211</v>
      </c>
      <c r="F94" s="5" t="s">
        <v>31</v>
      </c>
      <c r="G94" s="6" t="s">
        <v>212</v>
      </c>
      <c r="H94" s="6"/>
      <c r="I94" s="7">
        <v>1</v>
      </c>
    </row>
    <row r="95" spans="1:9" ht="12.5">
      <c r="A95" s="8" t="s">
        <v>213</v>
      </c>
      <c r="B95" s="8">
        <v>10000</v>
      </c>
      <c r="C95" s="8">
        <v>12000</v>
      </c>
      <c r="D95" s="8" t="s">
        <v>21</v>
      </c>
      <c r="E95" s="8" t="s">
        <v>213</v>
      </c>
      <c r="F95" s="8" t="s">
        <v>31</v>
      </c>
      <c r="G95" s="9" t="s">
        <v>214</v>
      </c>
      <c r="H95" s="9"/>
      <c r="I95" s="3">
        <v>1</v>
      </c>
    </row>
    <row r="96" spans="1:9" ht="12.5">
      <c r="A96" s="8" t="s">
        <v>215</v>
      </c>
      <c r="B96" s="8">
        <v>10000</v>
      </c>
      <c r="C96" s="8">
        <v>12000</v>
      </c>
      <c r="D96" s="8" t="s">
        <v>21</v>
      </c>
      <c r="E96" s="8" t="s">
        <v>215</v>
      </c>
      <c r="F96" s="8" t="s">
        <v>31</v>
      </c>
      <c r="G96" s="9" t="s">
        <v>216</v>
      </c>
      <c r="H96" s="9"/>
      <c r="I96" s="3">
        <v>1</v>
      </c>
    </row>
    <row r="97" spans="1:9" ht="12.5">
      <c r="A97" s="8" t="s">
        <v>217</v>
      </c>
      <c r="B97" s="8">
        <v>10000</v>
      </c>
      <c r="C97" s="8">
        <v>15000</v>
      </c>
      <c r="D97" s="8" t="s">
        <v>21</v>
      </c>
      <c r="E97" s="8" t="s">
        <v>218</v>
      </c>
      <c r="F97" s="8" t="s">
        <v>83</v>
      </c>
      <c r="G97" s="9" t="s">
        <v>219</v>
      </c>
      <c r="H97" s="9"/>
      <c r="I97" s="3">
        <v>1</v>
      </c>
    </row>
    <row r="98" spans="1:9" ht="12.5">
      <c r="A98" s="8" t="s">
        <v>220</v>
      </c>
      <c r="B98" s="8">
        <v>10000</v>
      </c>
      <c r="C98" s="8">
        <v>20000</v>
      </c>
      <c r="D98" s="8" t="s">
        <v>21</v>
      </c>
      <c r="E98" s="8" t="s">
        <v>220</v>
      </c>
      <c r="F98" s="8" t="s">
        <v>30</v>
      </c>
      <c r="G98" s="9" t="s">
        <v>221</v>
      </c>
      <c r="H98" s="9"/>
      <c r="I98" s="3">
        <v>1</v>
      </c>
    </row>
    <row r="99" spans="1:9" ht="12.5">
      <c r="A99" s="8" t="s">
        <v>222</v>
      </c>
      <c r="B99" s="8">
        <v>10000</v>
      </c>
      <c r="C99" s="8">
        <v>15000</v>
      </c>
      <c r="D99" s="8" t="s">
        <v>21</v>
      </c>
      <c r="E99" s="8" t="s">
        <v>222</v>
      </c>
      <c r="F99" s="8" t="s">
        <v>31</v>
      </c>
      <c r="G99" s="9" t="s">
        <v>223</v>
      </c>
      <c r="H99" s="9"/>
      <c r="I99" s="3">
        <v>1</v>
      </c>
    </row>
    <row r="100" spans="1:9" ht="12.5">
      <c r="A100" s="8" t="s">
        <v>224</v>
      </c>
      <c r="B100" s="8">
        <v>10000</v>
      </c>
      <c r="C100" s="8">
        <v>15000</v>
      </c>
      <c r="D100" s="8" t="s">
        <v>21</v>
      </c>
      <c r="E100" s="8" t="s">
        <v>225</v>
      </c>
      <c r="F100" s="8" t="s">
        <v>119</v>
      </c>
      <c r="G100" s="9" t="s">
        <v>226</v>
      </c>
      <c r="H100" s="9"/>
      <c r="I100" s="3">
        <v>1</v>
      </c>
    </row>
    <row r="101" spans="1:9" ht="12.5">
      <c r="A101" s="8" t="s">
        <v>227</v>
      </c>
      <c r="B101" s="8">
        <v>10000</v>
      </c>
      <c r="C101" s="8">
        <v>15000</v>
      </c>
      <c r="D101" s="8" t="s">
        <v>21</v>
      </c>
      <c r="E101" s="8" t="s">
        <v>46</v>
      </c>
      <c r="F101" s="8" t="s">
        <v>126</v>
      </c>
      <c r="G101" s="9" t="s">
        <v>228</v>
      </c>
      <c r="H101" s="9"/>
      <c r="I101" s="3">
        <v>1</v>
      </c>
    </row>
    <row r="102" spans="1:9" ht="12.5">
      <c r="A102" s="5" t="s">
        <v>229</v>
      </c>
      <c r="B102" s="5">
        <v>10000</v>
      </c>
      <c r="C102" s="5">
        <v>15000</v>
      </c>
      <c r="D102" s="5" t="s">
        <v>15</v>
      </c>
      <c r="E102" s="5" t="s">
        <v>230</v>
      </c>
      <c r="F102" s="5" t="s">
        <v>126</v>
      </c>
      <c r="G102" s="5" t="s">
        <v>231</v>
      </c>
      <c r="H102" s="6"/>
      <c r="I102" s="7">
        <v>1</v>
      </c>
    </row>
    <row r="103" spans="1:9" ht="12.5">
      <c r="A103" s="8" t="s">
        <v>232</v>
      </c>
      <c r="B103" s="8">
        <v>10000</v>
      </c>
      <c r="C103" s="8">
        <v>15000</v>
      </c>
      <c r="D103" s="8" t="s">
        <v>21</v>
      </c>
      <c r="E103" s="8" t="s">
        <v>232</v>
      </c>
      <c r="F103" s="8" t="s">
        <v>126</v>
      </c>
      <c r="G103" s="9" t="s">
        <v>233</v>
      </c>
      <c r="H103" s="9"/>
      <c r="I103" s="3">
        <v>1</v>
      </c>
    </row>
    <row r="104" spans="1:9" ht="12.5">
      <c r="A104" s="8" t="s">
        <v>234</v>
      </c>
      <c r="B104" s="8">
        <v>10000</v>
      </c>
      <c r="C104" s="8">
        <v>25000</v>
      </c>
      <c r="D104" s="8" t="s">
        <v>21</v>
      </c>
      <c r="E104" s="8" t="s">
        <v>234</v>
      </c>
      <c r="F104" s="8" t="s">
        <v>22</v>
      </c>
      <c r="G104" s="9" t="s">
        <v>235</v>
      </c>
      <c r="H104" s="9"/>
      <c r="I104" s="3">
        <v>1</v>
      </c>
    </row>
    <row r="105" spans="1:9" ht="12.5">
      <c r="A105" s="8" t="s">
        <v>236</v>
      </c>
      <c r="B105" s="8">
        <v>8000</v>
      </c>
      <c r="C105" s="8">
        <v>10000</v>
      </c>
      <c r="D105" s="8" t="s">
        <v>21</v>
      </c>
      <c r="E105" s="8" t="s">
        <v>237</v>
      </c>
      <c r="F105" s="8" t="s">
        <v>32</v>
      </c>
      <c r="G105" s="9" t="s">
        <v>238</v>
      </c>
      <c r="H105" s="9"/>
      <c r="I105" s="3">
        <v>1</v>
      </c>
    </row>
    <row r="106" spans="1:9" ht="12.5">
      <c r="A106" s="8" t="s">
        <v>239</v>
      </c>
      <c r="B106" s="8">
        <v>8000</v>
      </c>
      <c r="C106" s="8">
        <v>15000</v>
      </c>
      <c r="D106" s="8" t="s">
        <v>21</v>
      </c>
      <c r="E106" s="8" t="s">
        <v>239</v>
      </c>
      <c r="F106" s="8" t="s">
        <v>83</v>
      </c>
      <c r="G106" s="9" t="s">
        <v>240</v>
      </c>
      <c r="H106" s="9"/>
      <c r="I106" s="3">
        <v>1</v>
      </c>
    </row>
    <row r="107" spans="1:9" ht="12.5">
      <c r="A107" s="8" t="s">
        <v>241</v>
      </c>
      <c r="B107" s="8">
        <v>8000</v>
      </c>
      <c r="C107" s="8">
        <v>15000</v>
      </c>
      <c r="D107" s="8" t="s">
        <v>21</v>
      </c>
      <c r="E107" s="8" t="s">
        <v>241</v>
      </c>
      <c r="F107" s="8" t="s">
        <v>83</v>
      </c>
      <c r="G107" s="9" t="s">
        <v>242</v>
      </c>
      <c r="H107" s="9"/>
      <c r="I107" s="3">
        <v>1</v>
      </c>
    </row>
    <row r="108" spans="1:9" ht="12.5">
      <c r="A108" s="8" t="s">
        <v>243</v>
      </c>
      <c r="B108" s="8">
        <v>8000</v>
      </c>
      <c r="C108" s="8">
        <v>15000</v>
      </c>
      <c r="D108" s="8" t="s">
        <v>21</v>
      </c>
      <c r="E108" s="8" t="s">
        <v>243</v>
      </c>
      <c r="F108" s="8" t="s">
        <v>83</v>
      </c>
      <c r="G108" s="9" t="s">
        <v>244</v>
      </c>
      <c r="H108" s="9"/>
      <c r="I108" s="3">
        <v>1</v>
      </c>
    </row>
    <row r="109" spans="1:9" ht="12.5">
      <c r="A109" s="8" t="s">
        <v>245</v>
      </c>
      <c r="B109" s="8">
        <v>8000</v>
      </c>
      <c r="C109" s="8">
        <v>15000</v>
      </c>
      <c r="D109" s="8" t="s">
        <v>21</v>
      </c>
      <c r="E109" s="8" t="s">
        <v>245</v>
      </c>
      <c r="F109" s="8" t="s">
        <v>83</v>
      </c>
      <c r="G109" s="9" t="s">
        <v>246</v>
      </c>
      <c r="H109" s="9"/>
      <c r="I109" s="3">
        <v>1</v>
      </c>
    </row>
    <row r="110" spans="1:9" ht="12.5">
      <c r="A110" s="8" t="s">
        <v>247</v>
      </c>
      <c r="B110" s="8">
        <v>8000</v>
      </c>
      <c r="C110" s="8">
        <v>15000</v>
      </c>
      <c r="D110" s="8" t="s">
        <v>21</v>
      </c>
      <c r="E110" s="8" t="s">
        <v>247</v>
      </c>
      <c r="F110" s="8" t="s">
        <v>83</v>
      </c>
      <c r="G110" s="9" t="s">
        <v>248</v>
      </c>
      <c r="H110" s="9"/>
      <c r="I110" s="3">
        <v>1</v>
      </c>
    </row>
    <row r="111" spans="1:9" ht="12.5">
      <c r="A111" s="8" t="s">
        <v>249</v>
      </c>
      <c r="B111" s="8">
        <v>8000</v>
      </c>
      <c r="C111" s="8">
        <v>10000</v>
      </c>
      <c r="D111" s="8" t="s">
        <v>21</v>
      </c>
      <c r="E111" s="8" t="s">
        <v>249</v>
      </c>
      <c r="F111" s="8" t="s">
        <v>83</v>
      </c>
      <c r="G111" s="9" t="s">
        <v>250</v>
      </c>
      <c r="H111" s="9"/>
      <c r="I111" s="3">
        <v>1</v>
      </c>
    </row>
    <row r="112" spans="1:9" ht="12.5">
      <c r="A112" s="8" t="s">
        <v>251</v>
      </c>
      <c r="B112" s="8">
        <v>8000</v>
      </c>
      <c r="C112" s="8">
        <v>10000</v>
      </c>
      <c r="D112" s="8" t="s">
        <v>21</v>
      </c>
      <c r="E112" s="8" t="s">
        <v>251</v>
      </c>
      <c r="F112" s="8" t="s">
        <v>83</v>
      </c>
      <c r="G112" s="9" t="s">
        <v>252</v>
      </c>
      <c r="H112" s="9"/>
      <c r="I112" s="3">
        <v>1</v>
      </c>
    </row>
    <row r="113" spans="1:9" ht="12.5">
      <c r="A113" s="8" t="s">
        <v>253</v>
      </c>
      <c r="B113" s="8">
        <v>8000</v>
      </c>
      <c r="C113" s="8">
        <v>10000</v>
      </c>
      <c r="D113" s="8" t="s">
        <v>21</v>
      </c>
      <c r="E113" s="8" t="s">
        <v>253</v>
      </c>
      <c r="F113" s="8" t="s">
        <v>83</v>
      </c>
      <c r="G113" s="9" t="s">
        <v>254</v>
      </c>
      <c r="H113" s="9"/>
      <c r="I113" s="3">
        <v>1</v>
      </c>
    </row>
    <row r="114" spans="1:9" ht="12.5">
      <c r="A114" s="10" t="s">
        <v>255</v>
      </c>
      <c r="B114" s="10">
        <v>8000</v>
      </c>
      <c r="C114" s="10">
        <v>10000</v>
      </c>
      <c r="D114" s="10" t="s">
        <v>29</v>
      </c>
      <c r="E114" s="10" t="s">
        <v>255</v>
      </c>
      <c r="F114" s="10" t="s">
        <v>30</v>
      </c>
      <c r="G114" s="11" t="s">
        <v>256</v>
      </c>
      <c r="H114" s="11"/>
      <c r="I114" s="4">
        <v>1</v>
      </c>
    </row>
    <row r="115" spans="1:9" ht="12.5">
      <c r="A115" s="8" t="s">
        <v>257</v>
      </c>
      <c r="B115" s="8">
        <v>8000</v>
      </c>
      <c r="C115" s="8">
        <v>10000</v>
      </c>
      <c r="D115" s="8" t="s">
        <v>21</v>
      </c>
      <c r="E115" s="8" t="s">
        <v>257</v>
      </c>
      <c r="F115" s="8" t="s">
        <v>30</v>
      </c>
      <c r="G115" s="9" t="s">
        <v>258</v>
      </c>
      <c r="H115" s="9"/>
      <c r="I115" s="3">
        <v>1</v>
      </c>
    </row>
    <row r="116" spans="1:9" ht="12.5">
      <c r="A116" s="8" t="s">
        <v>259</v>
      </c>
      <c r="B116" s="8">
        <v>18000</v>
      </c>
      <c r="C116" s="8">
        <v>20000</v>
      </c>
      <c r="D116" s="8" t="s">
        <v>21</v>
      </c>
      <c r="E116" s="8" t="s">
        <v>125</v>
      </c>
      <c r="F116" s="8" t="s">
        <v>32</v>
      </c>
      <c r="G116" s="8" t="s">
        <v>260</v>
      </c>
      <c r="H116" s="9"/>
      <c r="I116" s="3">
        <v>1</v>
      </c>
    </row>
    <row r="117" spans="1:9" ht="12.5">
      <c r="A117" s="8" t="s">
        <v>261</v>
      </c>
      <c r="B117" s="8">
        <v>8000</v>
      </c>
      <c r="C117" s="8">
        <v>16000</v>
      </c>
      <c r="D117" s="8" t="s">
        <v>21</v>
      </c>
      <c r="E117" s="8" t="s">
        <v>218</v>
      </c>
      <c r="F117" s="8" t="s">
        <v>32</v>
      </c>
      <c r="G117" s="9" t="s">
        <v>262</v>
      </c>
      <c r="H117" s="9"/>
      <c r="I117" s="3">
        <v>1</v>
      </c>
    </row>
    <row r="118" spans="1:9" ht="12.5">
      <c r="A118" s="8" t="s">
        <v>263</v>
      </c>
      <c r="B118" s="8">
        <v>8000</v>
      </c>
      <c r="C118" s="8">
        <v>16000</v>
      </c>
      <c r="D118" s="8" t="s">
        <v>21</v>
      </c>
      <c r="E118" s="8" t="s">
        <v>218</v>
      </c>
      <c r="F118" s="8" t="s">
        <v>32</v>
      </c>
      <c r="G118" s="9" t="s">
        <v>264</v>
      </c>
      <c r="H118" s="9"/>
      <c r="I118" s="3">
        <v>1</v>
      </c>
    </row>
    <row r="119" spans="1:9" ht="12.5">
      <c r="A119" s="8" t="s">
        <v>265</v>
      </c>
      <c r="B119" s="8">
        <v>8000</v>
      </c>
      <c r="C119" s="8">
        <v>12000</v>
      </c>
      <c r="D119" s="8" t="s">
        <v>21</v>
      </c>
      <c r="E119" s="8" t="s">
        <v>125</v>
      </c>
      <c r="F119" s="8" t="s">
        <v>83</v>
      </c>
      <c r="G119" s="9" t="s">
        <v>266</v>
      </c>
      <c r="H119" s="9"/>
      <c r="I119" s="3">
        <v>1</v>
      </c>
    </row>
    <row r="120" spans="1:9" ht="12.5">
      <c r="A120" s="8" t="s">
        <v>267</v>
      </c>
      <c r="B120" s="8">
        <v>8000</v>
      </c>
      <c r="C120" s="8">
        <v>15000</v>
      </c>
      <c r="D120" s="8" t="s">
        <v>21</v>
      </c>
      <c r="E120" s="8" t="s">
        <v>267</v>
      </c>
      <c r="F120" s="8" t="s">
        <v>83</v>
      </c>
      <c r="G120" s="9" t="s">
        <v>268</v>
      </c>
      <c r="H120" s="9"/>
      <c r="I120" s="3">
        <v>1</v>
      </c>
    </row>
    <row r="121" spans="1:9" ht="12.5">
      <c r="A121" s="8" t="s">
        <v>269</v>
      </c>
      <c r="B121" s="8">
        <v>8000</v>
      </c>
      <c r="C121" s="8">
        <v>15000</v>
      </c>
      <c r="D121" s="8" t="s">
        <v>21</v>
      </c>
      <c r="E121" s="8" t="s">
        <v>269</v>
      </c>
      <c r="F121" s="8" t="s">
        <v>83</v>
      </c>
      <c r="G121" s="9" t="s">
        <v>270</v>
      </c>
      <c r="H121" s="9"/>
      <c r="I121" s="3">
        <v>1</v>
      </c>
    </row>
    <row r="122" spans="1:9" ht="12.5">
      <c r="A122" s="8" t="s">
        <v>271</v>
      </c>
      <c r="B122" s="8">
        <v>8000</v>
      </c>
      <c r="C122" s="8">
        <v>12000</v>
      </c>
      <c r="D122" s="8" t="s">
        <v>21</v>
      </c>
      <c r="E122" s="8" t="s">
        <v>271</v>
      </c>
      <c r="F122" s="8" t="s">
        <v>31</v>
      </c>
      <c r="G122" s="9" t="s">
        <v>272</v>
      </c>
      <c r="H122" s="9"/>
      <c r="I122" s="3">
        <v>1</v>
      </c>
    </row>
    <row r="123" spans="1:9" ht="12.5">
      <c r="A123" s="5" t="s">
        <v>273</v>
      </c>
      <c r="B123" s="5">
        <v>8000</v>
      </c>
      <c r="C123" s="5">
        <v>12000</v>
      </c>
      <c r="D123" s="5" t="s">
        <v>15</v>
      </c>
      <c r="E123" s="5" t="s">
        <v>273</v>
      </c>
      <c r="F123" s="5" t="s">
        <v>31</v>
      </c>
      <c r="G123" s="6" t="s">
        <v>274</v>
      </c>
      <c r="H123" s="6"/>
      <c r="I123" s="7">
        <v>1</v>
      </c>
    </row>
    <row r="124" spans="1:9" ht="12.5">
      <c r="A124" s="5" t="s">
        <v>275</v>
      </c>
      <c r="B124" s="5">
        <v>6000</v>
      </c>
      <c r="C124" s="5">
        <v>10000</v>
      </c>
      <c r="D124" s="5" t="s">
        <v>15</v>
      </c>
      <c r="E124" s="5" t="s">
        <v>46</v>
      </c>
      <c r="F124" s="5" t="s">
        <v>22</v>
      </c>
      <c r="G124" s="5" t="s">
        <v>276</v>
      </c>
      <c r="H124" s="6"/>
      <c r="I124" s="7">
        <v>1</v>
      </c>
    </row>
    <row r="125" spans="1:9" ht="12.5">
      <c r="A125" s="5" t="s">
        <v>277</v>
      </c>
      <c r="B125" s="5">
        <v>5000</v>
      </c>
      <c r="C125" s="5">
        <v>10000</v>
      </c>
      <c r="D125" s="5" t="s">
        <v>15</v>
      </c>
      <c r="E125" s="5" t="s">
        <v>278</v>
      </c>
      <c r="F125" s="5" t="s">
        <v>119</v>
      </c>
      <c r="G125" s="6" t="s">
        <v>279</v>
      </c>
      <c r="H125" s="6"/>
      <c r="I125" s="7">
        <v>1</v>
      </c>
    </row>
    <row r="126" spans="1:9" ht="12.5">
      <c r="A126" s="5" t="s">
        <v>280</v>
      </c>
      <c r="B126" s="5">
        <v>5000</v>
      </c>
      <c r="C126" s="5">
        <v>10000</v>
      </c>
      <c r="D126" s="5" t="s">
        <v>15</v>
      </c>
      <c r="E126" s="5" t="s">
        <v>281</v>
      </c>
      <c r="F126" s="5" t="s">
        <v>119</v>
      </c>
      <c r="G126" s="6" t="s">
        <v>282</v>
      </c>
      <c r="H126" s="6"/>
      <c r="I126" s="7">
        <v>1</v>
      </c>
    </row>
    <row r="127" spans="1:9" ht="12.5">
      <c r="A127" s="5" t="s">
        <v>283</v>
      </c>
      <c r="B127" s="5">
        <v>5000</v>
      </c>
      <c r="C127" s="5">
        <v>8000</v>
      </c>
      <c r="D127" s="5" t="s">
        <v>15</v>
      </c>
      <c r="E127" s="5" t="s">
        <v>284</v>
      </c>
      <c r="F127" s="5" t="s">
        <v>32</v>
      </c>
      <c r="G127" s="6" t="s">
        <v>285</v>
      </c>
      <c r="H127" s="6"/>
      <c r="I127" s="7">
        <v>1</v>
      </c>
    </row>
    <row r="128" spans="1:9" ht="12.5">
      <c r="A128" s="5" t="s">
        <v>286</v>
      </c>
      <c r="B128" s="5">
        <v>5000</v>
      </c>
      <c r="C128" s="5">
        <v>8000</v>
      </c>
      <c r="D128" s="5" t="s">
        <v>15</v>
      </c>
      <c r="E128" s="5" t="s">
        <v>284</v>
      </c>
      <c r="F128" s="5" t="s">
        <v>32</v>
      </c>
      <c r="G128" s="6" t="s">
        <v>287</v>
      </c>
      <c r="H128" s="6"/>
      <c r="I128" s="7">
        <v>1</v>
      </c>
    </row>
    <row r="129" spans="1:9" ht="12.5">
      <c r="A129" s="5" t="s">
        <v>288</v>
      </c>
      <c r="B129" s="5">
        <v>5000</v>
      </c>
      <c r="C129" s="5">
        <v>8000</v>
      </c>
      <c r="D129" s="5" t="s">
        <v>15</v>
      </c>
      <c r="E129" s="5" t="s">
        <v>284</v>
      </c>
      <c r="F129" s="5" t="s">
        <v>32</v>
      </c>
      <c r="G129" s="6" t="s">
        <v>289</v>
      </c>
      <c r="H129" s="6"/>
      <c r="I129" s="7">
        <v>1</v>
      </c>
    </row>
    <row r="130" spans="1:9" ht="12.5">
      <c r="A130" s="8" t="s">
        <v>290</v>
      </c>
      <c r="B130" s="8">
        <v>5000</v>
      </c>
      <c r="C130" s="8">
        <v>8000</v>
      </c>
      <c r="D130" s="8" t="s">
        <v>21</v>
      </c>
      <c r="E130" s="8" t="s">
        <v>284</v>
      </c>
      <c r="F130" s="8" t="s">
        <v>32</v>
      </c>
      <c r="G130" s="9" t="s">
        <v>291</v>
      </c>
      <c r="H130" s="9"/>
      <c r="I130" s="3">
        <v>1</v>
      </c>
    </row>
    <row r="131" spans="1:9" ht="12.5">
      <c r="A131" s="8" t="s">
        <v>292</v>
      </c>
      <c r="B131" s="8">
        <v>5000</v>
      </c>
      <c r="C131" s="8">
        <v>15000</v>
      </c>
      <c r="D131" s="8" t="s">
        <v>21</v>
      </c>
      <c r="E131" s="8" t="s">
        <v>284</v>
      </c>
      <c r="F131" s="8" t="s">
        <v>59</v>
      </c>
      <c r="G131" s="8" t="s">
        <v>293</v>
      </c>
      <c r="H131" s="9"/>
      <c r="I131" s="3">
        <v>1</v>
      </c>
    </row>
    <row r="132" spans="1:9" ht="12.5">
      <c r="A132" s="8" t="s">
        <v>294</v>
      </c>
      <c r="B132" s="8">
        <v>5000</v>
      </c>
      <c r="C132" s="8">
        <v>10000</v>
      </c>
      <c r="D132" s="8" t="s">
        <v>21</v>
      </c>
      <c r="E132" s="8" t="s">
        <v>294</v>
      </c>
      <c r="F132" s="8" t="s">
        <v>59</v>
      </c>
      <c r="G132" s="16" t="s">
        <v>295</v>
      </c>
      <c r="H132" s="16"/>
      <c r="I132" s="3">
        <v>1</v>
      </c>
    </row>
    <row r="133" spans="1:9" ht="12.5">
      <c r="A133" s="8" t="s">
        <v>296</v>
      </c>
      <c r="B133" s="8">
        <v>5000</v>
      </c>
      <c r="C133" s="8">
        <v>10000</v>
      </c>
      <c r="D133" s="8" t="s">
        <v>21</v>
      </c>
      <c r="E133" s="8" t="s">
        <v>46</v>
      </c>
      <c r="F133" s="8" t="s">
        <v>32</v>
      </c>
      <c r="G133" s="9" t="s">
        <v>297</v>
      </c>
      <c r="H133" s="9"/>
      <c r="I133" s="3">
        <v>1</v>
      </c>
    </row>
    <row r="134" spans="1:9" ht="12.5">
      <c r="A134" s="8" t="s">
        <v>298</v>
      </c>
      <c r="B134" s="8">
        <v>5000</v>
      </c>
      <c r="C134" s="8">
        <v>8000</v>
      </c>
      <c r="D134" s="8" t="s">
        <v>21</v>
      </c>
      <c r="E134" s="8" t="s">
        <v>46</v>
      </c>
      <c r="F134" s="8" t="s">
        <v>32</v>
      </c>
      <c r="G134" s="9" t="s">
        <v>299</v>
      </c>
      <c r="H134" s="9"/>
      <c r="I134" s="3">
        <v>1</v>
      </c>
    </row>
    <row r="135" spans="1:9" ht="12.5">
      <c r="A135" s="5" t="s">
        <v>300</v>
      </c>
      <c r="B135" s="5">
        <v>5000</v>
      </c>
      <c r="C135" s="5">
        <v>10000</v>
      </c>
      <c r="D135" s="5" t="s">
        <v>15</v>
      </c>
      <c r="E135" s="5" t="s">
        <v>155</v>
      </c>
      <c r="F135" s="5" t="s">
        <v>32</v>
      </c>
      <c r="G135" s="6" t="s">
        <v>301</v>
      </c>
      <c r="H135" s="6"/>
      <c r="I135" s="7">
        <v>1</v>
      </c>
    </row>
    <row r="136" spans="1:9" ht="12.5">
      <c r="A136" s="5" t="s">
        <v>302</v>
      </c>
      <c r="B136" s="5">
        <v>5000</v>
      </c>
      <c r="C136" s="5">
        <v>10000</v>
      </c>
      <c r="D136" s="5" t="s">
        <v>15</v>
      </c>
      <c r="E136" s="5" t="s">
        <v>284</v>
      </c>
      <c r="F136" s="5" t="s">
        <v>32</v>
      </c>
      <c r="G136" s="6" t="s">
        <v>303</v>
      </c>
      <c r="H136" s="6"/>
      <c r="I136" s="7">
        <v>1</v>
      </c>
    </row>
    <row r="137" spans="1:9" ht="12.5">
      <c r="A137" s="5" t="s">
        <v>304</v>
      </c>
      <c r="B137" s="5">
        <v>5000</v>
      </c>
      <c r="C137" s="5">
        <v>10000</v>
      </c>
      <c r="D137" s="5" t="s">
        <v>15</v>
      </c>
      <c r="E137" s="5" t="s">
        <v>305</v>
      </c>
      <c r="F137" s="5" t="s">
        <v>32</v>
      </c>
      <c r="G137" s="6" t="s">
        <v>306</v>
      </c>
      <c r="H137" s="6"/>
      <c r="I137" s="7">
        <v>1</v>
      </c>
    </row>
    <row r="138" spans="1:9" ht="12.5">
      <c r="A138" s="8" t="s">
        <v>307</v>
      </c>
      <c r="B138" s="8">
        <v>5000</v>
      </c>
      <c r="C138" s="8">
        <v>8000</v>
      </c>
      <c r="D138" s="8" t="s">
        <v>21</v>
      </c>
      <c r="E138" s="8" t="s">
        <v>308</v>
      </c>
      <c r="F138" s="8" t="s">
        <v>32</v>
      </c>
      <c r="G138" s="9" t="s">
        <v>309</v>
      </c>
      <c r="H138" s="9"/>
      <c r="I138" s="3">
        <v>1</v>
      </c>
    </row>
    <row r="139" spans="1:9" ht="12.5">
      <c r="A139" s="5" t="s">
        <v>310</v>
      </c>
      <c r="B139" s="5">
        <v>5000</v>
      </c>
      <c r="C139" s="5">
        <v>10000</v>
      </c>
      <c r="D139" s="5" t="s">
        <v>15</v>
      </c>
      <c r="E139" s="5" t="s">
        <v>311</v>
      </c>
      <c r="F139" s="5" t="s">
        <v>32</v>
      </c>
      <c r="G139" s="6" t="s">
        <v>312</v>
      </c>
      <c r="H139" s="6"/>
      <c r="I139" s="7">
        <v>1</v>
      </c>
    </row>
    <row r="140" spans="1:9" ht="12.5">
      <c r="A140" s="8" t="s">
        <v>313</v>
      </c>
      <c r="B140" s="8">
        <v>5000</v>
      </c>
      <c r="C140" s="8">
        <v>10000</v>
      </c>
      <c r="D140" s="8" t="s">
        <v>21</v>
      </c>
      <c r="E140" s="8" t="s">
        <v>314</v>
      </c>
      <c r="F140" s="8" t="s">
        <v>83</v>
      </c>
      <c r="G140" s="9" t="s">
        <v>315</v>
      </c>
      <c r="H140" s="9"/>
      <c r="I140" s="3">
        <v>1</v>
      </c>
    </row>
    <row r="141" spans="1:9" ht="12.5">
      <c r="A141" s="8" t="s">
        <v>316</v>
      </c>
      <c r="B141" s="8">
        <v>5000</v>
      </c>
      <c r="C141" s="8">
        <v>8000</v>
      </c>
      <c r="D141" s="8" t="s">
        <v>21</v>
      </c>
      <c r="E141" s="8" t="s">
        <v>125</v>
      </c>
      <c r="F141" s="8" t="s">
        <v>83</v>
      </c>
      <c r="G141" s="9" t="s">
        <v>317</v>
      </c>
      <c r="H141" s="9"/>
      <c r="I141" s="3">
        <v>1</v>
      </c>
    </row>
    <row r="142" spans="1:9" ht="12.5">
      <c r="A142" s="8" t="s">
        <v>318</v>
      </c>
      <c r="B142" s="8">
        <v>5000</v>
      </c>
      <c r="C142" s="8">
        <v>10000</v>
      </c>
      <c r="D142" s="8" t="s">
        <v>21</v>
      </c>
      <c r="E142" s="8" t="s">
        <v>318</v>
      </c>
      <c r="F142" s="8" t="s">
        <v>83</v>
      </c>
      <c r="G142" s="9" t="s">
        <v>319</v>
      </c>
      <c r="H142" s="9"/>
      <c r="I142" s="3">
        <v>1</v>
      </c>
    </row>
    <row r="143" spans="1:9" ht="12.5">
      <c r="A143" s="8" t="s">
        <v>320</v>
      </c>
      <c r="B143" s="8">
        <v>5000</v>
      </c>
      <c r="C143" s="8">
        <v>8000</v>
      </c>
      <c r="D143" s="8" t="s">
        <v>21</v>
      </c>
      <c r="E143" s="8" t="s">
        <v>320</v>
      </c>
      <c r="F143" s="8" t="s">
        <v>83</v>
      </c>
      <c r="G143" s="9" t="s">
        <v>321</v>
      </c>
      <c r="H143" s="9"/>
      <c r="I143" s="3">
        <v>1</v>
      </c>
    </row>
    <row r="144" spans="1:9" ht="12.5">
      <c r="A144" s="8" t="s">
        <v>322</v>
      </c>
      <c r="B144" s="8">
        <v>5000</v>
      </c>
      <c r="C144" s="8">
        <v>10000</v>
      </c>
      <c r="D144" s="8" t="s">
        <v>21</v>
      </c>
      <c r="E144" s="8" t="s">
        <v>322</v>
      </c>
      <c r="F144" s="8" t="s">
        <v>83</v>
      </c>
      <c r="G144" s="9" t="s">
        <v>323</v>
      </c>
      <c r="H144" s="9"/>
      <c r="I144" s="3">
        <v>1</v>
      </c>
    </row>
    <row r="145" spans="1:9" ht="12.5">
      <c r="A145" s="8" t="s">
        <v>324</v>
      </c>
      <c r="B145" s="8">
        <v>5000</v>
      </c>
      <c r="C145" s="8">
        <v>10000</v>
      </c>
      <c r="D145" s="8" t="s">
        <v>21</v>
      </c>
      <c r="E145" s="8" t="s">
        <v>324</v>
      </c>
      <c r="F145" s="8" t="s">
        <v>325</v>
      </c>
      <c r="G145" s="9" t="s">
        <v>326</v>
      </c>
      <c r="H145" s="9"/>
      <c r="I145" s="3">
        <v>1</v>
      </c>
    </row>
    <row r="146" spans="1:9" ht="12.5">
      <c r="A146" s="8" t="s">
        <v>327</v>
      </c>
      <c r="B146" s="8">
        <v>5000</v>
      </c>
      <c r="C146" s="8">
        <v>10000</v>
      </c>
      <c r="D146" s="8" t="s">
        <v>21</v>
      </c>
      <c r="E146" s="8" t="s">
        <v>327</v>
      </c>
      <c r="F146" s="8" t="s">
        <v>325</v>
      </c>
      <c r="G146" s="9" t="s">
        <v>328</v>
      </c>
      <c r="H146" s="9"/>
      <c r="I146" s="3">
        <v>1</v>
      </c>
    </row>
    <row r="147" spans="1:9" ht="12.5">
      <c r="A147" s="8" t="s">
        <v>329</v>
      </c>
      <c r="B147" s="8">
        <v>5000</v>
      </c>
      <c r="C147" s="8">
        <v>10000</v>
      </c>
      <c r="D147" s="8" t="s">
        <v>21</v>
      </c>
      <c r="E147" s="8" t="s">
        <v>329</v>
      </c>
      <c r="F147" s="8" t="s">
        <v>325</v>
      </c>
      <c r="G147" s="9" t="s">
        <v>330</v>
      </c>
      <c r="H147" s="9"/>
      <c r="I147" s="3">
        <v>1</v>
      </c>
    </row>
    <row r="148" spans="1:9" ht="12.5">
      <c r="A148" s="8" t="s">
        <v>331</v>
      </c>
      <c r="B148" s="8">
        <v>5000</v>
      </c>
      <c r="C148" s="8">
        <v>10000</v>
      </c>
      <c r="D148" s="8" t="s">
        <v>21</v>
      </c>
      <c r="E148" s="8" t="s">
        <v>331</v>
      </c>
      <c r="F148" s="8" t="s">
        <v>325</v>
      </c>
      <c r="G148" s="9" t="s">
        <v>332</v>
      </c>
      <c r="H148" s="9"/>
      <c r="I148" s="3">
        <v>1</v>
      </c>
    </row>
    <row r="149" spans="1:9" ht="12.5">
      <c r="A149" s="8" t="s">
        <v>333</v>
      </c>
      <c r="B149" s="8">
        <v>5000</v>
      </c>
      <c r="C149" s="8">
        <v>10000</v>
      </c>
      <c r="D149" s="8" t="s">
        <v>21</v>
      </c>
      <c r="E149" s="8" t="s">
        <v>333</v>
      </c>
      <c r="F149" s="8" t="s">
        <v>325</v>
      </c>
      <c r="G149" s="8" t="s">
        <v>334</v>
      </c>
      <c r="H149" s="9"/>
      <c r="I149" s="3">
        <v>1</v>
      </c>
    </row>
    <row r="150" spans="1:9" ht="12.5">
      <c r="A150" s="8" t="s">
        <v>335</v>
      </c>
      <c r="B150" s="8">
        <v>5000</v>
      </c>
      <c r="C150" s="8">
        <v>10000</v>
      </c>
      <c r="D150" s="8" t="s">
        <v>21</v>
      </c>
      <c r="E150" s="8" t="s">
        <v>335</v>
      </c>
      <c r="F150" s="8" t="s">
        <v>325</v>
      </c>
      <c r="G150" s="9" t="s">
        <v>336</v>
      </c>
      <c r="H150" s="9"/>
      <c r="I150" s="3">
        <v>1</v>
      </c>
    </row>
    <row r="151" spans="1:9" ht="12.5">
      <c r="A151" s="8" t="s">
        <v>337</v>
      </c>
      <c r="B151" s="8">
        <v>5000</v>
      </c>
      <c r="C151" s="8">
        <v>10000</v>
      </c>
      <c r="D151" s="8" t="s">
        <v>21</v>
      </c>
      <c r="E151" s="8" t="s">
        <v>337</v>
      </c>
      <c r="F151" s="8" t="s">
        <v>325</v>
      </c>
      <c r="G151" s="9" t="s">
        <v>338</v>
      </c>
      <c r="H151" s="9"/>
      <c r="I151" s="3">
        <v>1</v>
      </c>
    </row>
    <row r="152" spans="1:9" ht="12.5">
      <c r="A152" s="8" t="s">
        <v>339</v>
      </c>
      <c r="B152" s="8">
        <v>5000</v>
      </c>
      <c r="C152" s="8">
        <v>10000</v>
      </c>
      <c r="D152" s="8" t="s">
        <v>21</v>
      </c>
      <c r="E152" s="8" t="s">
        <v>339</v>
      </c>
      <c r="F152" s="8" t="s">
        <v>325</v>
      </c>
      <c r="G152" s="9" t="s">
        <v>340</v>
      </c>
      <c r="H152" s="9"/>
      <c r="I152" s="3">
        <v>1</v>
      </c>
    </row>
    <row r="153" spans="1:9" ht="12.5">
      <c r="A153" s="8" t="s">
        <v>341</v>
      </c>
      <c r="B153" s="8">
        <v>5000</v>
      </c>
      <c r="C153" s="8">
        <v>10000</v>
      </c>
      <c r="D153" s="8" t="s">
        <v>21</v>
      </c>
      <c r="E153" s="8" t="s">
        <v>341</v>
      </c>
      <c r="F153" s="8" t="s">
        <v>325</v>
      </c>
      <c r="G153" s="9" t="s">
        <v>342</v>
      </c>
      <c r="H153" s="9"/>
      <c r="I153" s="3">
        <v>1</v>
      </c>
    </row>
    <row r="154" spans="1:9" ht="12.5">
      <c r="A154" s="8" t="s">
        <v>343</v>
      </c>
      <c r="B154" s="8">
        <v>5000</v>
      </c>
      <c r="C154" s="8">
        <v>10000</v>
      </c>
      <c r="D154" s="8" t="s">
        <v>21</v>
      </c>
      <c r="E154" s="8" t="s">
        <v>343</v>
      </c>
      <c r="F154" s="8" t="s">
        <v>93</v>
      </c>
      <c r="G154" s="9" t="s">
        <v>344</v>
      </c>
      <c r="H154" s="9"/>
      <c r="I154" s="3">
        <v>1</v>
      </c>
    </row>
    <row r="155" spans="1:9" ht="12.5">
      <c r="A155" s="5" t="s">
        <v>345</v>
      </c>
      <c r="B155" s="5">
        <v>5000</v>
      </c>
      <c r="C155" s="5">
        <v>10000</v>
      </c>
      <c r="D155" s="5" t="s">
        <v>346</v>
      </c>
      <c r="E155" s="5" t="s">
        <v>345</v>
      </c>
      <c r="F155" s="5" t="s">
        <v>93</v>
      </c>
      <c r="G155" s="6" t="s">
        <v>347</v>
      </c>
      <c r="H155" s="6"/>
      <c r="I155" s="7">
        <v>1</v>
      </c>
    </row>
    <row r="156" spans="1:9" ht="12.5">
      <c r="A156" s="8" t="s">
        <v>348</v>
      </c>
      <c r="B156" s="8">
        <v>5000</v>
      </c>
      <c r="C156" s="8">
        <v>10000</v>
      </c>
      <c r="D156" s="8" t="s">
        <v>21</v>
      </c>
      <c r="E156" s="8" t="s">
        <v>348</v>
      </c>
      <c r="F156" s="8" t="s">
        <v>93</v>
      </c>
      <c r="G156" s="9" t="s">
        <v>349</v>
      </c>
      <c r="H156" s="9"/>
      <c r="I156" s="3">
        <v>1</v>
      </c>
    </row>
    <row r="157" spans="1:9" ht="12.5">
      <c r="A157" s="8" t="s">
        <v>350</v>
      </c>
      <c r="B157" s="8">
        <v>5000</v>
      </c>
      <c r="C157" s="8">
        <v>10000</v>
      </c>
      <c r="D157" s="8" t="s">
        <v>21</v>
      </c>
      <c r="E157" s="8" t="s">
        <v>350</v>
      </c>
      <c r="F157" s="8" t="s">
        <v>31</v>
      </c>
      <c r="G157" s="9" t="s">
        <v>351</v>
      </c>
      <c r="H157" s="9"/>
      <c r="I157" s="3">
        <v>1</v>
      </c>
    </row>
    <row r="158" spans="1:9" ht="12.5">
      <c r="A158" s="8" t="s">
        <v>352</v>
      </c>
      <c r="B158" s="8">
        <v>5000</v>
      </c>
      <c r="C158" s="8">
        <v>10000</v>
      </c>
      <c r="D158" s="8" t="s">
        <v>21</v>
      </c>
      <c r="E158" s="8" t="s">
        <v>352</v>
      </c>
      <c r="F158" s="8" t="s">
        <v>96</v>
      </c>
      <c r="G158" s="9" t="s">
        <v>353</v>
      </c>
      <c r="H158" s="9"/>
      <c r="I158" s="3">
        <v>1</v>
      </c>
    </row>
    <row r="159" spans="1:9" ht="12.5">
      <c r="A159" s="8" t="s">
        <v>354</v>
      </c>
      <c r="B159" s="8">
        <v>5000</v>
      </c>
      <c r="C159" s="8">
        <v>10000</v>
      </c>
      <c r="D159" s="8" t="s">
        <v>21</v>
      </c>
      <c r="E159" s="8" t="s">
        <v>354</v>
      </c>
      <c r="F159" s="8" t="s">
        <v>96</v>
      </c>
      <c r="G159" s="9" t="s">
        <v>355</v>
      </c>
      <c r="H159" s="9"/>
      <c r="I159" s="3">
        <v>1</v>
      </c>
    </row>
    <row r="160" spans="1:9" ht="12.5">
      <c r="A160" s="8" t="s">
        <v>356</v>
      </c>
      <c r="B160" s="8">
        <v>5000</v>
      </c>
      <c r="C160" s="8">
        <v>10000</v>
      </c>
      <c r="D160" s="8" t="s">
        <v>21</v>
      </c>
      <c r="E160" s="8" t="s">
        <v>284</v>
      </c>
      <c r="F160" s="8" t="s">
        <v>119</v>
      </c>
      <c r="G160" s="9" t="s">
        <v>357</v>
      </c>
      <c r="H160" s="9"/>
      <c r="I160" s="3">
        <v>1</v>
      </c>
    </row>
    <row r="161" spans="1:9" ht="12.5">
      <c r="A161" s="8" t="s">
        <v>358</v>
      </c>
      <c r="B161" s="8">
        <v>5000</v>
      </c>
      <c r="C161" s="8">
        <v>10000</v>
      </c>
      <c r="D161" s="8" t="s">
        <v>21</v>
      </c>
      <c r="E161" s="8" t="s">
        <v>359</v>
      </c>
      <c r="F161" s="8" t="s">
        <v>119</v>
      </c>
      <c r="G161" s="9" t="s">
        <v>360</v>
      </c>
      <c r="H161" s="9"/>
      <c r="I161" s="3">
        <v>1</v>
      </c>
    </row>
    <row r="162" spans="1:9" ht="12.5">
      <c r="A162" s="8" t="s">
        <v>361</v>
      </c>
      <c r="B162" s="8">
        <v>5000</v>
      </c>
      <c r="C162" s="8">
        <v>10000</v>
      </c>
      <c r="D162" s="8" t="s">
        <v>21</v>
      </c>
      <c r="E162" s="8" t="s">
        <v>362</v>
      </c>
      <c r="F162" s="8" t="s">
        <v>119</v>
      </c>
      <c r="G162" s="9" t="s">
        <v>363</v>
      </c>
      <c r="H162" s="9"/>
      <c r="I162" s="3">
        <v>1</v>
      </c>
    </row>
    <row r="163" spans="1:9" ht="12.5">
      <c r="A163" s="8" t="s">
        <v>364</v>
      </c>
      <c r="B163" s="8">
        <v>5000</v>
      </c>
      <c r="C163" s="8">
        <v>10000</v>
      </c>
      <c r="D163" s="8" t="s">
        <v>21</v>
      </c>
      <c r="E163" s="8" t="s">
        <v>365</v>
      </c>
      <c r="F163" s="8" t="s">
        <v>119</v>
      </c>
      <c r="G163" s="8" t="s">
        <v>366</v>
      </c>
      <c r="H163" s="9"/>
      <c r="I163" s="3">
        <v>1</v>
      </c>
    </row>
    <row r="164" spans="1:9" ht="12.5">
      <c r="A164" s="17" t="s">
        <v>367</v>
      </c>
      <c r="B164" s="8">
        <v>5000</v>
      </c>
      <c r="C164" s="8">
        <v>10000</v>
      </c>
      <c r="D164" s="8" t="s">
        <v>21</v>
      </c>
      <c r="E164" s="17" t="s">
        <v>368</v>
      </c>
      <c r="F164" s="8" t="s">
        <v>119</v>
      </c>
      <c r="G164" s="9" t="s">
        <v>369</v>
      </c>
      <c r="H164" s="9"/>
      <c r="I164" s="3">
        <v>1</v>
      </c>
    </row>
    <row r="165" spans="1:9" ht="12.5">
      <c r="A165" s="5" t="s">
        <v>370</v>
      </c>
      <c r="B165" s="5">
        <v>5000</v>
      </c>
      <c r="C165" s="5">
        <v>10000</v>
      </c>
      <c r="D165" s="5" t="s">
        <v>15</v>
      </c>
      <c r="E165" s="5" t="s">
        <v>371</v>
      </c>
      <c r="F165" s="5" t="s">
        <v>119</v>
      </c>
      <c r="G165" s="6" t="s">
        <v>372</v>
      </c>
      <c r="H165" s="6"/>
      <c r="I165" s="7">
        <v>1</v>
      </c>
    </row>
    <row r="166" spans="1:9" ht="12.5">
      <c r="A166" s="8" t="s">
        <v>373</v>
      </c>
      <c r="B166" s="8">
        <v>5000</v>
      </c>
      <c r="C166" s="8">
        <v>10000</v>
      </c>
      <c r="D166" s="8" t="s">
        <v>21</v>
      </c>
      <c r="E166" s="8" t="s">
        <v>374</v>
      </c>
      <c r="F166" s="8" t="s">
        <v>119</v>
      </c>
      <c r="G166" s="9" t="s">
        <v>375</v>
      </c>
      <c r="H166" s="9"/>
      <c r="I166" s="3">
        <v>1</v>
      </c>
    </row>
    <row r="167" spans="1:9" ht="12.5">
      <c r="A167" s="8" t="s">
        <v>376</v>
      </c>
      <c r="B167" s="8">
        <v>5000</v>
      </c>
      <c r="C167" s="8">
        <v>10000</v>
      </c>
      <c r="D167" s="8" t="s">
        <v>21</v>
      </c>
      <c r="E167" s="8" t="s">
        <v>377</v>
      </c>
      <c r="F167" s="8" t="s">
        <v>119</v>
      </c>
      <c r="G167" s="9" t="s">
        <v>378</v>
      </c>
      <c r="H167" s="9"/>
      <c r="I167" s="3">
        <v>1</v>
      </c>
    </row>
    <row r="168" spans="1:9" ht="12.5">
      <c r="A168" s="8" t="s">
        <v>379</v>
      </c>
      <c r="B168" s="8">
        <v>5000</v>
      </c>
      <c r="C168" s="8">
        <v>10000</v>
      </c>
      <c r="D168" s="8" t="s">
        <v>21</v>
      </c>
      <c r="E168" s="8" t="s">
        <v>380</v>
      </c>
      <c r="F168" s="8" t="s">
        <v>119</v>
      </c>
      <c r="G168" s="9" t="s">
        <v>381</v>
      </c>
      <c r="H168" s="9"/>
      <c r="I168" s="3">
        <v>1</v>
      </c>
    </row>
    <row r="169" spans="1:9" ht="12.5">
      <c r="A169" s="8" t="s">
        <v>382</v>
      </c>
      <c r="B169" s="8">
        <v>5000</v>
      </c>
      <c r="C169" s="8">
        <v>10000</v>
      </c>
      <c r="D169" s="8" t="s">
        <v>21</v>
      </c>
      <c r="E169" s="8" t="s">
        <v>383</v>
      </c>
      <c r="F169" s="8" t="s">
        <v>119</v>
      </c>
      <c r="G169" s="9" t="s">
        <v>384</v>
      </c>
      <c r="H169" s="9"/>
      <c r="I169" s="3">
        <v>1</v>
      </c>
    </row>
    <row r="170" spans="1:9" ht="12.5">
      <c r="A170" s="8" t="s">
        <v>385</v>
      </c>
      <c r="B170" s="8">
        <v>5000</v>
      </c>
      <c r="C170" s="8">
        <v>10000</v>
      </c>
      <c r="D170" s="8" t="s">
        <v>21</v>
      </c>
      <c r="E170" s="8" t="s">
        <v>386</v>
      </c>
      <c r="F170" s="8" t="s">
        <v>119</v>
      </c>
      <c r="G170" s="9" t="s">
        <v>387</v>
      </c>
      <c r="H170" s="9"/>
      <c r="I170" s="3">
        <v>1</v>
      </c>
    </row>
    <row r="171" spans="1:9" ht="12.5">
      <c r="A171" s="8" t="s">
        <v>388</v>
      </c>
      <c r="B171" s="8">
        <v>5000</v>
      </c>
      <c r="C171" s="8">
        <v>10000</v>
      </c>
      <c r="D171" s="8" t="s">
        <v>21</v>
      </c>
      <c r="E171" s="8" t="s">
        <v>389</v>
      </c>
      <c r="F171" s="8" t="s">
        <v>119</v>
      </c>
      <c r="G171" s="8" t="s">
        <v>390</v>
      </c>
      <c r="H171" s="9"/>
      <c r="I171" s="3">
        <v>1</v>
      </c>
    </row>
    <row r="172" spans="1:9" ht="12.5">
      <c r="A172" s="8" t="s">
        <v>391</v>
      </c>
      <c r="B172" s="8">
        <v>5000</v>
      </c>
      <c r="C172" s="8">
        <v>10000</v>
      </c>
      <c r="D172" s="8" t="s">
        <v>21</v>
      </c>
      <c r="E172" s="8" t="s">
        <v>392</v>
      </c>
      <c r="F172" s="8" t="s">
        <v>119</v>
      </c>
      <c r="G172" s="9" t="s">
        <v>393</v>
      </c>
      <c r="H172" s="9"/>
      <c r="I172" s="3">
        <v>1</v>
      </c>
    </row>
    <row r="173" spans="1:9" ht="12.5">
      <c r="A173" s="8" t="s">
        <v>394</v>
      </c>
      <c r="B173" s="8">
        <v>5000</v>
      </c>
      <c r="C173" s="8">
        <v>10000</v>
      </c>
      <c r="D173" s="8" t="s">
        <v>21</v>
      </c>
      <c r="E173" s="8" t="s">
        <v>395</v>
      </c>
      <c r="F173" s="8" t="s">
        <v>119</v>
      </c>
      <c r="G173" s="9" t="s">
        <v>396</v>
      </c>
      <c r="H173" s="9"/>
      <c r="I173" s="3">
        <v>1</v>
      </c>
    </row>
    <row r="174" spans="1:9" ht="12.5">
      <c r="A174" s="8" t="s">
        <v>397</v>
      </c>
      <c r="B174" s="8">
        <v>5000</v>
      </c>
      <c r="C174" s="8">
        <v>10000</v>
      </c>
      <c r="D174" s="8" t="s">
        <v>21</v>
      </c>
      <c r="E174" s="8" t="s">
        <v>398</v>
      </c>
      <c r="F174" s="8" t="s">
        <v>119</v>
      </c>
      <c r="G174" s="9" t="s">
        <v>399</v>
      </c>
      <c r="H174" s="9"/>
      <c r="I174" s="3">
        <v>1</v>
      </c>
    </row>
    <row r="175" spans="1:9" ht="12.5">
      <c r="A175" s="8" t="s">
        <v>400</v>
      </c>
      <c r="B175" s="8">
        <v>5000</v>
      </c>
      <c r="C175" s="8">
        <v>10000</v>
      </c>
      <c r="D175" s="8" t="s">
        <v>21</v>
      </c>
      <c r="E175" s="8" t="s">
        <v>155</v>
      </c>
      <c r="F175" s="8" t="s">
        <v>126</v>
      </c>
      <c r="G175" s="9" t="s">
        <v>401</v>
      </c>
      <c r="H175" s="9"/>
      <c r="I175" s="3">
        <v>1</v>
      </c>
    </row>
    <row r="176" spans="1:9" ht="12.5">
      <c r="A176" s="5" t="s">
        <v>402</v>
      </c>
      <c r="B176" s="5">
        <v>5000</v>
      </c>
      <c r="C176" s="5">
        <v>10000</v>
      </c>
      <c r="D176" s="5" t="s">
        <v>15</v>
      </c>
      <c r="E176" s="5" t="s">
        <v>403</v>
      </c>
      <c r="F176" s="5" t="s">
        <v>126</v>
      </c>
      <c r="G176" s="6" t="s">
        <v>404</v>
      </c>
      <c r="H176" s="6"/>
      <c r="I176" s="7">
        <v>1</v>
      </c>
    </row>
    <row r="177" spans="1:9" ht="12.5">
      <c r="A177" s="8" t="s">
        <v>405</v>
      </c>
      <c r="B177" s="8">
        <v>5000</v>
      </c>
      <c r="C177" s="8">
        <v>15000</v>
      </c>
      <c r="D177" s="8" t="s">
        <v>21</v>
      </c>
      <c r="E177" s="8" t="s">
        <v>406</v>
      </c>
      <c r="F177" s="8" t="s">
        <v>126</v>
      </c>
      <c r="G177" s="8" t="s">
        <v>407</v>
      </c>
      <c r="H177" s="9"/>
      <c r="I177" s="3">
        <v>1</v>
      </c>
    </row>
    <row r="178" spans="1:9" ht="12.5">
      <c r="A178" s="8" t="s">
        <v>408</v>
      </c>
      <c r="B178" s="8">
        <v>5000</v>
      </c>
      <c r="C178" s="8">
        <v>15000</v>
      </c>
      <c r="D178" s="8" t="s">
        <v>21</v>
      </c>
      <c r="E178" s="8" t="s">
        <v>409</v>
      </c>
      <c r="F178" s="8" t="s">
        <v>126</v>
      </c>
      <c r="G178" s="8" t="s">
        <v>410</v>
      </c>
      <c r="H178" s="9"/>
      <c r="I178" s="3">
        <v>1</v>
      </c>
    </row>
    <row r="179" spans="1:9" ht="12.5">
      <c r="A179" s="5" t="s">
        <v>411</v>
      </c>
      <c r="B179" s="5">
        <v>5000</v>
      </c>
      <c r="C179" s="5">
        <v>15000</v>
      </c>
      <c r="D179" s="5" t="s">
        <v>15</v>
      </c>
      <c r="E179" s="5" t="s">
        <v>412</v>
      </c>
      <c r="F179" s="5" t="s">
        <v>126</v>
      </c>
      <c r="G179" s="5" t="s">
        <v>413</v>
      </c>
      <c r="H179" s="6"/>
      <c r="I179" s="7">
        <v>1</v>
      </c>
    </row>
    <row r="180" spans="1:9" ht="12.5">
      <c r="A180" s="5" t="s">
        <v>414</v>
      </c>
      <c r="B180" s="5">
        <v>5000</v>
      </c>
      <c r="C180" s="5">
        <v>15000</v>
      </c>
      <c r="D180" s="5" t="s">
        <v>15</v>
      </c>
      <c r="E180" s="5" t="s">
        <v>230</v>
      </c>
      <c r="F180" s="5" t="s">
        <v>126</v>
      </c>
      <c r="G180" s="6" t="s">
        <v>415</v>
      </c>
      <c r="H180" s="6"/>
      <c r="I180" s="7">
        <v>1</v>
      </c>
    </row>
    <row r="181" spans="1:9" ht="12.5">
      <c r="A181" s="8" t="s">
        <v>416</v>
      </c>
      <c r="B181" s="8">
        <v>5000</v>
      </c>
      <c r="C181" s="8">
        <v>10000</v>
      </c>
      <c r="D181" s="8" t="s">
        <v>21</v>
      </c>
      <c r="E181" s="8" t="s">
        <v>416</v>
      </c>
      <c r="F181" s="8" t="s">
        <v>126</v>
      </c>
      <c r="G181" s="9" t="s">
        <v>417</v>
      </c>
      <c r="H181" s="9"/>
      <c r="I181" s="3">
        <v>1</v>
      </c>
    </row>
    <row r="182" spans="1:9" ht="12.5">
      <c r="A182" s="8" t="s">
        <v>418</v>
      </c>
      <c r="B182" s="8">
        <v>5000</v>
      </c>
      <c r="C182" s="8">
        <v>15000</v>
      </c>
      <c r="D182" s="8" t="s">
        <v>21</v>
      </c>
      <c r="E182" s="8" t="s">
        <v>418</v>
      </c>
      <c r="F182" s="8" t="s">
        <v>126</v>
      </c>
      <c r="G182" s="8" t="s">
        <v>419</v>
      </c>
      <c r="H182" s="9"/>
      <c r="I182" s="3">
        <v>1</v>
      </c>
    </row>
    <row r="183" spans="1:9" ht="12.5">
      <c r="A183" s="8" t="s">
        <v>420</v>
      </c>
      <c r="B183" s="8">
        <v>5000</v>
      </c>
      <c r="C183" s="8">
        <v>10000</v>
      </c>
      <c r="D183" s="8" t="s">
        <v>21</v>
      </c>
      <c r="E183" s="8" t="s">
        <v>420</v>
      </c>
      <c r="F183" s="8" t="s">
        <v>126</v>
      </c>
      <c r="G183" s="8" t="s">
        <v>421</v>
      </c>
      <c r="H183" s="9"/>
      <c r="I183" s="3">
        <v>1</v>
      </c>
    </row>
    <row r="184" spans="1:9" ht="12.5">
      <c r="A184" s="8" t="s">
        <v>422</v>
      </c>
      <c r="B184" s="8">
        <v>5000</v>
      </c>
      <c r="C184" s="8">
        <v>10000</v>
      </c>
      <c r="D184" s="8" t="s">
        <v>21</v>
      </c>
      <c r="E184" s="8" t="s">
        <v>422</v>
      </c>
      <c r="F184" s="8" t="s">
        <v>126</v>
      </c>
      <c r="G184" s="9" t="s">
        <v>423</v>
      </c>
      <c r="H184" s="9"/>
      <c r="I184" s="3">
        <v>1</v>
      </c>
    </row>
    <row r="185" spans="1:9" ht="12.5">
      <c r="A185" s="8" t="s">
        <v>424</v>
      </c>
      <c r="B185" s="8">
        <v>5000</v>
      </c>
      <c r="C185" s="8">
        <v>10000</v>
      </c>
      <c r="D185" s="8" t="s">
        <v>21</v>
      </c>
      <c r="E185" s="8" t="s">
        <v>424</v>
      </c>
      <c r="F185" s="8" t="s">
        <v>126</v>
      </c>
      <c r="G185" s="9" t="s">
        <v>425</v>
      </c>
      <c r="H185" s="9"/>
      <c r="I185" s="3">
        <v>1</v>
      </c>
    </row>
    <row r="186" spans="1:9" ht="12.5">
      <c r="A186" s="8" t="s">
        <v>426</v>
      </c>
      <c r="B186" s="8">
        <v>5000</v>
      </c>
      <c r="C186" s="8">
        <v>15000</v>
      </c>
      <c r="D186" s="8" t="s">
        <v>21</v>
      </c>
      <c r="E186" s="8" t="s">
        <v>426</v>
      </c>
      <c r="F186" s="8" t="s">
        <v>126</v>
      </c>
      <c r="G186" s="8" t="s">
        <v>427</v>
      </c>
      <c r="H186" s="9"/>
      <c r="I186" s="3">
        <v>1</v>
      </c>
    </row>
    <row r="187" spans="1:9" ht="12.5">
      <c r="A187" s="8" t="s">
        <v>428</v>
      </c>
      <c r="B187" s="8">
        <v>5000</v>
      </c>
      <c r="C187" s="8">
        <v>15000</v>
      </c>
      <c r="D187" s="8" t="s">
        <v>21</v>
      </c>
      <c r="E187" s="8" t="s">
        <v>428</v>
      </c>
      <c r="F187" s="8" t="s">
        <v>126</v>
      </c>
      <c r="G187" s="8" t="s">
        <v>429</v>
      </c>
      <c r="H187" s="9"/>
      <c r="I187" s="3">
        <v>1</v>
      </c>
    </row>
    <row r="188" spans="1:9" ht="12.5">
      <c r="A188" s="8" t="s">
        <v>430</v>
      </c>
      <c r="B188" s="8">
        <v>5000</v>
      </c>
      <c r="C188" s="8">
        <v>20000</v>
      </c>
      <c r="D188" s="8" t="s">
        <v>21</v>
      </c>
      <c r="E188" s="8" t="s">
        <v>430</v>
      </c>
      <c r="F188" s="8" t="s">
        <v>126</v>
      </c>
      <c r="G188" s="8" t="s">
        <v>431</v>
      </c>
      <c r="H188" s="9"/>
      <c r="I188" s="3">
        <v>1</v>
      </c>
    </row>
    <row r="189" spans="1:9" ht="12.5">
      <c r="A189" s="8" t="s">
        <v>432</v>
      </c>
      <c r="B189" s="8">
        <v>5000</v>
      </c>
      <c r="C189" s="8">
        <v>15000</v>
      </c>
      <c r="D189" s="8" t="s">
        <v>21</v>
      </c>
      <c r="E189" s="8" t="s">
        <v>432</v>
      </c>
      <c r="F189" s="8" t="s">
        <v>126</v>
      </c>
      <c r="G189" s="8" t="s">
        <v>433</v>
      </c>
      <c r="H189" s="9"/>
      <c r="I189" s="3">
        <v>1</v>
      </c>
    </row>
    <row r="190" spans="1:9" ht="12.5">
      <c r="A190" s="8" t="s">
        <v>434</v>
      </c>
      <c r="B190" s="8">
        <v>5000</v>
      </c>
      <c r="C190" s="8">
        <v>15000</v>
      </c>
      <c r="D190" s="8" t="s">
        <v>21</v>
      </c>
      <c r="E190" s="8" t="s">
        <v>434</v>
      </c>
      <c r="F190" s="8" t="s">
        <v>126</v>
      </c>
      <c r="G190" s="8" t="s">
        <v>435</v>
      </c>
      <c r="H190" s="9"/>
      <c r="I190" s="3">
        <v>1</v>
      </c>
    </row>
    <row r="191" spans="1:9" ht="12.5">
      <c r="A191" s="8" t="s">
        <v>436</v>
      </c>
      <c r="B191" s="8">
        <v>5000</v>
      </c>
      <c r="C191" s="8">
        <v>15000</v>
      </c>
      <c r="D191" s="8" t="s">
        <v>21</v>
      </c>
      <c r="E191" s="8" t="s">
        <v>436</v>
      </c>
      <c r="F191" s="8" t="s">
        <v>126</v>
      </c>
      <c r="G191" s="8" t="s">
        <v>437</v>
      </c>
      <c r="H191" s="9"/>
      <c r="I191" s="3">
        <v>1</v>
      </c>
    </row>
    <row r="192" spans="1:9" ht="12.5">
      <c r="A192" s="8" t="s">
        <v>438</v>
      </c>
      <c r="B192" s="8">
        <v>5000</v>
      </c>
      <c r="C192" s="8">
        <v>10000</v>
      </c>
      <c r="D192" s="8" t="s">
        <v>21</v>
      </c>
      <c r="E192" s="8" t="s">
        <v>438</v>
      </c>
      <c r="F192" s="8" t="s">
        <v>126</v>
      </c>
      <c r="G192" s="8" t="s">
        <v>439</v>
      </c>
      <c r="H192" s="9"/>
      <c r="I192" s="3">
        <v>1</v>
      </c>
    </row>
    <row r="193" spans="1:9" ht="12.5">
      <c r="A193" s="8" t="s">
        <v>440</v>
      </c>
      <c r="B193" s="8">
        <v>5000</v>
      </c>
      <c r="C193" s="8">
        <v>25000</v>
      </c>
      <c r="D193" s="8" t="s">
        <v>21</v>
      </c>
      <c r="E193" s="8" t="s">
        <v>440</v>
      </c>
      <c r="F193" s="8" t="s">
        <v>126</v>
      </c>
      <c r="G193" s="8" t="s">
        <v>441</v>
      </c>
      <c r="H193" s="9"/>
      <c r="I193" s="3">
        <v>1</v>
      </c>
    </row>
    <row r="194" spans="1:9" ht="12.5">
      <c r="A194" s="8" t="s">
        <v>442</v>
      </c>
      <c r="B194" s="8">
        <v>5000</v>
      </c>
      <c r="C194" s="8">
        <v>10000</v>
      </c>
      <c r="D194" s="8" t="s">
        <v>21</v>
      </c>
      <c r="E194" s="8" t="s">
        <v>442</v>
      </c>
      <c r="F194" s="8" t="s">
        <v>126</v>
      </c>
      <c r="G194" s="8" t="s">
        <v>443</v>
      </c>
      <c r="H194" s="9"/>
      <c r="I194" s="3">
        <v>1</v>
      </c>
    </row>
    <row r="195" spans="1:9" ht="12.5">
      <c r="A195" s="8" t="s">
        <v>444</v>
      </c>
      <c r="B195" s="8">
        <v>5000</v>
      </c>
      <c r="C195" s="8">
        <v>10000</v>
      </c>
      <c r="D195" s="8" t="s">
        <v>21</v>
      </c>
      <c r="E195" s="8" t="s">
        <v>444</v>
      </c>
      <c r="F195" s="8" t="s">
        <v>126</v>
      </c>
      <c r="G195" s="8" t="s">
        <v>445</v>
      </c>
      <c r="H195" s="9"/>
      <c r="I195" s="3">
        <v>1</v>
      </c>
    </row>
    <row r="196" spans="1:9" ht="12.5">
      <c r="A196" s="8" t="s">
        <v>446</v>
      </c>
      <c r="B196" s="8">
        <v>5000</v>
      </c>
      <c r="C196" s="8">
        <v>15000</v>
      </c>
      <c r="D196" s="8" t="s">
        <v>21</v>
      </c>
      <c r="E196" s="8" t="s">
        <v>446</v>
      </c>
      <c r="F196" s="8" t="s">
        <v>126</v>
      </c>
      <c r="G196" s="8" t="s">
        <v>447</v>
      </c>
      <c r="H196" s="9"/>
      <c r="I196" s="3">
        <v>1</v>
      </c>
    </row>
    <row r="197" spans="1:9" ht="12.5">
      <c r="A197" s="8" t="s">
        <v>448</v>
      </c>
      <c r="B197" s="8">
        <v>5000</v>
      </c>
      <c r="C197" s="8">
        <v>15000</v>
      </c>
      <c r="D197" s="8" t="s">
        <v>21</v>
      </c>
      <c r="E197" s="8" t="s">
        <v>448</v>
      </c>
      <c r="F197" s="8" t="s">
        <v>126</v>
      </c>
      <c r="G197" s="8" t="s">
        <v>449</v>
      </c>
      <c r="H197" s="9"/>
      <c r="I197" s="3">
        <v>1</v>
      </c>
    </row>
    <row r="198" spans="1:9" ht="12.5">
      <c r="A198" s="8" t="s">
        <v>450</v>
      </c>
      <c r="B198" s="8">
        <v>5000</v>
      </c>
      <c r="C198" s="8">
        <v>10000</v>
      </c>
      <c r="D198" s="8" t="s">
        <v>21</v>
      </c>
      <c r="E198" s="8" t="s">
        <v>450</v>
      </c>
      <c r="F198" s="8" t="s">
        <v>126</v>
      </c>
      <c r="G198" s="8" t="s">
        <v>451</v>
      </c>
      <c r="H198" s="9"/>
      <c r="I198" s="3">
        <v>1</v>
      </c>
    </row>
    <row r="199" spans="1:9" ht="12.5">
      <c r="A199" s="8" t="s">
        <v>452</v>
      </c>
      <c r="B199" s="8">
        <v>5000</v>
      </c>
      <c r="C199" s="8">
        <v>10000</v>
      </c>
      <c r="D199" s="8" t="s">
        <v>21</v>
      </c>
      <c r="E199" s="8" t="s">
        <v>452</v>
      </c>
      <c r="F199" s="8" t="s">
        <v>126</v>
      </c>
      <c r="G199" s="8" t="s">
        <v>453</v>
      </c>
      <c r="H199" s="9"/>
      <c r="I199" s="3">
        <v>1</v>
      </c>
    </row>
    <row r="200" spans="1:9" ht="12.5">
      <c r="A200" s="8" t="s">
        <v>454</v>
      </c>
      <c r="B200" s="8">
        <v>5000</v>
      </c>
      <c r="C200" s="8">
        <v>10000</v>
      </c>
      <c r="D200" s="8" t="s">
        <v>21</v>
      </c>
      <c r="E200" s="8" t="s">
        <v>454</v>
      </c>
      <c r="F200" s="8" t="s">
        <v>126</v>
      </c>
      <c r="G200" s="8" t="s">
        <v>455</v>
      </c>
      <c r="H200" s="9"/>
      <c r="I200" s="3">
        <v>1</v>
      </c>
    </row>
    <row r="201" spans="1:9" ht="12.5">
      <c r="A201" s="8" t="s">
        <v>456</v>
      </c>
      <c r="B201" s="8">
        <v>5000</v>
      </c>
      <c r="C201" s="8">
        <v>15000</v>
      </c>
      <c r="D201" s="8" t="s">
        <v>21</v>
      </c>
      <c r="E201" s="8" t="s">
        <v>456</v>
      </c>
      <c r="F201" s="8" t="s">
        <v>126</v>
      </c>
      <c r="G201" s="8" t="s">
        <v>457</v>
      </c>
      <c r="H201" s="9"/>
      <c r="I201" s="3">
        <v>1</v>
      </c>
    </row>
    <row r="202" spans="1:9" ht="12.5">
      <c r="A202" s="8" t="s">
        <v>458</v>
      </c>
      <c r="B202" s="8">
        <v>5000</v>
      </c>
      <c r="C202" s="8">
        <v>15000</v>
      </c>
      <c r="D202" s="8" t="s">
        <v>21</v>
      </c>
      <c r="E202" s="8" t="s">
        <v>458</v>
      </c>
      <c r="F202" s="8" t="s">
        <v>126</v>
      </c>
      <c r="G202" s="8" t="s">
        <v>459</v>
      </c>
      <c r="H202" s="9"/>
      <c r="I202" s="3">
        <v>1</v>
      </c>
    </row>
    <row r="203" spans="1:9" ht="12.5">
      <c r="A203" s="8" t="s">
        <v>460</v>
      </c>
      <c r="B203" s="8">
        <v>5000</v>
      </c>
      <c r="C203" s="8">
        <v>10000</v>
      </c>
      <c r="D203" s="8" t="s">
        <v>21</v>
      </c>
      <c r="E203" s="8" t="s">
        <v>46</v>
      </c>
      <c r="F203" s="8" t="s">
        <v>22</v>
      </c>
      <c r="G203" s="9" t="s">
        <v>461</v>
      </c>
      <c r="H203" s="9"/>
      <c r="I203" s="3">
        <v>1</v>
      </c>
    </row>
    <row r="204" spans="1:9" ht="12.5">
      <c r="A204" s="8" t="s">
        <v>462</v>
      </c>
      <c r="B204" s="8">
        <v>5000</v>
      </c>
      <c r="C204" s="8">
        <v>10000</v>
      </c>
      <c r="D204" s="8" t="s">
        <v>21</v>
      </c>
      <c r="E204" s="8" t="s">
        <v>463</v>
      </c>
      <c r="F204" s="8" t="s">
        <v>22</v>
      </c>
      <c r="G204" s="9" t="s">
        <v>464</v>
      </c>
      <c r="H204" s="9"/>
      <c r="I204" s="3">
        <v>1</v>
      </c>
    </row>
    <row r="205" spans="1:9" ht="12.5">
      <c r="A205" s="8" t="s">
        <v>465</v>
      </c>
      <c r="B205" s="8">
        <v>5000</v>
      </c>
      <c r="C205" s="8">
        <v>10000</v>
      </c>
      <c r="D205" s="8" t="s">
        <v>21</v>
      </c>
      <c r="E205" s="8" t="s">
        <v>465</v>
      </c>
      <c r="F205" s="8" t="s">
        <v>22</v>
      </c>
      <c r="G205" s="9" t="s">
        <v>466</v>
      </c>
      <c r="H205" s="9"/>
      <c r="I205" s="3">
        <v>1</v>
      </c>
    </row>
    <row r="206" spans="1:9" ht="12.5">
      <c r="A206" s="8" t="s">
        <v>467</v>
      </c>
      <c r="B206" s="8">
        <v>5000</v>
      </c>
      <c r="C206" s="8">
        <v>50000</v>
      </c>
      <c r="D206" s="8" t="s">
        <v>21</v>
      </c>
      <c r="E206" s="8" t="s">
        <v>468</v>
      </c>
      <c r="F206" s="8" t="s">
        <v>469</v>
      </c>
      <c r="G206" s="8" t="s">
        <v>470</v>
      </c>
      <c r="H206" s="9"/>
      <c r="I206" s="3">
        <v>99</v>
      </c>
    </row>
    <row r="207" spans="1:9" ht="12.5">
      <c r="A207" s="8" t="s">
        <v>471</v>
      </c>
      <c r="B207" s="8">
        <v>4000</v>
      </c>
      <c r="C207" s="8">
        <v>6000</v>
      </c>
      <c r="D207" s="8" t="s">
        <v>21</v>
      </c>
      <c r="E207" s="8" t="s">
        <v>472</v>
      </c>
      <c r="F207" s="8" t="s">
        <v>59</v>
      </c>
      <c r="G207" s="8" t="s">
        <v>473</v>
      </c>
      <c r="H207" s="9"/>
      <c r="I207" s="3">
        <v>1</v>
      </c>
    </row>
    <row r="208" spans="1:9" ht="12.5">
      <c r="A208" s="8" t="s">
        <v>474</v>
      </c>
      <c r="B208" s="8">
        <v>4000</v>
      </c>
      <c r="C208" s="8">
        <v>5000</v>
      </c>
      <c r="D208" s="8" t="s">
        <v>21</v>
      </c>
      <c r="E208" s="8" t="s">
        <v>474</v>
      </c>
      <c r="F208" s="8" t="s">
        <v>132</v>
      </c>
      <c r="G208" s="9" t="s">
        <v>475</v>
      </c>
      <c r="H208" s="9"/>
      <c r="I208" s="3">
        <v>1</v>
      </c>
    </row>
    <row r="209" spans="1:9" ht="12.5">
      <c r="A209" s="8" t="s">
        <v>476</v>
      </c>
      <c r="B209" s="8">
        <v>4000</v>
      </c>
      <c r="C209" s="8">
        <v>10000</v>
      </c>
      <c r="D209" s="8" t="s">
        <v>21</v>
      </c>
      <c r="E209" s="8" t="s">
        <v>476</v>
      </c>
      <c r="F209" s="8" t="s">
        <v>22</v>
      </c>
      <c r="G209" s="9" t="s">
        <v>477</v>
      </c>
      <c r="H209" s="9"/>
      <c r="I209" s="3">
        <v>1</v>
      </c>
    </row>
    <row r="210" spans="1:9" ht="12.5">
      <c r="A210" s="8" t="s">
        <v>478</v>
      </c>
      <c r="B210" s="8">
        <v>4000</v>
      </c>
      <c r="C210" s="8">
        <v>10000</v>
      </c>
      <c r="D210" s="8" t="s">
        <v>21</v>
      </c>
      <c r="E210" s="8" t="s">
        <v>479</v>
      </c>
      <c r="F210" s="8" t="s">
        <v>32</v>
      </c>
      <c r="G210" s="9" t="s">
        <v>480</v>
      </c>
      <c r="H210" s="9"/>
      <c r="I210" s="3">
        <v>1</v>
      </c>
    </row>
    <row r="211" spans="1:9" ht="12.5">
      <c r="A211" s="10" t="s">
        <v>481</v>
      </c>
      <c r="B211" s="10">
        <v>3000</v>
      </c>
      <c r="C211" s="10">
        <v>4000</v>
      </c>
      <c r="D211" s="10" t="s">
        <v>29</v>
      </c>
      <c r="E211" s="10" t="s">
        <v>481</v>
      </c>
      <c r="F211" s="10" t="s">
        <v>83</v>
      </c>
      <c r="G211" s="11" t="s">
        <v>482</v>
      </c>
      <c r="H211" s="11"/>
      <c r="I211" s="4">
        <v>1</v>
      </c>
    </row>
    <row r="212" spans="1:9" ht="12.5">
      <c r="A212" s="5" t="s">
        <v>483</v>
      </c>
      <c r="B212" s="5">
        <v>3000</v>
      </c>
      <c r="C212" s="5">
        <v>5000</v>
      </c>
      <c r="D212" s="5" t="s">
        <v>15</v>
      </c>
      <c r="E212" s="5" t="s">
        <v>483</v>
      </c>
      <c r="F212" s="5" t="s">
        <v>30</v>
      </c>
      <c r="G212" s="6" t="s">
        <v>484</v>
      </c>
      <c r="H212" s="6"/>
      <c r="I212" s="7">
        <v>1</v>
      </c>
    </row>
    <row r="213" spans="1:9" ht="12.5">
      <c r="A213" s="5" t="s">
        <v>485</v>
      </c>
      <c r="B213" s="5">
        <v>3000</v>
      </c>
      <c r="C213" s="5">
        <v>5000</v>
      </c>
      <c r="D213" s="5" t="s">
        <v>15</v>
      </c>
      <c r="E213" s="5" t="s">
        <v>486</v>
      </c>
      <c r="F213" s="5" t="s">
        <v>32</v>
      </c>
      <c r="G213" s="6" t="s">
        <v>487</v>
      </c>
      <c r="H213" s="6"/>
      <c r="I213" s="7">
        <v>1</v>
      </c>
    </row>
    <row r="214" spans="1:9" ht="12.5">
      <c r="A214" s="8" t="s">
        <v>488</v>
      </c>
      <c r="B214" s="8">
        <v>3000</v>
      </c>
      <c r="C214" s="8">
        <v>4000</v>
      </c>
      <c r="D214" s="8" t="s">
        <v>21</v>
      </c>
      <c r="E214" s="8" t="s">
        <v>489</v>
      </c>
      <c r="F214" s="8" t="s">
        <v>32</v>
      </c>
      <c r="G214" s="9" t="s">
        <v>490</v>
      </c>
      <c r="H214" s="9"/>
      <c r="I214" s="3">
        <v>1</v>
      </c>
    </row>
    <row r="215" spans="1:9" ht="12.5">
      <c r="A215" s="8" t="s">
        <v>491</v>
      </c>
      <c r="B215" s="8">
        <v>3000</v>
      </c>
      <c r="C215" s="8">
        <v>9000</v>
      </c>
      <c r="D215" s="8" t="s">
        <v>21</v>
      </c>
      <c r="E215" s="8" t="s">
        <v>492</v>
      </c>
      <c r="F215" s="8" t="s">
        <v>32</v>
      </c>
      <c r="G215" s="9" t="s">
        <v>493</v>
      </c>
      <c r="H215" s="9"/>
      <c r="I215" s="3">
        <v>1</v>
      </c>
    </row>
    <row r="216" spans="1:9" ht="12.5">
      <c r="A216" s="8" t="s">
        <v>494</v>
      </c>
      <c r="B216" s="8">
        <v>3000</v>
      </c>
      <c r="C216" s="8">
        <v>6000</v>
      </c>
      <c r="D216" s="8" t="s">
        <v>21</v>
      </c>
      <c r="E216" s="8" t="s">
        <v>155</v>
      </c>
      <c r="F216" s="8" t="s">
        <v>32</v>
      </c>
      <c r="G216" s="9" t="s">
        <v>495</v>
      </c>
      <c r="H216" s="9"/>
      <c r="I216" s="3">
        <v>1</v>
      </c>
    </row>
    <row r="217" spans="1:9" ht="12.5">
      <c r="A217" s="5" t="s">
        <v>496</v>
      </c>
      <c r="B217" s="5">
        <v>3000</v>
      </c>
      <c r="C217" s="5">
        <v>6000</v>
      </c>
      <c r="D217" s="5" t="s">
        <v>15</v>
      </c>
      <c r="E217" s="5" t="s">
        <v>125</v>
      </c>
      <c r="F217" s="5" t="s">
        <v>32</v>
      </c>
      <c r="G217" s="6" t="s">
        <v>497</v>
      </c>
      <c r="H217" s="6"/>
      <c r="I217" s="7">
        <v>1</v>
      </c>
    </row>
    <row r="218" spans="1:9" ht="12.5">
      <c r="A218" s="8" t="s">
        <v>498</v>
      </c>
      <c r="B218" s="8">
        <v>3000</v>
      </c>
      <c r="C218" s="8">
        <v>4000</v>
      </c>
      <c r="D218" s="8" t="s">
        <v>21</v>
      </c>
      <c r="E218" s="8" t="s">
        <v>125</v>
      </c>
      <c r="F218" s="8" t="s">
        <v>32</v>
      </c>
      <c r="G218" s="9" t="s">
        <v>499</v>
      </c>
      <c r="H218" s="9"/>
      <c r="I218" s="3">
        <v>1</v>
      </c>
    </row>
    <row r="219" spans="1:9" ht="12.5">
      <c r="A219" s="8" t="s">
        <v>500</v>
      </c>
      <c r="B219" s="8">
        <v>3000</v>
      </c>
      <c r="C219" s="8">
        <v>4000</v>
      </c>
      <c r="D219" s="8" t="s">
        <v>21</v>
      </c>
      <c r="E219" s="8" t="s">
        <v>218</v>
      </c>
      <c r="F219" s="8" t="s">
        <v>32</v>
      </c>
      <c r="G219" s="9" t="s">
        <v>501</v>
      </c>
      <c r="H219" s="9"/>
      <c r="I219" s="3">
        <v>1</v>
      </c>
    </row>
    <row r="220" spans="1:9" ht="12.5">
      <c r="A220" s="5" t="s">
        <v>502</v>
      </c>
      <c r="B220" s="5">
        <v>3000</v>
      </c>
      <c r="C220" s="5">
        <v>5000</v>
      </c>
      <c r="D220" s="5" t="s">
        <v>15</v>
      </c>
      <c r="E220" s="5" t="s">
        <v>46</v>
      </c>
      <c r="F220" s="5" t="s">
        <v>32</v>
      </c>
      <c r="G220" s="6" t="s">
        <v>503</v>
      </c>
      <c r="H220" s="6"/>
      <c r="I220" s="7">
        <v>1</v>
      </c>
    </row>
    <row r="221" spans="1:9" ht="12.5">
      <c r="A221" s="8" t="s">
        <v>504</v>
      </c>
      <c r="B221" s="8">
        <v>3000</v>
      </c>
      <c r="C221" s="8">
        <v>5000</v>
      </c>
      <c r="D221" s="8" t="s">
        <v>21</v>
      </c>
      <c r="E221" s="8" t="s">
        <v>46</v>
      </c>
      <c r="F221" s="8" t="s">
        <v>32</v>
      </c>
      <c r="G221" s="9" t="s">
        <v>505</v>
      </c>
      <c r="H221" s="9"/>
      <c r="I221" s="3">
        <v>1</v>
      </c>
    </row>
    <row r="222" spans="1:9" ht="12.5">
      <c r="A222" s="8" t="s">
        <v>506</v>
      </c>
      <c r="B222" s="8">
        <v>3000</v>
      </c>
      <c r="C222" s="8">
        <v>5000</v>
      </c>
      <c r="D222" s="8" t="s">
        <v>21</v>
      </c>
      <c r="E222" s="8" t="s">
        <v>46</v>
      </c>
      <c r="F222" s="8" t="s">
        <v>32</v>
      </c>
      <c r="G222" s="9" t="s">
        <v>507</v>
      </c>
      <c r="H222" s="9"/>
      <c r="I222" s="3">
        <v>1</v>
      </c>
    </row>
    <row r="223" spans="1:9" ht="12.5">
      <c r="A223" s="8" t="s">
        <v>508</v>
      </c>
      <c r="B223" s="8">
        <v>3000</v>
      </c>
      <c r="C223" s="8">
        <v>5000</v>
      </c>
      <c r="D223" s="8" t="s">
        <v>21</v>
      </c>
      <c r="E223" s="8" t="s">
        <v>46</v>
      </c>
      <c r="F223" s="8" t="s">
        <v>32</v>
      </c>
      <c r="G223" s="9" t="s">
        <v>509</v>
      </c>
      <c r="H223" s="9"/>
      <c r="I223" s="3">
        <v>1</v>
      </c>
    </row>
    <row r="224" spans="1:9" ht="12.5">
      <c r="A224" s="8" t="s">
        <v>510</v>
      </c>
      <c r="B224" s="8">
        <v>3000</v>
      </c>
      <c r="C224" s="8">
        <v>5000</v>
      </c>
      <c r="D224" s="8" t="s">
        <v>21</v>
      </c>
      <c r="E224" s="8" t="s">
        <v>125</v>
      </c>
      <c r="F224" s="8" t="s">
        <v>32</v>
      </c>
      <c r="G224" s="9" t="s">
        <v>511</v>
      </c>
      <c r="H224" s="9"/>
      <c r="I224" s="3">
        <v>1</v>
      </c>
    </row>
    <row r="225" spans="1:9" ht="12.5">
      <c r="A225" s="8" t="s">
        <v>512</v>
      </c>
      <c r="B225" s="8">
        <v>3000</v>
      </c>
      <c r="C225" s="8">
        <v>5000</v>
      </c>
      <c r="D225" s="8" t="s">
        <v>21</v>
      </c>
      <c r="E225" s="8" t="s">
        <v>513</v>
      </c>
      <c r="F225" s="8" t="s">
        <v>32</v>
      </c>
      <c r="G225" s="9" t="s">
        <v>514</v>
      </c>
      <c r="H225" s="9"/>
      <c r="I225" s="3">
        <v>1</v>
      </c>
    </row>
    <row r="226" spans="1:9" ht="12.5">
      <c r="A226" s="8" t="s">
        <v>515</v>
      </c>
      <c r="B226" s="8">
        <v>3000</v>
      </c>
      <c r="C226" s="8">
        <v>8000</v>
      </c>
      <c r="D226" s="8" t="s">
        <v>21</v>
      </c>
      <c r="E226" s="8" t="s">
        <v>516</v>
      </c>
      <c r="F226" s="8" t="s">
        <v>32</v>
      </c>
      <c r="G226" s="9" t="s">
        <v>517</v>
      </c>
      <c r="H226" s="9"/>
      <c r="I226" s="3">
        <v>1</v>
      </c>
    </row>
    <row r="227" spans="1:9" ht="12.5">
      <c r="A227" s="10" t="s">
        <v>518</v>
      </c>
      <c r="B227" s="10">
        <v>3000</v>
      </c>
      <c r="C227" s="10">
        <v>5000</v>
      </c>
      <c r="D227" s="10" t="s">
        <v>29</v>
      </c>
      <c r="E227" s="10" t="s">
        <v>519</v>
      </c>
      <c r="F227" s="10" t="s">
        <v>32</v>
      </c>
      <c r="G227" s="11" t="s">
        <v>520</v>
      </c>
      <c r="H227" s="11"/>
      <c r="I227" s="4">
        <v>1</v>
      </c>
    </row>
    <row r="228" spans="1:9" ht="12.5">
      <c r="A228" s="5" t="s">
        <v>521</v>
      </c>
      <c r="B228" s="5">
        <v>3000</v>
      </c>
      <c r="C228" s="5">
        <v>5000</v>
      </c>
      <c r="D228" s="5" t="s">
        <v>15</v>
      </c>
      <c r="E228" s="5" t="s">
        <v>522</v>
      </c>
      <c r="F228" s="5" t="s">
        <v>32</v>
      </c>
      <c r="G228" s="6" t="s">
        <v>523</v>
      </c>
      <c r="H228" s="6"/>
      <c r="I228" s="7">
        <v>1</v>
      </c>
    </row>
    <row r="229" spans="1:9" ht="12.5">
      <c r="A229" s="8" t="s">
        <v>524</v>
      </c>
      <c r="B229" s="8">
        <v>3000</v>
      </c>
      <c r="C229" s="8">
        <v>5000</v>
      </c>
      <c r="D229" s="8" t="s">
        <v>21</v>
      </c>
      <c r="E229" s="8" t="s">
        <v>525</v>
      </c>
      <c r="F229" s="8" t="s">
        <v>32</v>
      </c>
      <c r="G229" s="8" t="s">
        <v>526</v>
      </c>
      <c r="H229" s="9"/>
      <c r="I229" s="3">
        <v>1</v>
      </c>
    </row>
    <row r="230" spans="1:9" ht="12.5">
      <c r="A230" s="8" t="s">
        <v>527</v>
      </c>
      <c r="B230" s="8">
        <v>3000</v>
      </c>
      <c r="C230" s="8">
        <v>4000</v>
      </c>
      <c r="D230" s="8" t="s">
        <v>21</v>
      </c>
      <c r="E230" s="8" t="s">
        <v>528</v>
      </c>
      <c r="F230" s="8" t="s">
        <v>32</v>
      </c>
      <c r="G230" s="9" t="s">
        <v>529</v>
      </c>
      <c r="H230" s="9"/>
      <c r="I230" s="3">
        <v>1</v>
      </c>
    </row>
    <row r="231" spans="1:9" ht="12.5">
      <c r="A231" s="8" t="s">
        <v>530</v>
      </c>
      <c r="B231" s="8">
        <v>3000</v>
      </c>
      <c r="C231" s="8">
        <v>5000</v>
      </c>
      <c r="D231" s="8" t="s">
        <v>21</v>
      </c>
      <c r="E231" s="8" t="s">
        <v>531</v>
      </c>
      <c r="F231" s="8" t="s">
        <v>32</v>
      </c>
      <c r="G231" s="9" t="s">
        <v>532</v>
      </c>
      <c r="H231" s="9"/>
      <c r="I231" s="3">
        <v>1</v>
      </c>
    </row>
    <row r="232" spans="1:9" ht="12.5">
      <c r="A232" s="8" t="s">
        <v>533</v>
      </c>
      <c r="B232" s="8">
        <v>3000</v>
      </c>
      <c r="C232" s="8">
        <v>5000</v>
      </c>
      <c r="D232" s="8" t="s">
        <v>21</v>
      </c>
      <c r="E232" s="8" t="s">
        <v>534</v>
      </c>
      <c r="F232" s="8" t="s">
        <v>32</v>
      </c>
      <c r="G232" s="9" t="s">
        <v>535</v>
      </c>
      <c r="H232" s="9"/>
      <c r="I232" s="3">
        <v>1</v>
      </c>
    </row>
    <row r="233" spans="1:9" ht="12.5">
      <c r="A233" s="8" t="s">
        <v>536</v>
      </c>
      <c r="B233" s="8">
        <v>3000</v>
      </c>
      <c r="C233" s="8">
        <v>5000</v>
      </c>
      <c r="D233" s="8" t="s">
        <v>21</v>
      </c>
      <c r="E233" s="8" t="s">
        <v>537</v>
      </c>
      <c r="F233" s="8" t="s">
        <v>32</v>
      </c>
      <c r="G233" s="9" t="s">
        <v>538</v>
      </c>
      <c r="H233" s="9"/>
      <c r="I233" s="3">
        <v>1</v>
      </c>
    </row>
    <row r="234" spans="1:9" ht="12.5">
      <c r="A234" s="8" t="s">
        <v>539</v>
      </c>
      <c r="B234" s="8">
        <v>3000</v>
      </c>
      <c r="C234" s="8">
        <v>5000</v>
      </c>
      <c r="D234" s="8" t="s">
        <v>21</v>
      </c>
      <c r="E234" s="8" t="s">
        <v>539</v>
      </c>
      <c r="F234" s="8" t="s">
        <v>96</v>
      </c>
      <c r="G234" s="9" t="s">
        <v>540</v>
      </c>
      <c r="H234" s="9"/>
      <c r="I234" s="3">
        <v>1</v>
      </c>
    </row>
    <row r="235" spans="1:9" ht="12.5">
      <c r="A235" s="8" t="s">
        <v>541</v>
      </c>
      <c r="B235" s="8">
        <v>3000</v>
      </c>
      <c r="C235" s="8">
        <v>5000</v>
      </c>
      <c r="D235" s="8" t="s">
        <v>21</v>
      </c>
      <c r="E235" s="8" t="s">
        <v>125</v>
      </c>
      <c r="F235" s="8" t="s">
        <v>126</v>
      </c>
      <c r="G235" s="9" t="s">
        <v>542</v>
      </c>
      <c r="H235" s="9"/>
      <c r="I235" s="3">
        <v>1</v>
      </c>
    </row>
    <row r="236" spans="1:9" ht="12.5">
      <c r="A236" s="8" t="s">
        <v>543</v>
      </c>
      <c r="B236" s="8">
        <v>3000</v>
      </c>
      <c r="C236" s="8">
        <v>5000</v>
      </c>
      <c r="D236" s="8" t="s">
        <v>21</v>
      </c>
      <c r="E236" s="8" t="s">
        <v>543</v>
      </c>
      <c r="F236" s="8" t="s">
        <v>126</v>
      </c>
      <c r="G236" s="8" t="s">
        <v>544</v>
      </c>
      <c r="H236" s="9"/>
      <c r="I236" s="3">
        <v>1</v>
      </c>
    </row>
    <row r="237" spans="1:9" ht="12.5">
      <c r="A237" s="8" t="s">
        <v>545</v>
      </c>
      <c r="B237" s="8">
        <v>3000</v>
      </c>
      <c r="C237" s="8">
        <v>5000</v>
      </c>
      <c r="D237" s="8" t="s">
        <v>21</v>
      </c>
      <c r="E237" s="8" t="s">
        <v>545</v>
      </c>
      <c r="F237" s="8" t="s">
        <v>126</v>
      </c>
      <c r="G237" s="8" t="s">
        <v>546</v>
      </c>
      <c r="H237" s="9"/>
      <c r="I237" s="3">
        <v>1</v>
      </c>
    </row>
    <row r="238" spans="1:9" ht="12.5">
      <c r="A238" s="10" t="s">
        <v>547</v>
      </c>
      <c r="B238" s="10">
        <v>3000</v>
      </c>
      <c r="C238" s="10">
        <v>5000</v>
      </c>
      <c r="D238" s="10" t="s">
        <v>29</v>
      </c>
      <c r="E238" s="10" t="s">
        <v>547</v>
      </c>
      <c r="F238" s="10" t="s">
        <v>126</v>
      </c>
      <c r="G238" s="11" t="s">
        <v>548</v>
      </c>
      <c r="H238" s="11"/>
      <c r="I238" s="4">
        <v>1</v>
      </c>
    </row>
    <row r="239" spans="1:9" ht="12.5">
      <c r="A239" s="8" t="s">
        <v>549</v>
      </c>
      <c r="B239" s="8">
        <v>3000</v>
      </c>
      <c r="C239" s="8">
        <v>5000</v>
      </c>
      <c r="D239" s="8" t="s">
        <v>21</v>
      </c>
      <c r="E239" s="8" t="s">
        <v>549</v>
      </c>
      <c r="F239" s="8" t="s">
        <v>126</v>
      </c>
      <c r="G239" s="8" t="s">
        <v>550</v>
      </c>
      <c r="H239" s="9"/>
      <c r="I239" s="3">
        <v>1</v>
      </c>
    </row>
    <row r="240" spans="1:9" ht="12.5">
      <c r="A240" s="8" t="s">
        <v>551</v>
      </c>
      <c r="B240" s="8">
        <v>3000</v>
      </c>
      <c r="C240" s="8">
        <v>4000</v>
      </c>
      <c r="D240" s="8" t="s">
        <v>21</v>
      </c>
      <c r="E240" s="8" t="s">
        <v>552</v>
      </c>
      <c r="F240" s="8" t="s">
        <v>32</v>
      </c>
      <c r="G240" s="9" t="s">
        <v>553</v>
      </c>
      <c r="H240" s="9"/>
      <c r="I240" s="3">
        <v>1</v>
      </c>
    </row>
    <row r="241" spans="1:9" ht="12.5">
      <c r="A241" s="8" t="s">
        <v>554</v>
      </c>
      <c r="B241" s="8">
        <v>3000</v>
      </c>
      <c r="C241" s="8">
        <v>4000</v>
      </c>
      <c r="D241" s="8" t="s">
        <v>21</v>
      </c>
      <c r="E241" s="8" t="s">
        <v>555</v>
      </c>
      <c r="F241" s="8" t="s">
        <v>32</v>
      </c>
      <c r="G241" s="9" t="s">
        <v>556</v>
      </c>
      <c r="H241" s="9"/>
      <c r="I241" s="3">
        <v>1</v>
      </c>
    </row>
    <row r="242" spans="1:9" ht="12.5">
      <c r="A242" s="8" t="s">
        <v>557</v>
      </c>
      <c r="B242" s="8">
        <v>3000</v>
      </c>
      <c r="C242" s="8">
        <v>4000</v>
      </c>
      <c r="D242" s="8" t="s">
        <v>21</v>
      </c>
      <c r="E242" s="8" t="s">
        <v>557</v>
      </c>
      <c r="F242" s="8" t="s">
        <v>83</v>
      </c>
      <c r="G242" s="9" t="s">
        <v>558</v>
      </c>
      <c r="H242" s="9"/>
      <c r="I242" s="3">
        <v>1</v>
      </c>
    </row>
    <row r="243" spans="1:9" ht="12.5">
      <c r="A243" s="5" t="s">
        <v>559</v>
      </c>
      <c r="B243" s="5">
        <v>3000</v>
      </c>
      <c r="C243" s="5">
        <v>4000</v>
      </c>
      <c r="D243" s="5" t="s">
        <v>15</v>
      </c>
      <c r="E243" s="5" t="s">
        <v>559</v>
      </c>
      <c r="F243" s="5" t="s">
        <v>83</v>
      </c>
      <c r="G243" s="6" t="s">
        <v>560</v>
      </c>
      <c r="H243" s="6"/>
      <c r="I243" s="7">
        <v>1</v>
      </c>
    </row>
    <row r="244" spans="1:9" ht="12.5">
      <c r="A244" s="8" t="s">
        <v>561</v>
      </c>
      <c r="B244" s="8">
        <v>3000</v>
      </c>
      <c r="C244" s="8">
        <v>4000</v>
      </c>
      <c r="D244" s="8" t="s">
        <v>21</v>
      </c>
      <c r="E244" s="8" t="s">
        <v>562</v>
      </c>
      <c r="F244" s="8" t="s">
        <v>32</v>
      </c>
      <c r="G244" s="9" t="s">
        <v>563</v>
      </c>
      <c r="H244" s="9"/>
      <c r="I244" s="3">
        <v>1</v>
      </c>
    </row>
    <row r="245" spans="1:9" ht="12.5">
      <c r="A245" s="8" t="s">
        <v>564</v>
      </c>
      <c r="B245" s="8">
        <v>3000</v>
      </c>
      <c r="C245" s="8">
        <v>4000</v>
      </c>
      <c r="D245" s="8" t="s">
        <v>21</v>
      </c>
      <c r="E245" s="8" t="s">
        <v>562</v>
      </c>
      <c r="F245" s="8" t="s">
        <v>32</v>
      </c>
      <c r="G245" s="9" t="s">
        <v>565</v>
      </c>
      <c r="H245" s="9"/>
      <c r="I245" s="3">
        <v>1</v>
      </c>
    </row>
    <row r="246" spans="1:9" ht="12.5">
      <c r="A246" s="8" t="s">
        <v>566</v>
      </c>
      <c r="B246" s="8">
        <v>3000</v>
      </c>
      <c r="C246" s="8">
        <v>4000</v>
      </c>
      <c r="D246" s="8" t="s">
        <v>21</v>
      </c>
      <c r="E246" s="8" t="s">
        <v>125</v>
      </c>
      <c r="F246" s="8" t="s">
        <v>32</v>
      </c>
      <c r="G246" s="9" t="s">
        <v>567</v>
      </c>
      <c r="H246" s="9"/>
      <c r="I246" s="3">
        <v>1</v>
      </c>
    </row>
    <row r="247" spans="1:9" ht="12.5">
      <c r="A247" s="8" t="s">
        <v>568</v>
      </c>
      <c r="B247" s="8">
        <v>3000</v>
      </c>
      <c r="C247" s="8">
        <v>4000</v>
      </c>
      <c r="D247" s="8" t="s">
        <v>21</v>
      </c>
      <c r="E247" s="8" t="s">
        <v>569</v>
      </c>
      <c r="F247" s="8" t="s">
        <v>32</v>
      </c>
      <c r="G247" s="9" t="s">
        <v>570</v>
      </c>
      <c r="H247" s="9"/>
      <c r="I247" s="3">
        <v>1</v>
      </c>
    </row>
    <row r="248" spans="1:9" ht="12.5">
      <c r="A248" s="8" t="s">
        <v>571</v>
      </c>
      <c r="B248" s="8">
        <v>3000</v>
      </c>
      <c r="C248" s="8">
        <v>4000</v>
      </c>
      <c r="D248" s="8" t="s">
        <v>21</v>
      </c>
      <c r="E248" s="8" t="s">
        <v>572</v>
      </c>
      <c r="F248" s="8" t="s">
        <v>32</v>
      </c>
      <c r="G248" s="9" t="s">
        <v>573</v>
      </c>
      <c r="H248" s="9"/>
      <c r="I248" s="3">
        <v>1</v>
      </c>
    </row>
    <row r="249" spans="1:9" ht="12.5">
      <c r="A249" s="8" t="s">
        <v>574</v>
      </c>
      <c r="B249" s="8">
        <v>3000</v>
      </c>
      <c r="C249" s="8">
        <v>5000</v>
      </c>
      <c r="D249" s="8" t="s">
        <v>21</v>
      </c>
      <c r="E249" s="8" t="s">
        <v>575</v>
      </c>
      <c r="F249" s="8" t="s">
        <v>32</v>
      </c>
      <c r="G249" s="9" t="s">
        <v>576</v>
      </c>
      <c r="H249" s="9"/>
      <c r="I249" s="3">
        <v>1</v>
      </c>
    </row>
    <row r="250" spans="1:9" ht="12.5">
      <c r="A250" s="8" t="s">
        <v>577</v>
      </c>
      <c r="B250" s="8">
        <v>3000</v>
      </c>
      <c r="C250" s="8">
        <v>5000</v>
      </c>
      <c r="D250" s="8" t="s">
        <v>21</v>
      </c>
      <c r="E250" s="8" t="s">
        <v>578</v>
      </c>
      <c r="F250" s="8" t="s">
        <v>32</v>
      </c>
      <c r="G250" s="9" t="s">
        <v>579</v>
      </c>
      <c r="H250" s="9"/>
      <c r="I250" s="3">
        <v>1</v>
      </c>
    </row>
    <row r="251" spans="1:9" ht="12.5">
      <c r="A251" s="8" t="s">
        <v>580</v>
      </c>
      <c r="B251" s="8">
        <v>3000</v>
      </c>
      <c r="C251" s="8">
        <v>4000</v>
      </c>
      <c r="D251" s="8" t="s">
        <v>21</v>
      </c>
      <c r="E251" s="8" t="s">
        <v>581</v>
      </c>
      <c r="F251" s="8" t="s">
        <v>32</v>
      </c>
      <c r="G251" s="9" t="s">
        <v>582</v>
      </c>
      <c r="H251" s="9"/>
      <c r="I251" s="3">
        <v>1</v>
      </c>
    </row>
    <row r="252" spans="1:9" ht="12.5">
      <c r="A252" s="8" t="s">
        <v>583</v>
      </c>
      <c r="B252" s="8">
        <v>3000</v>
      </c>
      <c r="C252" s="8">
        <v>4000</v>
      </c>
      <c r="D252" s="8" t="s">
        <v>21</v>
      </c>
      <c r="E252" s="8" t="s">
        <v>584</v>
      </c>
      <c r="F252" s="8" t="s">
        <v>32</v>
      </c>
      <c r="G252" s="9" t="s">
        <v>585</v>
      </c>
      <c r="H252" s="9"/>
      <c r="I252" s="3">
        <v>1</v>
      </c>
    </row>
    <row r="253" spans="1:9" ht="12.5">
      <c r="A253" s="8" t="s">
        <v>586</v>
      </c>
      <c r="B253" s="8">
        <v>3000</v>
      </c>
      <c r="C253" s="8">
        <v>4000</v>
      </c>
      <c r="D253" s="8" t="s">
        <v>21</v>
      </c>
      <c r="E253" s="8" t="s">
        <v>587</v>
      </c>
      <c r="F253" s="8" t="s">
        <v>32</v>
      </c>
      <c r="G253" s="9" t="s">
        <v>588</v>
      </c>
      <c r="H253" s="9"/>
      <c r="I253" s="3">
        <v>1</v>
      </c>
    </row>
    <row r="254" spans="1:9" ht="12.5">
      <c r="A254" s="8" t="s">
        <v>589</v>
      </c>
      <c r="B254" s="8">
        <v>3000</v>
      </c>
      <c r="C254" s="8">
        <v>5000</v>
      </c>
      <c r="D254" s="8" t="s">
        <v>21</v>
      </c>
      <c r="E254" s="8" t="s">
        <v>590</v>
      </c>
      <c r="F254" s="8" t="s">
        <v>32</v>
      </c>
      <c r="G254" s="8" t="s">
        <v>591</v>
      </c>
      <c r="H254" s="9"/>
      <c r="I254" s="3">
        <v>1</v>
      </c>
    </row>
    <row r="255" spans="1:9" ht="12.5">
      <c r="A255" s="5" t="s">
        <v>592</v>
      </c>
      <c r="B255" s="5">
        <v>3000</v>
      </c>
      <c r="C255" s="5">
        <v>4000</v>
      </c>
      <c r="D255" s="5" t="s">
        <v>15</v>
      </c>
      <c r="E255" s="5" t="s">
        <v>593</v>
      </c>
      <c r="F255" s="5" t="s">
        <v>32</v>
      </c>
      <c r="G255" s="6" t="s">
        <v>594</v>
      </c>
      <c r="H255" s="6"/>
      <c r="I255" s="7">
        <v>1</v>
      </c>
    </row>
    <row r="256" spans="1:9" ht="12.5">
      <c r="A256" s="8" t="s">
        <v>595</v>
      </c>
      <c r="B256" s="8">
        <v>3000</v>
      </c>
      <c r="C256" s="8">
        <v>4000</v>
      </c>
      <c r="D256" s="8" t="s">
        <v>21</v>
      </c>
      <c r="E256" s="3" t="s">
        <v>596</v>
      </c>
      <c r="F256" s="8" t="s">
        <v>32</v>
      </c>
      <c r="G256" s="9" t="s">
        <v>597</v>
      </c>
      <c r="H256" s="9"/>
      <c r="I256" s="3">
        <v>1</v>
      </c>
    </row>
    <row r="257" spans="1:9" ht="12.5">
      <c r="A257" s="5" t="s">
        <v>598</v>
      </c>
      <c r="B257" s="5">
        <v>3000</v>
      </c>
      <c r="C257" s="5">
        <v>5000</v>
      </c>
      <c r="D257" s="5" t="s">
        <v>15</v>
      </c>
      <c r="E257" s="5" t="s">
        <v>598</v>
      </c>
      <c r="F257" s="5" t="s">
        <v>83</v>
      </c>
      <c r="G257" s="6" t="s">
        <v>599</v>
      </c>
      <c r="H257" s="6"/>
      <c r="I257" s="7">
        <v>1</v>
      </c>
    </row>
    <row r="258" spans="1:9" ht="12.5">
      <c r="A258" s="8" t="s">
        <v>600</v>
      </c>
      <c r="B258" s="8">
        <v>3000</v>
      </c>
      <c r="C258" s="8">
        <v>4000</v>
      </c>
      <c r="D258" s="8" t="s">
        <v>21</v>
      </c>
      <c r="E258" s="8" t="s">
        <v>600</v>
      </c>
      <c r="F258" s="8" t="s">
        <v>126</v>
      </c>
      <c r="G258" s="9" t="s">
        <v>601</v>
      </c>
      <c r="H258" s="9"/>
      <c r="I258" s="3">
        <v>1</v>
      </c>
    </row>
    <row r="259" spans="1:9" ht="12.5">
      <c r="A259" s="8" t="s">
        <v>602</v>
      </c>
      <c r="B259" s="8">
        <v>3000</v>
      </c>
      <c r="C259" s="8">
        <v>8000</v>
      </c>
      <c r="D259" s="8" t="s">
        <v>21</v>
      </c>
      <c r="E259" s="8" t="s">
        <v>602</v>
      </c>
      <c r="F259" s="8" t="s">
        <v>126</v>
      </c>
      <c r="G259" s="8" t="s">
        <v>603</v>
      </c>
      <c r="H259" s="9"/>
      <c r="I259" s="3">
        <v>1</v>
      </c>
    </row>
    <row r="260" spans="1:9" ht="12.5">
      <c r="A260" s="8" t="s">
        <v>604</v>
      </c>
      <c r="B260" s="8">
        <v>3000</v>
      </c>
      <c r="C260" s="8">
        <v>5000</v>
      </c>
      <c r="D260" s="8" t="s">
        <v>21</v>
      </c>
      <c r="E260" s="8" t="s">
        <v>604</v>
      </c>
      <c r="F260" s="8" t="s">
        <v>126</v>
      </c>
      <c r="G260" s="8" t="s">
        <v>605</v>
      </c>
      <c r="H260" s="9"/>
      <c r="I260" s="3">
        <v>1</v>
      </c>
    </row>
    <row r="261" spans="1:9" ht="12.5">
      <c r="A261" s="8" t="s">
        <v>606</v>
      </c>
      <c r="B261" s="8">
        <v>3000</v>
      </c>
      <c r="C261" s="8">
        <v>5000</v>
      </c>
      <c r="D261" s="8" t="s">
        <v>21</v>
      </c>
      <c r="E261" s="8" t="s">
        <v>606</v>
      </c>
      <c r="F261" s="8" t="s">
        <v>126</v>
      </c>
      <c r="G261" s="8" t="s">
        <v>607</v>
      </c>
      <c r="H261" s="9"/>
      <c r="I261" s="3">
        <v>1</v>
      </c>
    </row>
    <row r="262" spans="1:9" ht="12.5">
      <c r="A262" s="10" t="s">
        <v>608</v>
      </c>
      <c r="B262" s="10">
        <v>3000</v>
      </c>
      <c r="C262" s="10">
        <v>5000</v>
      </c>
      <c r="D262" s="10" t="s">
        <v>29</v>
      </c>
      <c r="E262" s="10" t="s">
        <v>125</v>
      </c>
      <c r="F262" s="10" t="s">
        <v>17</v>
      </c>
      <c r="G262" s="11" t="s">
        <v>609</v>
      </c>
      <c r="H262" s="11"/>
      <c r="I262" s="4">
        <v>1</v>
      </c>
    </row>
    <row r="263" spans="1:9" ht="12.5">
      <c r="A263" s="8" t="s">
        <v>610</v>
      </c>
      <c r="B263" s="8">
        <v>3000</v>
      </c>
      <c r="C263" s="8">
        <v>5000</v>
      </c>
      <c r="D263" s="8" t="s">
        <v>21</v>
      </c>
      <c r="E263" s="8" t="s">
        <v>46</v>
      </c>
      <c r="F263" s="8" t="s">
        <v>132</v>
      </c>
      <c r="G263" s="9" t="s">
        <v>611</v>
      </c>
      <c r="H263" s="9"/>
      <c r="I263" s="3">
        <v>1</v>
      </c>
    </row>
    <row r="264" spans="1:9" ht="12.5">
      <c r="A264" s="8" t="s">
        <v>612</v>
      </c>
      <c r="B264" s="8">
        <v>3000</v>
      </c>
      <c r="C264" s="8">
        <v>10000</v>
      </c>
      <c r="D264" s="8" t="s">
        <v>21</v>
      </c>
      <c r="E264" s="8" t="s">
        <v>612</v>
      </c>
      <c r="F264" s="8" t="s">
        <v>22</v>
      </c>
      <c r="G264" s="9" t="s">
        <v>613</v>
      </c>
      <c r="H264" s="9"/>
      <c r="I264" s="3">
        <v>1</v>
      </c>
    </row>
    <row r="265" spans="1:9" ht="12.5">
      <c r="A265" s="8" t="s">
        <v>614</v>
      </c>
      <c r="B265" s="8">
        <v>2000</v>
      </c>
      <c r="C265" s="8">
        <v>5000</v>
      </c>
      <c r="D265" s="8" t="s">
        <v>21</v>
      </c>
      <c r="E265" s="8" t="s">
        <v>615</v>
      </c>
      <c r="F265" s="8" t="s">
        <v>22</v>
      </c>
      <c r="G265" s="9" t="s">
        <v>616</v>
      </c>
      <c r="H265" s="9"/>
      <c r="I265" s="3">
        <v>1</v>
      </c>
    </row>
    <row r="266" spans="1:9" ht="12.5">
      <c r="A266" s="8" t="s">
        <v>617</v>
      </c>
      <c r="B266" s="8">
        <v>2000</v>
      </c>
      <c r="C266" s="8">
        <v>4000</v>
      </c>
      <c r="D266" s="8" t="s">
        <v>21</v>
      </c>
      <c r="E266" s="8" t="s">
        <v>125</v>
      </c>
      <c r="F266" s="8" t="s">
        <v>32</v>
      </c>
      <c r="G266" s="9" t="s">
        <v>618</v>
      </c>
      <c r="H266" s="9"/>
      <c r="I266" s="3">
        <v>1</v>
      </c>
    </row>
    <row r="267" spans="1:9" ht="12.5">
      <c r="A267" s="8" t="s">
        <v>619</v>
      </c>
      <c r="B267" s="8">
        <v>2000</v>
      </c>
      <c r="C267" s="8">
        <v>4000</v>
      </c>
      <c r="D267" s="8" t="s">
        <v>21</v>
      </c>
      <c r="E267" s="8" t="s">
        <v>620</v>
      </c>
      <c r="F267" s="8" t="s">
        <v>32</v>
      </c>
      <c r="G267" s="9" t="s">
        <v>621</v>
      </c>
      <c r="H267" s="9"/>
      <c r="I267" s="3">
        <v>1</v>
      </c>
    </row>
    <row r="268" spans="1:9" ht="12.5">
      <c r="A268" s="8" t="s">
        <v>622</v>
      </c>
      <c r="B268" s="8">
        <v>2000</v>
      </c>
      <c r="C268" s="8">
        <v>5000</v>
      </c>
      <c r="D268" s="8" t="s">
        <v>21</v>
      </c>
      <c r="E268" s="8" t="s">
        <v>622</v>
      </c>
      <c r="F268" s="8" t="s">
        <v>126</v>
      </c>
      <c r="G268" s="8" t="s">
        <v>623</v>
      </c>
      <c r="H268" s="9"/>
      <c r="I268" s="3">
        <v>1</v>
      </c>
    </row>
    <row r="269" spans="1:9" ht="12.5">
      <c r="A269" s="8" t="s">
        <v>624</v>
      </c>
      <c r="B269" s="8">
        <v>2000</v>
      </c>
      <c r="C269" s="8">
        <v>5000</v>
      </c>
      <c r="D269" s="8" t="s">
        <v>21</v>
      </c>
      <c r="E269" s="8" t="s">
        <v>624</v>
      </c>
      <c r="F269" s="8" t="s">
        <v>126</v>
      </c>
      <c r="G269" s="8" t="s">
        <v>625</v>
      </c>
      <c r="H269" s="9"/>
      <c r="I269" s="3">
        <v>1</v>
      </c>
    </row>
    <row r="270" spans="1:9" ht="12.5">
      <c r="A270" s="8" t="s">
        <v>626</v>
      </c>
      <c r="B270" s="8">
        <v>2000</v>
      </c>
      <c r="C270" s="8">
        <v>5000</v>
      </c>
      <c r="D270" s="8" t="s">
        <v>21</v>
      </c>
      <c r="E270" s="8" t="s">
        <v>46</v>
      </c>
      <c r="F270" s="8" t="s">
        <v>126</v>
      </c>
      <c r="G270" s="9" t="s">
        <v>627</v>
      </c>
      <c r="H270" s="9"/>
      <c r="I270" s="3">
        <v>1</v>
      </c>
    </row>
    <row r="271" spans="1:9" ht="12.5">
      <c r="A271" s="5" t="s">
        <v>628</v>
      </c>
      <c r="B271" s="5">
        <v>2000</v>
      </c>
      <c r="C271" s="5">
        <v>4000</v>
      </c>
      <c r="D271" s="5" t="s">
        <v>15</v>
      </c>
      <c r="E271" s="5" t="s">
        <v>628</v>
      </c>
      <c r="F271" s="5" t="s">
        <v>126</v>
      </c>
      <c r="G271" s="6" t="s">
        <v>629</v>
      </c>
      <c r="H271" s="6"/>
      <c r="I271" s="7">
        <v>1</v>
      </c>
    </row>
    <row r="272" spans="1:9" ht="12.5">
      <c r="A272" s="8" t="s">
        <v>630</v>
      </c>
      <c r="B272" s="8">
        <v>1000</v>
      </c>
      <c r="C272" s="8">
        <v>2000</v>
      </c>
      <c r="D272" s="8" t="s">
        <v>21</v>
      </c>
      <c r="E272" s="8" t="s">
        <v>631</v>
      </c>
      <c r="F272" s="8" t="s">
        <v>32</v>
      </c>
      <c r="G272" s="9" t="s">
        <v>632</v>
      </c>
      <c r="H272" s="9"/>
      <c r="I272" s="3">
        <v>1</v>
      </c>
    </row>
    <row r="273" spans="1:9" ht="12.5">
      <c r="A273" s="8" t="s">
        <v>633</v>
      </c>
      <c r="B273" s="8">
        <v>130000</v>
      </c>
      <c r="C273" s="8">
        <v>160000</v>
      </c>
      <c r="D273" s="8" t="s">
        <v>21</v>
      </c>
      <c r="E273" s="8" t="s">
        <v>634</v>
      </c>
      <c r="F273" s="8" t="s">
        <v>22</v>
      </c>
      <c r="G273" s="8" t="s">
        <v>635</v>
      </c>
      <c r="H273" s="9"/>
      <c r="I273" s="3">
        <v>1</v>
      </c>
    </row>
    <row r="274" spans="1:9" ht="12.5">
      <c r="A274" s="3" t="s">
        <v>636</v>
      </c>
      <c r="B274" s="8">
        <v>590000</v>
      </c>
      <c r="C274" s="8">
        <v>700000</v>
      </c>
      <c r="D274" s="8" t="s">
        <v>21</v>
      </c>
      <c r="E274" s="3" t="s">
        <v>637</v>
      </c>
      <c r="F274" s="3" t="s">
        <v>325</v>
      </c>
      <c r="G274" s="3" t="s">
        <v>638</v>
      </c>
      <c r="I274" s="3">
        <v>1</v>
      </c>
    </row>
    <row r="275" spans="1:9" ht="12.5">
      <c r="B275" s="18"/>
      <c r="C275" s="18"/>
    </row>
    <row r="276" spans="1:9" ht="12.5">
      <c r="B276" s="18"/>
      <c r="C276" s="18"/>
    </row>
    <row r="277" spans="1:9" ht="12.5">
      <c r="B277" s="18"/>
      <c r="C277" s="18"/>
    </row>
    <row r="278" spans="1:9" ht="12.5">
      <c r="B278" s="18"/>
      <c r="C278" s="18"/>
    </row>
    <row r="279" spans="1:9" ht="12.5">
      <c r="B279" s="18"/>
      <c r="C279" s="18"/>
    </row>
    <row r="280" spans="1:9" ht="12.5">
      <c r="B280" s="18"/>
      <c r="C280" s="18"/>
    </row>
    <row r="281" spans="1:9" ht="12.5">
      <c r="B281" s="18"/>
      <c r="C281" s="18"/>
    </row>
    <row r="282" spans="1:9" ht="12.5">
      <c r="B282" s="18"/>
      <c r="C282" s="18"/>
    </row>
    <row r="283" spans="1:9" ht="12.5">
      <c r="B283" s="18"/>
      <c r="C283" s="18"/>
    </row>
    <row r="284" spans="1:9" ht="12.5">
      <c r="B284" s="18"/>
      <c r="C284" s="18"/>
    </row>
    <row r="285" spans="1:9" ht="12.5">
      <c r="B285" s="18"/>
      <c r="C285" s="18"/>
    </row>
    <row r="286" spans="1:9" ht="12.5">
      <c r="B286" s="18"/>
      <c r="C286" s="18"/>
    </row>
    <row r="287" spans="1:9" ht="12.5">
      <c r="B287" s="18"/>
      <c r="C287" s="18"/>
    </row>
    <row r="288" spans="1:9" ht="12.5">
      <c r="B288" s="18"/>
      <c r="C288" s="18"/>
    </row>
    <row r="289" spans="2:3" ht="12.5">
      <c r="B289" s="18"/>
      <c r="C289" s="18"/>
    </row>
    <row r="290" spans="2:3" ht="12.5">
      <c r="B290" s="18"/>
      <c r="C290" s="18"/>
    </row>
    <row r="291" spans="2:3" ht="12.5">
      <c r="B291" s="18"/>
      <c r="C291" s="18"/>
    </row>
    <row r="292" spans="2:3" ht="12.5">
      <c r="B292" s="18"/>
      <c r="C292" s="18"/>
    </row>
    <row r="293" spans="2:3" ht="12.5">
      <c r="B293" s="18"/>
      <c r="C293" s="18"/>
    </row>
    <row r="294" spans="2:3" ht="12.5">
      <c r="B294" s="18"/>
      <c r="C294" s="18"/>
    </row>
    <row r="295" spans="2:3" ht="12.5">
      <c r="B295" s="18"/>
      <c r="C295" s="18"/>
    </row>
    <row r="296" spans="2:3" ht="12.5">
      <c r="B296" s="18"/>
      <c r="C296" s="18"/>
    </row>
    <row r="297" spans="2:3" ht="12.5">
      <c r="B297" s="18"/>
      <c r="C297" s="18"/>
    </row>
    <row r="298" spans="2:3" ht="12.5">
      <c r="B298" s="18"/>
      <c r="C298" s="18"/>
    </row>
    <row r="299" spans="2:3" ht="12.5">
      <c r="B299" s="18"/>
      <c r="C299" s="18"/>
    </row>
    <row r="300" spans="2:3" ht="12.5">
      <c r="B300" s="18"/>
      <c r="C300" s="18"/>
    </row>
    <row r="301" spans="2:3" ht="12.5">
      <c r="B301" s="18"/>
      <c r="C301" s="18"/>
    </row>
    <row r="302" spans="2:3" ht="12.5">
      <c r="B302" s="18"/>
      <c r="C302" s="18"/>
    </row>
    <row r="303" spans="2:3" ht="12.5">
      <c r="B303" s="18"/>
      <c r="C303" s="18"/>
    </row>
    <row r="304" spans="2:3" ht="12.5">
      <c r="B304" s="18"/>
      <c r="C304" s="18"/>
    </row>
    <row r="305" spans="2:3" ht="12.5">
      <c r="B305" s="18"/>
      <c r="C305" s="18"/>
    </row>
    <row r="306" spans="2:3" ht="12.5">
      <c r="B306" s="18"/>
      <c r="C306" s="18"/>
    </row>
    <row r="307" spans="2:3" ht="12.5">
      <c r="B307" s="18"/>
      <c r="C307" s="18"/>
    </row>
    <row r="308" spans="2:3" ht="12.5">
      <c r="B308" s="18"/>
      <c r="C308" s="18"/>
    </row>
    <row r="309" spans="2:3" ht="12.5">
      <c r="B309" s="18"/>
      <c r="C309" s="18"/>
    </row>
    <row r="310" spans="2:3" ht="12.5">
      <c r="B310" s="18"/>
      <c r="C310" s="18"/>
    </row>
    <row r="311" spans="2:3" ht="12.5">
      <c r="B311" s="18"/>
      <c r="C311" s="18"/>
    </row>
    <row r="312" spans="2:3" ht="12.5">
      <c r="B312" s="18"/>
      <c r="C312" s="18"/>
    </row>
    <row r="313" spans="2:3" ht="12.5">
      <c r="B313" s="18"/>
      <c r="C313" s="18"/>
    </row>
    <row r="314" spans="2:3" ht="12.5">
      <c r="B314" s="18"/>
      <c r="C314" s="18"/>
    </row>
    <row r="315" spans="2:3" ht="12.5">
      <c r="B315" s="18"/>
      <c r="C315" s="18"/>
    </row>
    <row r="316" spans="2:3" ht="12.5">
      <c r="B316" s="18"/>
      <c r="C316" s="18"/>
    </row>
    <row r="317" spans="2:3" ht="12.5">
      <c r="B317" s="18"/>
      <c r="C317" s="18"/>
    </row>
    <row r="318" spans="2:3" ht="12.5">
      <c r="B318" s="18"/>
      <c r="C318" s="18"/>
    </row>
    <row r="319" spans="2:3" ht="12.5">
      <c r="B319" s="18"/>
      <c r="C319" s="18"/>
    </row>
    <row r="320" spans="2:3" ht="12.5">
      <c r="B320" s="18"/>
      <c r="C320" s="18"/>
    </row>
    <row r="321" spans="2:3" ht="12.5">
      <c r="B321" s="18"/>
      <c r="C321" s="18"/>
    </row>
    <row r="322" spans="2:3" ht="12.5">
      <c r="B322" s="18"/>
      <c r="C322" s="18"/>
    </row>
    <row r="323" spans="2:3" ht="12.5">
      <c r="B323" s="18"/>
      <c r="C323" s="18"/>
    </row>
    <row r="324" spans="2:3" ht="12.5">
      <c r="B324" s="18"/>
      <c r="C324" s="18"/>
    </row>
    <row r="325" spans="2:3" ht="12.5">
      <c r="B325" s="18"/>
      <c r="C325" s="18"/>
    </row>
    <row r="326" spans="2:3" ht="12.5">
      <c r="B326" s="18"/>
      <c r="C326" s="18"/>
    </row>
    <row r="327" spans="2:3" ht="12.5">
      <c r="B327" s="18"/>
      <c r="C327" s="18"/>
    </row>
    <row r="328" spans="2:3" ht="12.5">
      <c r="B328" s="18"/>
      <c r="C328" s="18"/>
    </row>
    <row r="329" spans="2:3" ht="12.5">
      <c r="B329" s="18"/>
      <c r="C329" s="18"/>
    </row>
    <row r="330" spans="2:3" ht="12.5">
      <c r="B330" s="18"/>
      <c r="C330" s="18"/>
    </row>
    <row r="331" spans="2:3" ht="12.5">
      <c r="B331" s="18"/>
      <c r="C331" s="18"/>
    </row>
    <row r="332" spans="2:3" ht="12.5">
      <c r="B332" s="18"/>
      <c r="C332" s="18"/>
    </row>
    <row r="333" spans="2:3" ht="12.5">
      <c r="B333" s="18"/>
      <c r="C333" s="18"/>
    </row>
    <row r="334" spans="2:3" ht="12.5">
      <c r="B334" s="18"/>
      <c r="C334" s="18"/>
    </row>
    <row r="335" spans="2:3" ht="12.5">
      <c r="B335" s="18"/>
      <c r="C335" s="18"/>
    </row>
    <row r="336" spans="2:3" ht="12.5">
      <c r="B336" s="18"/>
      <c r="C336" s="18"/>
    </row>
    <row r="337" spans="2:3" ht="12.5">
      <c r="B337" s="18"/>
      <c r="C337" s="18"/>
    </row>
    <row r="338" spans="2:3" ht="12.5">
      <c r="B338" s="18"/>
      <c r="C338" s="18"/>
    </row>
    <row r="339" spans="2:3" ht="12.5">
      <c r="B339" s="18"/>
      <c r="C339" s="18"/>
    </row>
    <row r="340" spans="2:3" ht="12.5">
      <c r="B340" s="18"/>
      <c r="C340" s="18"/>
    </row>
    <row r="341" spans="2:3" ht="12.5">
      <c r="B341" s="18"/>
      <c r="C341" s="18"/>
    </row>
    <row r="342" spans="2:3" ht="12.5">
      <c r="B342" s="18"/>
      <c r="C342" s="18"/>
    </row>
    <row r="343" spans="2:3" ht="12.5">
      <c r="B343" s="18"/>
      <c r="C343" s="18"/>
    </row>
    <row r="344" spans="2:3" ht="12.5">
      <c r="B344" s="18"/>
      <c r="C344" s="18"/>
    </row>
    <row r="345" spans="2:3" ht="12.5">
      <c r="B345" s="18"/>
      <c r="C345" s="18"/>
    </row>
    <row r="346" spans="2:3" ht="12.5">
      <c r="B346" s="18"/>
      <c r="C346" s="18"/>
    </row>
    <row r="347" spans="2:3" ht="12.5">
      <c r="B347" s="18"/>
      <c r="C347" s="18"/>
    </row>
    <row r="348" spans="2:3" ht="12.5">
      <c r="B348" s="18"/>
      <c r="C348" s="18"/>
    </row>
    <row r="349" spans="2:3" ht="12.5">
      <c r="B349" s="18"/>
      <c r="C349" s="18"/>
    </row>
    <row r="350" spans="2:3" ht="12.5">
      <c r="B350" s="18"/>
      <c r="C350" s="18"/>
    </row>
    <row r="351" spans="2:3" ht="12.5">
      <c r="B351" s="18"/>
      <c r="C351" s="18"/>
    </row>
    <row r="352" spans="2:3" ht="12.5">
      <c r="B352" s="18"/>
      <c r="C352" s="18"/>
    </row>
    <row r="353" spans="2:3" ht="12.5">
      <c r="B353" s="18"/>
      <c r="C353" s="18"/>
    </row>
    <row r="354" spans="2:3" ht="12.5">
      <c r="B354" s="18"/>
      <c r="C354" s="18"/>
    </row>
    <row r="355" spans="2:3" ht="12.5">
      <c r="B355" s="18"/>
      <c r="C355" s="18"/>
    </row>
    <row r="356" spans="2:3" ht="12.5">
      <c r="B356" s="18"/>
      <c r="C356" s="18"/>
    </row>
    <row r="357" spans="2:3" ht="12.5">
      <c r="B357" s="18"/>
      <c r="C357" s="18"/>
    </row>
    <row r="358" spans="2:3" ht="12.5">
      <c r="B358" s="18"/>
      <c r="C358" s="18"/>
    </row>
    <row r="359" spans="2:3" ht="12.5">
      <c r="B359" s="18"/>
      <c r="C359" s="18"/>
    </row>
    <row r="360" spans="2:3" ht="12.5">
      <c r="B360" s="18"/>
      <c r="C360" s="18"/>
    </row>
    <row r="361" spans="2:3" ht="12.5">
      <c r="B361" s="18"/>
      <c r="C361" s="18"/>
    </row>
    <row r="362" spans="2:3" ht="12.5">
      <c r="B362" s="18"/>
      <c r="C362" s="18"/>
    </row>
    <row r="363" spans="2:3" ht="12.5">
      <c r="B363" s="18"/>
      <c r="C363" s="18"/>
    </row>
    <row r="364" spans="2:3" ht="12.5">
      <c r="B364" s="18"/>
      <c r="C364" s="18"/>
    </row>
    <row r="365" spans="2:3" ht="12.5">
      <c r="B365" s="18"/>
      <c r="C365" s="18"/>
    </row>
    <row r="366" spans="2:3" ht="12.5">
      <c r="B366" s="18"/>
      <c r="C366" s="18"/>
    </row>
    <row r="367" spans="2:3" ht="12.5">
      <c r="B367" s="18"/>
      <c r="C367" s="18"/>
    </row>
    <row r="368" spans="2:3" ht="12.5">
      <c r="B368" s="18"/>
      <c r="C368" s="18"/>
    </row>
    <row r="369" spans="2:3" ht="12.5">
      <c r="B369" s="18"/>
      <c r="C369" s="18"/>
    </row>
    <row r="370" spans="2:3" ht="12.5">
      <c r="B370" s="18"/>
      <c r="C370" s="18"/>
    </row>
    <row r="371" spans="2:3" ht="12.5">
      <c r="B371" s="18"/>
      <c r="C371" s="18"/>
    </row>
    <row r="372" spans="2:3" ht="12.5">
      <c r="B372" s="18"/>
      <c r="C372" s="18"/>
    </row>
    <row r="373" spans="2:3" ht="12.5">
      <c r="B373" s="18"/>
      <c r="C373" s="18"/>
    </row>
    <row r="374" spans="2:3" ht="12.5">
      <c r="B374" s="18"/>
      <c r="C374" s="18"/>
    </row>
    <row r="375" spans="2:3" ht="12.5">
      <c r="B375" s="18"/>
      <c r="C375" s="18"/>
    </row>
    <row r="376" spans="2:3" ht="12.5">
      <c r="B376" s="18"/>
      <c r="C376" s="18"/>
    </row>
    <row r="377" spans="2:3" ht="12.5">
      <c r="B377" s="18"/>
      <c r="C377" s="18"/>
    </row>
    <row r="378" spans="2:3" ht="12.5">
      <c r="B378" s="18"/>
      <c r="C378" s="18"/>
    </row>
    <row r="379" spans="2:3" ht="12.5">
      <c r="B379" s="18"/>
      <c r="C379" s="18"/>
    </row>
    <row r="380" spans="2:3" ht="12.5">
      <c r="B380" s="18"/>
      <c r="C380" s="18"/>
    </row>
    <row r="381" spans="2:3" ht="12.5">
      <c r="B381" s="18"/>
      <c r="C381" s="18"/>
    </row>
    <row r="382" spans="2:3" ht="12.5">
      <c r="B382" s="18"/>
      <c r="C382" s="18"/>
    </row>
    <row r="383" spans="2:3" ht="12.5">
      <c r="B383" s="18"/>
      <c r="C383" s="18"/>
    </row>
    <row r="384" spans="2:3" ht="12.5">
      <c r="B384" s="18"/>
      <c r="C384" s="18"/>
    </row>
    <row r="385" spans="2:3" ht="12.5">
      <c r="B385" s="18"/>
      <c r="C385" s="18"/>
    </row>
    <row r="386" spans="2:3" ht="12.5">
      <c r="B386" s="18"/>
      <c r="C386" s="18"/>
    </row>
    <row r="387" spans="2:3" ht="12.5">
      <c r="B387" s="18"/>
      <c r="C387" s="18"/>
    </row>
    <row r="388" spans="2:3" ht="12.5">
      <c r="B388" s="18"/>
      <c r="C388" s="18"/>
    </row>
    <row r="389" spans="2:3" ht="12.5">
      <c r="B389" s="18"/>
      <c r="C389" s="18"/>
    </row>
    <row r="390" spans="2:3" ht="12.5">
      <c r="B390" s="18"/>
      <c r="C390" s="18"/>
    </row>
    <row r="391" spans="2:3" ht="12.5">
      <c r="B391" s="18"/>
      <c r="C391" s="18"/>
    </row>
    <row r="392" spans="2:3" ht="12.5">
      <c r="B392" s="18"/>
      <c r="C392" s="18"/>
    </row>
    <row r="393" spans="2:3" ht="12.5">
      <c r="B393" s="18"/>
      <c r="C393" s="18"/>
    </row>
    <row r="394" spans="2:3" ht="12.5">
      <c r="B394" s="18"/>
      <c r="C394" s="18"/>
    </row>
    <row r="395" spans="2:3" ht="12.5">
      <c r="B395" s="18"/>
      <c r="C395" s="18"/>
    </row>
    <row r="396" spans="2:3" ht="12.5">
      <c r="B396" s="18"/>
      <c r="C396" s="18"/>
    </row>
    <row r="397" spans="2:3" ht="12.5">
      <c r="B397" s="18"/>
      <c r="C397" s="18"/>
    </row>
    <row r="398" spans="2:3" ht="12.5">
      <c r="B398" s="18"/>
      <c r="C398" s="18"/>
    </row>
    <row r="399" spans="2:3" ht="12.5">
      <c r="B399" s="18"/>
      <c r="C399" s="18"/>
    </row>
    <row r="400" spans="2:3" ht="12.5">
      <c r="B400" s="18"/>
      <c r="C400" s="18"/>
    </row>
    <row r="401" spans="2:3" ht="12.5">
      <c r="B401" s="18"/>
      <c r="C401" s="18"/>
    </row>
    <row r="402" spans="2:3" ht="12.5">
      <c r="B402" s="18"/>
      <c r="C402" s="18"/>
    </row>
    <row r="403" spans="2:3" ht="12.5">
      <c r="B403" s="18"/>
      <c r="C403" s="18"/>
    </row>
    <row r="404" spans="2:3" ht="12.5">
      <c r="B404" s="18"/>
      <c r="C404" s="18"/>
    </row>
    <row r="405" spans="2:3" ht="12.5">
      <c r="B405" s="18"/>
      <c r="C405" s="18"/>
    </row>
    <row r="406" spans="2:3" ht="12.5">
      <c r="B406" s="18"/>
      <c r="C406" s="18"/>
    </row>
    <row r="407" spans="2:3" ht="12.5">
      <c r="B407" s="18"/>
      <c r="C407" s="18"/>
    </row>
    <row r="408" spans="2:3" ht="12.5">
      <c r="B408" s="18"/>
      <c r="C408" s="18"/>
    </row>
    <row r="409" spans="2:3" ht="12.5">
      <c r="B409" s="18"/>
      <c r="C409" s="18"/>
    </row>
    <row r="410" spans="2:3" ht="12.5">
      <c r="B410" s="18"/>
      <c r="C410" s="18"/>
    </row>
    <row r="411" spans="2:3" ht="12.5">
      <c r="B411" s="18"/>
      <c r="C411" s="18"/>
    </row>
    <row r="412" spans="2:3" ht="12.5">
      <c r="B412" s="18"/>
      <c r="C412" s="18"/>
    </row>
    <row r="413" spans="2:3" ht="12.5">
      <c r="B413" s="18"/>
      <c r="C413" s="18"/>
    </row>
    <row r="414" spans="2:3" ht="12.5">
      <c r="B414" s="18"/>
      <c r="C414" s="18"/>
    </row>
    <row r="415" spans="2:3" ht="12.5">
      <c r="B415" s="18"/>
      <c r="C415" s="18"/>
    </row>
    <row r="416" spans="2:3" ht="12.5">
      <c r="B416" s="18"/>
      <c r="C416" s="18"/>
    </row>
    <row r="417" spans="2:3" ht="12.5">
      <c r="B417" s="18"/>
      <c r="C417" s="18"/>
    </row>
    <row r="418" spans="2:3" ht="12.5">
      <c r="B418" s="18"/>
      <c r="C418" s="18"/>
    </row>
    <row r="419" spans="2:3" ht="12.5">
      <c r="B419" s="18"/>
      <c r="C419" s="18"/>
    </row>
    <row r="420" spans="2:3" ht="12.5">
      <c r="B420" s="18"/>
      <c r="C420" s="18"/>
    </row>
    <row r="421" spans="2:3" ht="12.5">
      <c r="B421" s="18"/>
      <c r="C421" s="18"/>
    </row>
    <row r="422" spans="2:3" ht="12.5">
      <c r="B422" s="18"/>
      <c r="C422" s="18"/>
    </row>
    <row r="423" spans="2:3" ht="12.5">
      <c r="B423" s="18"/>
      <c r="C423" s="18"/>
    </row>
    <row r="424" spans="2:3" ht="12.5">
      <c r="B424" s="18"/>
      <c r="C424" s="18"/>
    </row>
    <row r="425" spans="2:3" ht="12.5">
      <c r="B425" s="18"/>
      <c r="C425" s="18"/>
    </row>
    <row r="426" spans="2:3" ht="12.5">
      <c r="B426" s="18"/>
      <c r="C426" s="18"/>
    </row>
    <row r="427" spans="2:3" ht="12.5">
      <c r="B427" s="18"/>
      <c r="C427" s="18"/>
    </row>
    <row r="428" spans="2:3" ht="12.5">
      <c r="B428" s="18"/>
      <c r="C428" s="18"/>
    </row>
    <row r="429" spans="2:3" ht="12.5">
      <c r="B429" s="18"/>
      <c r="C429" s="18"/>
    </row>
    <row r="430" spans="2:3" ht="12.5">
      <c r="B430" s="18"/>
      <c r="C430" s="18"/>
    </row>
    <row r="431" spans="2:3" ht="12.5">
      <c r="B431" s="18"/>
      <c r="C431" s="18"/>
    </row>
    <row r="432" spans="2:3" ht="12.5">
      <c r="B432" s="18"/>
      <c r="C432" s="18"/>
    </row>
    <row r="433" spans="2:3" ht="12.5">
      <c r="B433" s="18"/>
      <c r="C433" s="18"/>
    </row>
    <row r="434" spans="2:3" ht="12.5">
      <c r="B434" s="18"/>
      <c r="C434" s="18"/>
    </row>
    <row r="435" spans="2:3" ht="12.5">
      <c r="B435" s="18"/>
      <c r="C435" s="18"/>
    </row>
    <row r="436" spans="2:3" ht="12.5">
      <c r="B436" s="18"/>
      <c r="C436" s="18"/>
    </row>
    <row r="437" spans="2:3" ht="12.5">
      <c r="B437" s="18"/>
      <c r="C437" s="18"/>
    </row>
    <row r="438" spans="2:3" ht="12.5">
      <c r="B438" s="18"/>
      <c r="C438" s="18"/>
    </row>
    <row r="439" spans="2:3" ht="12.5">
      <c r="B439" s="18"/>
      <c r="C439" s="18"/>
    </row>
    <row r="440" spans="2:3" ht="12.5">
      <c r="B440" s="18"/>
      <c r="C440" s="18"/>
    </row>
    <row r="441" spans="2:3" ht="12.5">
      <c r="B441" s="18"/>
      <c r="C441" s="18"/>
    </row>
    <row r="442" spans="2:3" ht="12.5">
      <c r="B442" s="18"/>
      <c r="C442" s="18"/>
    </row>
    <row r="443" spans="2:3" ht="12.5">
      <c r="B443" s="18"/>
      <c r="C443" s="18"/>
    </row>
    <row r="444" spans="2:3" ht="12.5">
      <c r="B444" s="18"/>
      <c r="C444" s="18"/>
    </row>
    <row r="445" spans="2:3" ht="12.5">
      <c r="B445" s="18"/>
      <c r="C445" s="18"/>
    </row>
    <row r="446" spans="2:3" ht="12.5">
      <c r="B446" s="18"/>
      <c r="C446" s="18"/>
    </row>
    <row r="447" spans="2:3" ht="12.5">
      <c r="B447" s="18"/>
      <c r="C447" s="18"/>
    </row>
    <row r="448" spans="2:3" ht="12.5">
      <c r="B448" s="18"/>
      <c r="C448" s="18"/>
    </row>
    <row r="449" spans="2:3" ht="12.5">
      <c r="B449" s="18"/>
      <c r="C449" s="18"/>
    </row>
    <row r="450" spans="2:3" ht="12.5">
      <c r="B450" s="18"/>
      <c r="C450" s="18"/>
    </row>
    <row r="451" spans="2:3" ht="12.5">
      <c r="B451" s="18"/>
      <c r="C451" s="18"/>
    </row>
    <row r="452" spans="2:3" ht="12.5">
      <c r="B452" s="18"/>
      <c r="C452" s="18"/>
    </row>
    <row r="453" spans="2:3" ht="12.5">
      <c r="B453" s="18"/>
      <c r="C453" s="18"/>
    </row>
    <row r="454" spans="2:3" ht="12.5">
      <c r="B454" s="18"/>
      <c r="C454" s="18"/>
    </row>
    <row r="455" spans="2:3" ht="12.5">
      <c r="B455" s="18"/>
      <c r="C455" s="18"/>
    </row>
    <row r="456" spans="2:3" ht="12.5">
      <c r="B456" s="18"/>
      <c r="C456" s="18"/>
    </row>
    <row r="457" spans="2:3" ht="12.5">
      <c r="B457" s="18"/>
      <c r="C457" s="18"/>
    </row>
    <row r="458" spans="2:3" ht="12.5">
      <c r="B458" s="18"/>
      <c r="C458" s="18"/>
    </row>
    <row r="459" spans="2:3" ht="12.5">
      <c r="B459" s="18"/>
      <c r="C459" s="18"/>
    </row>
    <row r="460" spans="2:3" ht="12.5">
      <c r="B460" s="18"/>
      <c r="C460" s="18"/>
    </row>
    <row r="461" spans="2:3" ht="12.5">
      <c r="B461" s="18"/>
      <c r="C461" s="18"/>
    </row>
    <row r="462" spans="2:3" ht="12.5">
      <c r="B462" s="18"/>
      <c r="C462" s="18"/>
    </row>
    <row r="463" spans="2:3" ht="12.5">
      <c r="B463" s="18"/>
      <c r="C463" s="18"/>
    </row>
    <row r="464" spans="2:3" ht="12.5">
      <c r="B464" s="18"/>
      <c r="C464" s="18"/>
    </row>
    <row r="465" spans="2:3" ht="12.5">
      <c r="B465" s="18"/>
      <c r="C465" s="18"/>
    </row>
    <row r="466" spans="2:3" ht="12.5">
      <c r="B466" s="18"/>
      <c r="C466" s="18"/>
    </row>
    <row r="467" spans="2:3" ht="12.5">
      <c r="B467" s="18"/>
      <c r="C467" s="18"/>
    </row>
    <row r="468" spans="2:3" ht="12.5">
      <c r="B468" s="18"/>
      <c r="C468" s="18"/>
    </row>
    <row r="469" spans="2:3" ht="12.5">
      <c r="B469" s="18"/>
      <c r="C469" s="18"/>
    </row>
    <row r="470" spans="2:3" ht="12.5">
      <c r="B470" s="18"/>
      <c r="C470" s="18"/>
    </row>
    <row r="471" spans="2:3" ht="12.5">
      <c r="B471" s="18"/>
      <c r="C471" s="18"/>
    </row>
    <row r="472" spans="2:3" ht="12.5">
      <c r="B472" s="18"/>
      <c r="C472" s="18"/>
    </row>
    <row r="473" spans="2:3" ht="12.5">
      <c r="B473" s="18"/>
      <c r="C473" s="18"/>
    </row>
    <row r="474" spans="2:3" ht="12.5">
      <c r="B474" s="18"/>
      <c r="C474" s="18"/>
    </row>
    <row r="475" spans="2:3" ht="12.5">
      <c r="B475" s="18"/>
      <c r="C475" s="18"/>
    </row>
    <row r="476" spans="2:3" ht="12.5">
      <c r="B476" s="18"/>
      <c r="C476" s="18"/>
    </row>
    <row r="477" spans="2:3" ht="12.5">
      <c r="B477" s="18"/>
      <c r="C477" s="18"/>
    </row>
    <row r="478" spans="2:3" ht="12.5">
      <c r="B478" s="18"/>
      <c r="C478" s="18"/>
    </row>
    <row r="479" spans="2:3" ht="12.5">
      <c r="B479" s="18"/>
      <c r="C479" s="18"/>
    </row>
    <row r="480" spans="2:3" ht="12.5">
      <c r="B480" s="18"/>
      <c r="C480" s="18"/>
    </row>
    <row r="481" spans="2:3" ht="12.5">
      <c r="B481" s="18"/>
      <c r="C481" s="18"/>
    </row>
    <row r="482" spans="2:3" ht="12.5">
      <c r="B482" s="18"/>
      <c r="C482" s="18"/>
    </row>
    <row r="483" spans="2:3" ht="12.5">
      <c r="B483" s="18"/>
      <c r="C483" s="18"/>
    </row>
    <row r="484" spans="2:3" ht="12.5">
      <c r="B484" s="18"/>
      <c r="C484" s="18"/>
    </row>
    <row r="485" spans="2:3" ht="12.5">
      <c r="B485" s="18"/>
      <c r="C485" s="18"/>
    </row>
    <row r="486" spans="2:3" ht="12.5">
      <c r="B486" s="18"/>
      <c r="C486" s="18"/>
    </row>
    <row r="487" spans="2:3" ht="12.5">
      <c r="B487" s="18"/>
      <c r="C487" s="18"/>
    </row>
    <row r="488" spans="2:3" ht="12.5">
      <c r="B488" s="18"/>
      <c r="C488" s="18"/>
    </row>
    <row r="489" spans="2:3" ht="12.5">
      <c r="B489" s="18"/>
      <c r="C489" s="18"/>
    </row>
    <row r="490" spans="2:3" ht="12.5">
      <c r="B490" s="18"/>
      <c r="C490" s="18"/>
    </row>
    <row r="491" spans="2:3" ht="12.5">
      <c r="B491" s="18"/>
      <c r="C491" s="18"/>
    </row>
    <row r="492" spans="2:3" ht="12.5">
      <c r="B492" s="18"/>
      <c r="C492" s="18"/>
    </row>
    <row r="493" spans="2:3" ht="12.5">
      <c r="B493" s="18"/>
      <c r="C493" s="18"/>
    </row>
    <row r="494" spans="2:3" ht="12.5">
      <c r="B494" s="18"/>
      <c r="C494" s="18"/>
    </row>
    <row r="495" spans="2:3" ht="12.5">
      <c r="B495" s="18"/>
      <c r="C495" s="18"/>
    </row>
    <row r="496" spans="2:3" ht="12.5">
      <c r="B496" s="18"/>
      <c r="C496" s="18"/>
    </row>
    <row r="497" spans="2:3" ht="12.5">
      <c r="B497" s="18"/>
      <c r="C497" s="18"/>
    </row>
    <row r="498" spans="2:3" ht="12.5">
      <c r="B498" s="18"/>
      <c r="C498" s="18"/>
    </row>
    <row r="499" spans="2:3" ht="12.5">
      <c r="B499" s="18"/>
      <c r="C499" s="18"/>
    </row>
    <row r="500" spans="2:3" ht="12.5">
      <c r="B500" s="18"/>
      <c r="C500" s="18"/>
    </row>
    <row r="501" spans="2:3" ht="12.5">
      <c r="B501" s="18"/>
      <c r="C501" s="18"/>
    </row>
    <row r="502" spans="2:3" ht="12.5">
      <c r="B502" s="18"/>
      <c r="C502" s="18"/>
    </row>
    <row r="503" spans="2:3" ht="12.5">
      <c r="B503" s="18"/>
      <c r="C503" s="18"/>
    </row>
    <row r="504" spans="2:3" ht="12.5">
      <c r="B504" s="18"/>
      <c r="C504" s="18"/>
    </row>
    <row r="505" spans="2:3" ht="12.5">
      <c r="B505" s="18"/>
      <c r="C505" s="18"/>
    </row>
    <row r="506" spans="2:3" ht="12.5">
      <c r="B506" s="18"/>
      <c r="C506" s="18"/>
    </row>
    <row r="507" spans="2:3" ht="12.5">
      <c r="B507" s="18"/>
      <c r="C507" s="18"/>
    </row>
    <row r="508" spans="2:3" ht="12.5">
      <c r="B508" s="18"/>
      <c r="C508" s="18"/>
    </row>
    <row r="509" spans="2:3" ht="12.5">
      <c r="B509" s="18"/>
      <c r="C509" s="18"/>
    </row>
    <row r="510" spans="2:3" ht="12.5">
      <c r="B510" s="18"/>
      <c r="C510" s="18"/>
    </row>
    <row r="511" spans="2:3" ht="12.5">
      <c r="B511" s="18"/>
      <c r="C511" s="18"/>
    </row>
    <row r="512" spans="2:3" ht="12.5">
      <c r="B512" s="18"/>
      <c r="C512" s="18"/>
    </row>
    <row r="513" spans="2:3" ht="12.5">
      <c r="B513" s="18"/>
      <c r="C513" s="18"/>
    </row>
    <row r="514" spans="2:3" ht="12.5">
      <c r="B514" s="18"/>
      <c r="C514" s="18"/>
    </row>
    <row r="515" spans="2:3" ht="12.5">
      <c r="B515" s="18"/>
      <c r="C515" s="18"/>
    </row>
    <row r="516" spans="2:3" ht="12.5">
      <c r="B516" s="18"/>
      <c r="C516" s="18"/>
    </row>
    <row r="517" spans="2:3" ht="12.5">
      <c r="B517" s="18"/>
      <c r="C517" s="18"/>
    </row>
    <row r="518" spans="2:3" ht="12.5">
      <c r="B518" s="18"/>
      <c r="C518" s="18"/>
    </row>
    <row r="519" spans="2:3" ht="12.5">
      <c r="B519" s="18"/>
      <c r="C519" s="18"/>
    </row>
    <row r="520" spans="2:3" ht="12.5">
      <c r="B520" s="18"/>
      <c r="C520" s="18"/>
    </row>
    <row r="521" spans="2:3" ht="12.5">
      <c r="B521" s="18"/>
      <c r="C521" s="18"/>
    </row>
    <row r="522" spans="2:3" ht="12.5">
      <c r="B522" s="18"/>
      <c r="C522" s="18"/>
    </row>
    <row r="523" spans="2:3" ht="12.5">
      <c r="B523" s="18"/>
      <c r="C523" s="18"/>
    </row>
    <row r="524" spans="2:3" ht="12.5">
      <c r="B524" s="18"/>
      <c r="C524" s="18"/>
    </row>
    <row r="525" spans="2:3" ht="12.5">
      <c r="B525" s="18"/>
      <c r="C525" s="18"/>
    </row>
    <row r="526" spans="2:3" ht="12.5">
      <c r="B526" s="18"/>
      <c r="C526" s="18"/>
    </row>
    <row r="527" spans="2:3" ht="12.5">
      <c r="B527" s="18"/>
      <c r="C527" s="18"/>
    </row>
    <row r="528" spans="2:3" ht="12.5">
      <c r="B528" s="18"/>
      <c r="C528" s="18"/>
    </row>
    <row r="529" spans="2:3" ht="12.5">
      <c r="B529" s="18"/>
      <c r="C529" s="18"/>
    </row>
    <row r="530" spans="2:3" ht="12.5">
      <c r="B530" s="18"/>
      <c r="C530" s="18"/>
    </row>
    <row r="531" spans="2:3" ht="12.5">
      <c r="B531" s="18"/>
      <c r="C531" s="18"/>
    </row>
    <row r="532" spans="2:3" ht="12.5">
      <c r="B532" s="18"/>
      <c r="C532" s="18"/>
    </row>
    <row r="533" spans="2:3" ht="12.5">
      <c r="B533" s="18"/>
      <c r="C533" s="18"/>
    </row>
    <row r="534" spans="2:3" ht="12.5">
      <c r="B534" s="18"/>
      <c r="C534" s="18"/>
    </row>
    <row r="535" spans="2:3" ht="12.5">
      <c r="B535" s="18"/>
      <c r="C535" s="18"/>
    </row>
    <row r="536" spans="2:3" ht="12.5">
      <c r="B536" s="18"/>
      <c r="C536" s="18"/>
    </row>
    <row r="537" spans="2:3" ht="12.5">
      <c r="B537" s="18"/>
      <c r="C537" s="18"/>
    </row>
    <row r="538" spans="2:3" ht="12.5">
      <c r="B538" s="18"/>
      <c r="C538" s="18"/>
    </row>
    <row r="539" spans="2:3" ht="12.5">
      <c r="B539" s="18"/>
      <c r="C539" s="18"/>
    </row>
    <row r="540" spans="2:3" ht="12.5">
      <c r="B540" s="18"/>
      <c r="C540" s="18"/>
    </row>
    <row r="541" spans="2:3" ht="12.5">
      <c r="B541" s="18"/>
      <c r="C541" s="18"/>
    </row>
    <row r="542" spans="2:3" ht="12.5">
      <c r="B542" s="18"/>
      <c r="C542" s="18"/>
    </row>
    <row r="543" spans="2:3" ht="12.5">
      <c r="B543" s="18"/>
      <c r="C543" s="18"/>
    </row>
    <row r="544" spans="2:3" ht="12.5">
      <c r="B544" s="18"/>
      <c r="C544" s="18"/>
    </row>
    <row r="545" spans="2:3" ht="12.5">
      <c r="B545" s="18"/>
      <c r="C545" s="18"/>
    </row>
    <row r="546" spans="2:3" ht="12.5">
      <c r="B546" s="18"/>
      <c r="C546" s="18"/>
    </row>
    <row r="547" spans="2:3" ht="12.5">
      <c r="B547" s="18"/>
      <c r="C547" s="18"/>
    </row>
    <row r="548" spans="2:3" ht="12.5">
      <c r="B548" s="18"/>
      <c r="C548" s="18"/>
    </row>
    <row r="549" spans="2:3" ht="12.5">
      <c r="B549" s="18"/>
      <c r="C549" s="18"/>
    </row>
    <row r="550" spans="2:3" ht="12.5">
      <c r="B550" s="18"/>
      <c r="C550" s="18"/>
    </row>
    <row r="551" spans="2:3" ht="12.5">
      <c r="B551" s="18"/>
      <c r="C551" s="18"/>
    </row>
    <row r="552" spans="2:3" ht="12.5">
      <c r="B552" s="18"/>
      <c r="C552" s="18"/>
    </row>
    <row r="553" spans="2:3" ht="12.5">
      <c r="B553" s="18"/>
      <c r="C553" s="18"/>
    </row>
    <row r="554" spans="2:3" ht="12.5">
      <c r="B554" s="18"/>
      <c r="C554" s="18"/>
    </row>
    <row r="555" spans="2:3" ht="12.5">
      <c r="B555" s="18"/>
      <c r="C555" s="18"/>
    </row>
    <row r="556" spans="2:3" ht="12.5">
      <c r="B556" s="18"/>
      <c r="C556" s="18"/>
    </row>
    <row r="557" spans="2:3" ht="12.5">
      <c r="B557" s="18"/>
      <c r="C557" s="18"/>
    </row>
    <row r="558" spans="2:3" ht="12.5">
      <c r="B558" s="18"/>
      <c r="C558" s="18"/>
    </row>
    <row r="559" spans="2:3" ht="12.5">
      <c r="B559" s="18"/>
      <c r="C559" s="18"/>
    </row>
    <row r="560" spans="2:3" ht="12.5">
      <c r="B560" s="18"/>
      <c r="C560" s="18"/>
    </row>
    <row r="561" spans="2:3" ht="12.5">
      <c r="B561" s="18"/>
      <c r="C561" s="18"/>
    </row>
    <row r="562" spans="2:3" ht="12.5">
      <c r="B562" s="18"/>
      <c r="C562" s="18"/>
    </row>
    <row r="563" spans="2:3" ht="12.5">
      <c r="B563" s="18"/>
      <c r="C563" s="18"/>
    </row>
    <row r="564" spans="2:3" ht="12.5">
      <c r="B564" s="18"/>
      <c r="C564" s="18"/>
    </row>
    <row r="565" spans="2:3" ht="12.5">
      <c r="B565" s="18"/>
      <c r="C565" s="18"/>
    </row>
    <row r="566" spans="2:3" ht="12.5">
      <c r="B566" s="18"/>
      <c r="C566" s="18"/>
    </row>
    <row r="567" spans="2:3" ht="12.5">
      <c r="B567" s="18"/>
      <c r="C567" s="18"/>
    </row>
    <row r="568" spans="2:3" ht="12.5">
      <c r="B568" s="18"/>
      <c r="C568" s="18"/>
    </row>
    <row r="569" spans="2:3" ht="12.5">
      <c r="B569" s="18"/>
      <c r="C569" s="18"/>
    </row>
    <row r="570" spans="2:3" ht="12.5">
      <c r="B570" s="18"/>
      <c r="C570" s="18"/>
    </row>
    <row r="571" spans="2:3" ht="12.5">
      <c r="B571" s="18"/>
      <c r="C571" s="18"/>
    </row>
    <row r="572" spans="2:3" ht="12.5">
      <c r="B572" s="18"/>
      <c r="C572" s="18"/>
    </row>
    <row r="573" spans="2:3" ht="12.5">
      <c r="B573" s="18"/>
      <c r="C573" s="18"/>
    </row>
    <row r="574" spans="2:3" ht="12.5">
      <c r="B574" s="18"/>
      <c r="C574" s="18"/>
    </row>
    <row r="575" spans="2:3" ht="12.5">
      <c r="B575" s="18"/>
      <c r="C575" s="18"/>
    </row>
    <row r="576" spans="2:3" ht="12.5">
      <c r="B576" s="18"/>
      <c r="C576" s="18"/>
    </row>
    <row r="577" spans="2:3" ht="12.5">
      <c r="B577" s="18"/>
      <c r="C577" s="18"/>
    </row>
    <row r="578" spans="2:3" ht="12.5">
      <c r="B578" s="18"/>
      <c r="C578" s="18"/>
    </row>
    <row r="579" spans="2:3" ht="12.5">
      <c r="B579" s="18"/>
      <c r="C579" s="18"/>
    </row>
    <row r="580" spans="2:3" ht="12.5">
      <c r="B580" s="18"/>
      <c r="C580" s="18"/>
    </row>
    <row r="581" spans="2:3" ht="12.5">
      <c r="B581" s="18"/>
      <c r="C581" s="18"/>
    </row>
    <row r="582" spans="2:3" ht="12.5">
      <c r="B582" s="18"/>
      <c r="C582" s="18"/>
    </row>
    <row r="583" spans="2:3" ht="12.5">
      <c r="B583" s="18"/>
      <c r="C583" s="18"/>
    </row>
    <row r="584" spans="2:3" ht="12.5">
      <c r="B584" s="18"/>
      <c r="C584" s="18"/>
    </row>
    <row r="585" spans="2:3" ht="12.5">
      <c r="B585" s="18"/>
      <c r="C585" s="18"/>
    </row>
    <row r="586" spans="2:3" ht="12.5">
      <c r="B586" s="18"/>
      <c r="C586" s="18"/>
    </row>
    <row r="587" spans="2:3" ht="12.5">
      <c r="B587" s="18"/>
      <c r="C587" s="18"/>
    </row>
    <row r="588" spans="2:3" ht="12.5">
      <c r="B588" s="18"/>
      <c r="C588" s="18"/>
    </row>
    <row r="589" spans="2:3" ht="12.5">
      <c r="B589" s="18"/>
      <c r="C589" s="18"/>
    </row>
    <row r="590" spans="2:3" ht="12.5">
      <c r="B590" s="18"/>
      <c r="C590" s="18"/>
    </row>
    <row r="591" spans="2:3" ht="12.5">
      <c r="B591" s="18"/>
      <c r="C591" s="18"/>
    </row>
    <row r="592" spans="2:3" ht="12.5">
      <c r="B592" s="18"/>
      <c r="C592" s="18"/>
    </row>
    <row r="593" spans="2:3" ht="12.5">
      <c r="B593" s="18"/>
      <c r="C593" s="18"/>
    </row>
    <row r="594" spans="2:3" ht="12.5">
      <c r="B594" s="18"/>
      <c r="C594" s="18"/>
    </row>
    <row r="595" spans="2:3" ht="12.5">
      <c r="B595" s="18"/>
      <c r="C595" s="18"/>
    </row>
    <row r="596" spans="2:3" ht="12.5">
      <c r="B596" s="18"/>
      <c r="C596" s="18"/>
    </row>
    <row r="597" spans="2:3" ht="12.5">
      <c r="B597" s="18"/>
      <c r="C597" s="18"/>
    </row>
    <row r="598" spans="2:3" ht="12.5">
      <c r="B598" s="18"/>
      <c r="C598" s="18"/>
    </row>
    <row r="599" spans="2:3" ht="12.5">
      <c r="B599" s="18"/>
      <c r="C599" s="18"/>
    </row>
    <row r="600" spans="2:3" ht="12.5">
      <c r="B600" s="18"/>
      <c r="C600" s="18"/>
    </row>
    <row r="601" spans="2:3" ht="12.5">
      <c r="B601" s="18"/>
      <c r="C601" s="18"/>
    </row>
    <row r="602" spans="2:3" ht="12.5">
      <c r="B602" s="18"/>
      <c r="C602" s="18"/>
    </row>
    <row r="603" spans="2:3" ht="12.5">
      <c r="B603" s="18"/>
      <c r="C603" s="18"/>
    </row>
    <row r="604" spans="2:3" ht="12.5">
      <c r="B604" s="18"/>
      <c r="C604" s="18"/>
    </row>
    <row r="605" spans="2:3" ht="12.5">
      <c r="B605" s="18"/>
      <c r="C605" s="18"/>
    </row>
    <row r="606" spans="2:3" ht="12.5">
      <c r="B606" s="18"/>
      <c r="C606" s="18"/>
    </row>
    <row r="607" spans="2:3" ht="12.5">
      <c r="B607" s="18"/>
      <c r="C607" s="18"/>
    </row>
    <row r="608" spans="2:3" ht="12.5">
      <c r="B608" s="18"/>
      <c r="C608" s="18"/>
    </row>
    <row r="609" spans="2:3" ht="12.5">
      <c r="B609" s="18"/>
      <c r="C609" s="18"/>
    </row>
    <row r="610" spans="2:3" ht="12.5">
      <c r="B610" s="18"/>
      <c r="C610" s="18"/>
    </row>
    <row r="611" spans="2:3" ht="12.5">
      <c r="B611" s="18"/>
      <c r="C611" s="18"/>
    </row>
    <row r="612" spans="2:3" ht="12.5">
      <c r="B612" s="18"/>
      <c r="C612" s="18"/>
    </row>
    <row r="613" spans="2:3" ht="12.5">
      <c r="B613" s="18"/>
      <c r="C613" s="18"/>
    </row>
    <row r="614" spans="2:3" ht="12.5">
      <c r="B614" s="18"/>
      <c r="C614" s="18"/>
    </row>
    <row r="615" spans="2:3" ht="12.5">
      <c r="B615" s="18"/>
      <c r="C615" s="18"/>
    </row>
    <row r="616" spans="2:3" ht="12.5">
      <c r="B616" s="18"/>
      <c r="C616" s="18"/>
    </row>
    <row r="617" spans="2:3" ht="12.5">
      <c r="B617" s="18"/>
      <c r="C617" s="18"/>
    </row>
    <row r="618" spans="2:3" ht="12.5">
      <c r="B618" s="18"/>
      <c r="C618" s="18"/>
    </row>
    <row r="619" spans="2:3" ht="12.5">
      <c r="B619" s="18"/>
      <c r="C619" s="18"/>
    </row>
    <row r="620" spans="2:3" ht="12.5">
      <c r="B620" s="18"/>
      <c r="C620" s="18"/>
    </row>
    <row r="621" spans="2:3" ht="12.5">
      <c r="B621" s="18"/>
      <c r="C621" s="18"/>
    </row>
    <row r="622" spans="2:3" ht="12.5">
      <c r="B622" s="18"/>
      <c r="C622" s="18"/>
    </row>
    <row r="623" spans="2:3" ht="12.5">
      <c r="B623" s="18"/>
      <c r="C623" s="18"/>
    </row>
    <row r="624" spans="2:3" ht="12.5">
      <c r="B624" s="18"/>
      <c r="C624" s="18"/>
    </row>
    <row r="625" spans="2:3" ht="12.5">
      <c r="B625" s="18"/>
      <c r="C625" s="18"/>
    </row>
    <row r="626" spans="2:3" ht="12.5">
      <c r="B626" s="18"/>
      <c r="C626" s="18"/>
    </row>
    <row r="627" spans="2:3" ht="12.5">
      <c r="B627" s="18"/>
      <c r="C627" s="18"/>
    </row>
    <row r="628" spans="2:3" ht="12.5">
      <c r="B628" s="18"/>
      <c r="C628" s="18"/>
    </row>
    <row r="629" spans="2:3" ht="12.5">
      <c r="B629" s="18"/>
      <c r="C629" s="18"/>
    </row>
    <row r="630" spans="2:3" ht="12.5">
      <c r="B630" s="18"/>
      <c r="C630" s="18"/>
    </row>
    <row r="631" spans="2:3" ht="12.5">
      <c r="B631" s="18"/>
      <c r="C631" s="18"/>
    </row>
    <row r="632" spans="2:3" ht="12.5">
      <c r="B632" s="18"/>
      <c r="C632" s="18"/>
    </row>
    <row r="633" spans="2:3" ht="12.5">
      <c r="B633" s="18"/>
      <c r="C633" s="18"/>
    </row>
    <row r="634" spans="2:3" ht="12.5">
      <c r="B634" s="18"/>
      <c r="C634" s="18"/>
    </row>
    <row r="635" spans="2:3" ht="12.5">
      <c r="B635" s="18"/>
      <c r="C635" s="18"/>
    </row>
    <row r="636" spans="2:3" ht="12.5">
      <c r="B636" s="18"/>
      <c r="C636" s="18"/>
    </row>
    <row r="637" spans="2:3" ht="12.5">
      <c r="B637" s="18"/>
      <c r="C637" s="18"/>
    </row>
    <row r="638" spans="2:3" ht="12.5">
      <c r="B638" s="18"/>
      <c r="C638" s="18"/>
    </row>
    <row r="639" spans="2:3" ht="12.5">
      <c r="B639" s="18"/>
      <c r="C639" s="18"/>
    </row>
    <row r="640" spans="2:3" ht="12.5">
      <c r="B640" s="18"/>
      <c r="C640" s="18"/>
    </row>
    <row r="641" spans="2:3" ht="12.5">
      <c r="B641" s="18"/>
      <c r="C641" s="18"/>
    </row>
    <row r="642" spans="2:3" ht="12.5">
      <c r="B642" s="18"/>
      <c r="C642" s="18"/>
    </row>
    <row r="643" spans="2:3" ht="12.5">
      <c r="B643" s="18"/>
      <c r="C643" s="18"/>
    </row>
    <row r="644" spans="2:3" ht="12.5">
      <c r="B644" s="18"/>
      <c r="C644" s="18"/>
    </row>
    <row r="645" spans="2:3" ht="12.5">
      <c r="B645" s="18"/>
      <c r="C645" s="18"/>
    </row>
    <row r="646" spans="2:3" ht="12.5">
      <c r="B646" s="18"/>
      <c r="C646" s="18"/>
    </row>
    <row r="647" spans="2:3" ht="12.5">
      <c r="B647" s="18"/>
      <c r="C647" s="18"/>
    </row>
    <row r="648" spans="2:3" ht="12.5">
      <c r="B648" s="18"/>
      <c r="C648" s="18"/>
    </row>
    <row r="649" spans="2:3" ht="12.5">
      <c r="B649" s="18"/>
      <c r="C649" s="18"/>
    </row>
    <row r="650" spans="2:3" ht="12.5">
      <c r="B650" s="18"/>
      <c r="C650" s="18"/>
    </row>
    <row r="651" spans="2:3" ht="12.5">
      <c r="B651" s="18"/>
      <c r="C651" s="18"/>
    </row>
    <row r="652" spans="2:3" ht="12.5">
      <c r="B652" s="18"/>
      <c r="C652" s="18"/>
    </row>
    <row r="653" spans="2:3" ht="12.5">
      <c r="B653" s="18"/>
      <c r="C653" s="18"/>
    </row>
    <row r="654" spans="2:3" ht="12.5">
      <c r="B654" s="18"/>
      <c r="C654" s="18"/>
    </row>
    <row r="655" spans="2:3" ht="12.5">
      <c r="B655" s="18"/>
      <c r="C655" s="18"/>
    </row>
    <row r="656" spans="2:3" ht="12.5">
      <c r="B656" s="18"/>
      <c r="C656" s="18"/>
    </row>
    <row r="657" spans="2:3" ht="12.5">
      <c r="B657" s="18"/>
      <c r="C657" s="18"/>
    </row>
    <row r="658" spans="2:3" ht="12.5">
      <c r="B658" s="18"/>
      <c r="C658" s="18"/>
    </row>
    <row r="659" spans="2:3" ht="12.5">
      <c r="B659" s="18"/>
      <c r="C659" s="18"/>
    </row>
    <row r="660" spans="2:3" ht="12.5">
      <c r="B660" s="18"/>
      <c r="C660" s="18"/>
    </row>
    <row r="661" spans="2:3" ht="12.5">
      <c r="B661" s="18"/>
      <c r="C661" s="18"/>
    </row>
    <row r="662" spans="2:3" ht="12.5">
      <c r="B662" s="18"/>
      <c r="C662" s="18"/>
    </row>
    <row r="663" spans="2:3" ht="12.5">
      <c r="B663" s="18"/>
      <c r="C663" s="18"/>
    </row>
    <row r="664" spans="2:3" ht="12.5">
      <c r="B664" s="18"/>
      <c r="C664" s="18"/>
    </row>
    <row r="665" spans="2:3" ht="12.5">
      <c r="B665" s="18"/>
      <c r="C665" s="18"/>
    </row>
    <row r="666" spans="2:3" ht="12.5">
      <c r="B666" s="18"/>
      <c r="C666" s="18"/>
    </row>
    <row r="667" spans="2:3" ht="12.5">
      <c r="B667" s="18"/>
      <c r="C667" s="18"/>
    </row>
    <row r="668" spans="2:3" ht="12.5">
      <c r="B668" s="18"/>
      <c r="C668" s="18"/>
    </row>
    <row r="669" spans="2:3" ht="12.5">
      <c r="B669" s="18"/>
      <c r="C669" s="18"/>
    </row>
    <row r="670" spans="2:3" ht="12.5">
      <c r="B670" s="18"/>
      <c r="C670" s="18"/>
    </row>
    <row r="671" spans="2:3" ht="12.5">
      <c r="B671" s="18"/>
      <c r="C671" s="18"/>
    </row>
    <row r="672" spans="2:3" ht="12.5">
      <c r="B672" s="18"/>
      <c r="C672" s="18"/>
    </row>
    <row r="673" spans="2:3" ht="12.5">
      <c r="B673" s="18"/>
      <c r="C673" s="18"/>
    </row>
    <row r="674" spans="2:3" ht="12.5">
      <c r="B674" s="18"/>
      <c r="C674" s="18"/>
    </row>
    <row r="675" spans="2:3" ht="12.5">
      <c r="B675" s="18"/>
      <c r="C675" s="18"/>
    </row>
    <row r="676" spans="2:3" ht="12.5">
      <c r="B676" s="18"/>
      <c r="C676" s="18"/>
    </row>
    <row r="677" spans="2:3" ht="12.5">
      <c r="B677" s="18"/>
      <c r="C677" s="18"/>
    </row>
    <row r="678" spans="2:3" ht="12.5">
      <c r="B678" s="18"/>
      <c r="C678" s="18"/>
    </row>
    <row r="679" spans="2:3" ht="12.5">
      <c r="B679" s="18"/>
      <c r="C679" s="18"/>
    </row>
    <row r="680" spans="2:3" ht="12.5">
      <c r="B680" s="18"/>
      <c r="C680" s="18"/>
    </row>
    <row r="681" spans="2:3" ht="12.5">
      <c r="B681" s="18"/>
      <c r="C681" s="18"/>
    </row>
    <row r="682" spans="2:3" ht="12.5">
      <c r="B682" s="18"/>
      <c r="C682" s="18"/>
    </row>
    <row r="683" spans="2:3" ht="12.5">
      <c r="B683" s="18"/>
      <c r="C683" s="18"/>
    </row>
    <row r="684" spans="2:3" ht="12.5">
      <c r="B684" s="18"/>
      <c r="C684" s="18"/>
    </row>
    <row r="685" spans="2:3" ht="12.5">
      <c r="B685" s="18"/>
      <c r="C685" s="18"/>
    </row>
    <row r="686" spans="2:3" ht="12.5">
      <c r="B686" s="18"/>
      <c r="C686" s="18"/>
    </row>
    <row r="687" spans="2:3" ht="12.5">
      <c r="B687" s="18"/>
      <c r="C687" s="18"/>
    </row>
    <row r="688" spans="2:3" ht="12.5">
      <c r="B688" s="18"/>
      <c r="C688" s="18"/>
    </row>
    <row r="689" spans="2:3" ht="12.5">
      <c r="B689" s="18"/>
      <c r="C689" s="18"/>
    </row>
    <row r="690" spans="2:3" ht="12.5">
      <c r="B690" s="18"/>
      <c r="C690" s="18"/>
    </row>
    <row r="691" spans="2:3" ht="12.5">
      <c r="B691" s="18"/>
      <c r="C691" s="18"/>
    </row>
    <row r="692" spans="2:3" ht="12.5">
      <c r="B692" s="18"/>
      <c r="C692" s="18"/>
    </row>
    <row r="693" spans="2:3" ht="12.5">
      <c r="B693" s="18"/>
      <c r="C693" s="18"/>
    </row>
    <row r="694" spans="2:3" ht="12.5">
      <c r="B694" s="18"/>
      <c r="C694" s="18"/>
    </row>
    <row r="695" spans="2:3" ht="12.5">
      <c r="B695" s="18"/>
      <c r="C695" s="18"/>
    </row>
    <row r="696" spans="2:3" ht="12.5">
      <c r="B696" s="18"/>
      <c r="C696" s="18"/>
    </row>
    <row r="697" spans="2:3" ht="12.5">
      <c r="B697" s="18"/>
      <c r="C697" s="18"/>
    </row>
    <row r="698" spans="2:3" ht="12.5">
      <c r="B698" s="18"/>
      <c r="C698" s="18"/>
    </row>
    <row r="699" spans="2:3" ht="12.5">
      <c r="B699" s="18"/>
      <c r="C699" s="18"/>
    </row>
    <row r="700" spans="2:3" ht="12.5">
      <c r="B700" s="18"/>
      <c r="C700" s="18"/>
    </row>
    <row r="701" spans="2:3" ht="12.5">
      <c r="B701" s="18"/>
      <c r="C701" s="18"/>
    </row>
    <row r="702" spans="2:3" ht="12.5">
      <c r="B702" s="18"/>
      <c r="C702" s="18"/>
    </row>
    <row r="703" spans="2:3" ht="12.5">
      <c r="B703" s="18"/>
      <c r="C703" s="18"/>
    </row>
    <row r="704" spans="2:3" ht="12.5">
      <c r="B704" s="18"/>
      <c r="C704" s="18"/>
    </row>
    <row r="705" spans="2:3" ht="12.5">
      <c r="B705" s="18"/>
      <c r="C705" s="18"/>
    </row>
    <row r="706" spans="2:3" ht="12.5">
      <c r="B706" s="18"/>
      <c r="C706" s="18"/>
    </row>
    <row r="707" spans="2:3" ht="12.5">
      <c r="B707" s="18"/>
      <c r="C707" s="18"/>
    </row>
    <row r="708" spans="2:3" ht="12.5">
      <c r="B708" s="18"/>
      <c r="C708" s="18"/>
    </row>
    <row r="709" spans="2:3" ht="12.5">
      <c r="B709" s="18"/>
      <c r="C709" s="18"/>
    </row>
    <row r="710" spans="2:3" ht="12.5">
      <c r="B710" s="18"/>
      <c r="C710" s="18"/>
    </row>
    <row r="711" spans="2:3" ht="12.5">
      <c r="B711" s="18"/>
      <c r="C711" s="18"/>
    </row>
    <row r="712" spans="2:3" ht="12.5">
      <c r="B712" s="18"/>
      <c r="C712" s="18"/>
    </row>
    <row r="713" spans="2:3" ht="12.5">
      <c r="B713" s="18"/>
      <c r="C713" s="18"/>
    </row>
    <row r="714" spans="2:3" ht="12.5">
      <c r="B714" s="18"/>
      <c r="C714" s="18"/>
    </row>
    <row r="715" spans="2:3" ht="12.5">
      <c r="B715" s="18"/>
      <c r="C715" s="18"/>
    </row>
    <row r="716" spans="2:3" ht="12.5">
      <c r="B716" s="18"/>
      <c r="C716" s="18"/>
    </row>
    <row r="717" spans="2:3" ht="12.5">
      <c r="B717" s="18"/>
      <c r="C717" s="18"/>
    </row>
    <row r="718" spans="2:3" ht="12.5">
      <c r="B718" s="18"/>
      <c r="C718" s="18"/>
    </row>
    <row r="719" spans="2:3" ht="12.5">
      <c r="B719" s="18"/>
      <c r="C719" s="18"/>
    </row>
    <row r="720" spans="2:3" ht="12.5">
      <c r="B720" s="18"/>
      <c r="C720" s="18"/>
    </row>
    <row r="721" spans="2:3" ht="12.5">
      <c r="B721" s="18"/>
      <c r="C721" s="18"/>
    </row>
    <row r="722" spans="2:3" ht="12.5">
      <c r="B722" s="18"/>
      <c r="C722" s="18"/>
    </row>
    <row r="723" spans="2:3" ht="12.5">
      <c r="B723" s="18"/>
      <c r="C723" s="18"/>
    </row>
    <row r="724" spans="2:3" ht="12.5">
      <c r="B724" s="18"/>
      <c r="C724" s="18"/>
    </row>
    <row r="725" spans="2:3" ht="12.5">
      <c r="B725" s="18"/>
      <c r="C725" s="18"/>
    </row>
    <row r="726" spans="2:3" ht="12.5">
      <c r="B726" s="18"/>
      <c r="C726" s="18"/>
    </row>
    <row r="727" spans="2:3" ht="12.5">
      <c r="B727" s="18"/>
      <c r="C727" s="18"/>
    </row>
    <row r="728" spans="2:3" ht="12.5">
      <c r="B728" s="18"/>
      <c r="C728" s="18"/>
    </row>
    <row r="729" spans="2:3" ht="12.5">
      <c r="B729" s="18"/>
      <c r="C729" s="18"/>
    </row>
    <row r="730" spans="2:3" ht="12.5">
      <c r="B730" s="18"/>
      <c r="C730" s="18"/>
    </row>
    <row r="731" spans="2:3" ht="12.5">
      <c r="B731" s="18"/>
      <c r="C731" s="18"/>
    </row>
    <row r="732" spans="2:3" ht="12.5">
      <c r="B732" s="18"/>
      <c r="C732" s="18"/>
    </row>
    <row r="733" spans="2:3" ht="12.5">
      <c r="B733" s="18"/>
      <c r="C733" s="18"/>
    </row>
    <row r="734" spans="2:3" ht="12.5">
      <c r="B734" s="18"/>
      <c r="C734" s="18"/>
    </row>
    <row r="735" spans="2:3" ht="12.5">
      <c r="B735" s="18"/>
      <c r="C735" s="18"/>
    </row>
    <row r="736" spans="2:3" ht="12.5">
      <c r="B736" s="18"/>
      <c r="C736" s="18"/>
    </row>
    <row r="737" spans="2:3" ht="12.5">
      <c r="B737" s="18"/>
      <c r="C737" s="18"/>
    </row>
    <row r="738" spans="2:3" ht="12.5">
      <c r="B738" s="18"/>
      <c r="C738" s="18"/>
    </row>
    <row r="739" spans="2:3" ht="12.5">
      <c r="B739" s="18"/>
      <c r="C739" s="18"/>
    </row>
    <row r="740" spans="2:3" ht="12.5">
      <c r="B740" s="18"/>
      <c r="C740" s="18"/>
    </row>
    <row r="741" spans="2:3" ht="12.5">
      <c r="B741" s="18"/>
      <c r="C741" s="18"/>
    </row>
    <row r="742" spans="2:3" ht="12.5">
      <c r="B742" s="18"/>
      <c r="C742" s="18"/>
    </row>
    <row r="743" spans="2:3" ht="12.5">
      <c r="B743" s="18"/>
      <c r="C743" s="18"/>
    </row>
    <row r="744" spans="2:3" ht="12.5">
      <c r="B744" s="18"/>
      <c r="C744" s="18"/>
    </row>
    <row r="745" spans="2:3" ht="12.5">
      <c r="B745" s="18"/>
      <c r="C745" s="18"/>
    </row>
    <row r="746" spans="2:3" ht="12.5">
      <c r="B746" s="18"/>
      <c r="C746" s="18"/>
    </row>
    <row r="747" spans="2:3" ht="12.5">
      <c r="B747" s="18"/>
      <c r="C747" s="18"/>
    </row>
    <row r="748" spans="2:3" ht="12.5">
      <c r="B748" s="18"/>
      <c r="C748" s="18"/>
    </row>
    <row r="749" spans="2:3" ht="12.5">
      <c r="B749" s="18"/>
      <c r="C749" s="18"/>
    </row>
    <row r="750" spans="2:3" ht="12.5">
      <c r="B750" s="18"/>
      <c r="C750" s="18"/>
    </row>
    <row r="751" spans="2:3" ht="12.5">
      <c r="B751" s="18"/>
      <c r="C751" s="18"/>
    </row>
    <row r="752" spans="2:3" ht="12.5">
      <c r="B752" s="18"/>
      <c r="C752" s="18"/>
    </row>
    <row r="753" spans="2:3" ht="12.5">
      <c r="B753" s="18"/>
      <c r="C753" s="18"/>
    </row>
    <row r="754" spans="2:3" ht="12.5">
      <c r="B754" s="18"/>
      <c r="C754" s="18"/>
    </row>
    <row r="755" spans="2:3" ht="12.5">
      <c r="B755" s="18"/>
      <c r="C755" s="18"/>
    </row>
    <row r="756" spans="2:3" ht="12.5">
      <c r="B756" s="18"/>
      <c r="C756" s="18"/>
    </row>
    <row r="757" spans="2:3" ht="12.5">
      <c r="B757" s="18"/>
      <c r="C757" s="18"/>
    </row>
    <row r="758" spans="2:3" ht="12.5">
      <c r="B758" s="18"/>
      <c r="C758" s="18"/>
    </row>
    <row r="759" spans="2:3" ht="12.5">
      <c r="B759" s="18"/>
      <c r="C759" s="18"/>
    </row>
    <row r="760" spans="2:3" ht="12.5">
      <c r="B760" s="18"/>
      <c r="C760" s="18"/>
    </row>
    <row r="761" spans="2:3" ht="12.5">
      <c r="B761" s="18"/>
      <c r="C761" s="18"/>
    </row>
    <row r="762" spans="2:3" ht="12.5">
      <c r="B762" s="18"/>
      <c r="C762" s="18"/>
    </row>
    <row r="763" spans="2:3" ht="12.5">
      <c r="B763" s="18"/>
      <c r="C763" s="18"/>
    </row>
    <row r="764" spans="2:3" ht="12.5">
      <c r="B764" s="18"/>
      <c r="C764" s="18"/>
    </row>
    <row r="765" spans="2:3" ht="12.5">
      <c r="B765" s="18"/>
      <c r="C765" s="18"/>
    </row>
    <row r="766" spans="2:3" ht="12.5">
      <c r="B766" s="18"/>
      <c r="C766" s="18"/>
    </row>
    <row r="767" spans="2:3" ht="12.5">
      <c r="B767" s="18"/>
      <c r="C767" s="18"/>
    </row>
    <row r="768" spans="2:3" ht="12.5">
      <c r="B768" s="18"/>
      <c r="C768" s="18"/>
    </row>
    <row r="769" spans="2:3" ht="12.5">
      <c r="B769" s="18"/>
      <c r="C769" s="18"/>
    </row>
    <row r="770" spans="2:3" ht="12.5">
      <c r="B770" s="18"/>
      <c r="C770" s="18"/>
    </row>
    <row r="771" spans="2:3" ht="12.5">
      <c r="B771" s="18"/>
      <c r="C771" s="18"/>
    </row>
    <row r="772" spans="2:3" ht="12.5">
      <c r="B772" s="18"/>
      <c r="C772" s="18"/>
    </row>
    <row r="773" spans="2:3" ht="12.5">
      <c r="B773" s="18"/>
      <c r="C773" s="18"/>
    </row>
    <row r="774" spans="2:3" ht="12.5">
      <c r="B774" s="18"/>
      <c r="C774" s="18"/>
    </row>
    <row r="775" spans="2:3" ht="12.5">
      <c r="B775" s="18"/>
      <c r="C775" s="18"/>
    </row>
    <row r="776" spans="2:3" ht="12.5">
      <c r="B776" s="18"/>
      <c r="C776" s="18"/>
    </row>
    <row r="777" spans="2:3" ht="12.5">
      <c r="B777" s="18"/>
      <c r="C777" s="18"/>
    </row>
    <row r="778" spans="2:3" ht="12.5">
      <c r="B778" s="18"/>
      <c r="C778" s="18"/>
    </row>
    <row r="779" spans="2:3" ht="12.5">
      <c r="B779" s="18"/>
      <c r="C779" s="18"/>
    </row>
    <row r="780" spans="2:3" ht="12.5">
      <c r="B780" s="18"/>
      <c r="C780" s="18"/>
    </row>
    <row r="781" spans="2:3" ht="12.5">
      <c r="B781" s="18"/>
      <c r="C781" s="18"/>
    </row>
    <row r="782" spans="2:3" ht="12.5">
      <c r="B782" s="18"/>
      <c r="C782" s="18"/>
    </row>
    <row r="783" spans="2:3" ht="12.5">
      <c r="B783" s="18"/>
      <c r="C783" s="18"/>
    </row>
    <row r="784" spans="2:3" ht="12.5">
      <c r="B784" s="18"/>
      <c r="C784" s="18"/>
    </row>
    <row r="785" spans="2:3" ht="12.5">
      <c r="B785" s="18"/>
      <c r="C785" s="18"/>
    </row>
    <row r="786" spans="2:3" ht="12.5">
      <c r="B786" s="18"/>
      <c r="C786" s="18"/>
    </row>
    <row r="787" spans="2:3" ht="12.5">
      <c r="B787" s="18"/>
      <c r="C787" s="18"/>
    </row>
    <row r="788" spans="2:3" ht="12.5">
      <c r="B788" s="18"/>
      <c r="C788" s="18"/>
    </row>
    <row r="789" spans="2:3" ht="12.5">
      <c r="B789" s="18"/>
      <c r="C789" s="18"/>
    </row>
    <row r="790" spans="2:3" ht="12.5">
      <c r="B790" s="18"/>
      <c r="C790" s="18"/>
    </row>
    <row r="791" spans="2:3" ht="12.5">
      <c r="B791" s="18"/>
      <c r="C791" s="18"/>
    </row>
    <row r="792" spans="2:3" ht="12.5">
      <c r="B792" s="18"/>
      <c r="C792" s="18"/>
    </row>
    <row r="793" spans="2:3" ht="12.5">
      <c r="B793" s="18"/>
      <c r="C793" s="18"/>
    </row>
    <row r="794" spans="2:3" ht="12.5">
      <c r="B794" s="18"/>
      <c r="C794" s="18"/>
    </row>
    <row r="795" spans="2:3" ht="12.5">
      <c r="B795" s="18"/>
      <c r="C795" s="18"/>
    </row>
    <row r="796" spans="2:3" ht="12.5">
      <c r="B796" s="18"/>
      <c r="C796" s="18"/>
    </row>
    <row r="797" spans="2:3" ht="12.5">
      <c r="B797" s="18"/>
      <c r="C797" s="18"/>
    </row>
    <row r="798" spans="2:3" ht="12.5">
      <c r="B798" s="18"/>
      <c r="C798" s="18"/>
    </row>
    <row r="799" spans="2:3" ht="12.5">
      <c r="B799" s="18"/>
      <c r="C799" s="18"/>
    </row>
    <row r="800" spans="2:3" ht="12.5">
      <c r="B800" s="18"/>
      <c r="C800" s="18"/>
    </row>
    <row r="801" spans="2:3" ht="12.5">
      <c r="B801" s="18"/>
      <c r="C801" s="18"/>
    </row>
    <row r="802" spans="2:3" ht="12.5">
      <c r="B802" s="18"/>
      <c r="C802" s="18"/>
    </row>
    <row r="803" spans="2:3" ht="12.5">
      <c r="B803" s="18"/>
      <c r="C803" s="18"/>
    </row>
    <row r="804" spans="2:3" ht="12.5">
      <c r="B804" s="18"/>
      <c r="C804" s="18"/>
    </row>
    <row r="805" spans="2:3" ht="12.5">
      <c r="B805" s="18"/>
      <c r="C805" s="18"/>
    </row>
    <row r="806" spans="2:3" ht="12.5">
      <c r="B806" s="18"/>
      <c r="C806" s="18"/>
    </row>
    <row r="807" spans="2:3" ht="12.5">
      <c r="B807" s="18"/>
      <c r="C807" s="18"/>
    </row>
    <row r="808" spans="2:3" ht="12.5">
      <c r="B808" s="18"/>
      <c r="C808" s="18"/>
    </row>
    <row r="809" spans="2:3" ht="12.5">
      <c r="B809" s="18"/>
      <c r="C809" s="18"/>
    </row>
    <row r="810" spans="2:3" ht="12.5">
      <c r="B810" s="18"/>
      <c r="C810" s="18"/>
    </row>
    <row r="811" spans="2:3" ht="12.5">
      <c r="B811" s="18"/>
      <c r="C811" s="18"/>
    </row>
    <row r="812" spans="2:3" ht="12.5">
      <c r="B812" s="18"/>
      <c r="C812" s="18"/>
    </row>
    <row r="813" spans="2:3" ht="12.5">
      <c r="B813" s="18"/>
      <c r="C813" s="18"/>
    </row>
    <row r="814" spans="2:3" ht="12.5">
      <c r="B814" s="18"/>
      <c r="C814" s="18"/>
    </row>
    <row r="815" spans="2:3" ht="12.5">
      <c r="B815" s="18"/>
      <c r="C815" s="18"/>
    </row>
    <row r="816" spans="2:3" ht="12.5">
      <c r="B816" s="18"/>
      <c r="C816" s="18"/>
    </row>
    <row r="817" spans="2:3" ht="12.5">
      <c r="B817" s="18"/>
      <c r="C817" s="18"/>
    </row>
    <row r="818" spans="2:3" ht="12.5">
      <c r="B818" s="18"/>
      <c r="C818" s="18"/>
    </row>
    <row r="819" spans="2:3" ht="12.5">
      <c r="B819" s="18"/>
      <c r="C819" s="18"/>
    </row>
    <row r="820" spans="2:3" ht="12.5">
      <c r="B820" s="18"/>
      <c r="C820" s="18"/>
    </row>
    <row r="821" spans="2:3" ht="12.5">
      <c r="B821" s="18"/>
      <c r="C821" s="18"/>
    </row>
    <row r="822" spans="2:3" ht="12.5">
      <c r="B822" s="18"/>
      <c r="C822" s="18"/>
    </row>
    <row r="823" spans="2:3" ht="12.5">
      <c r="B823" s="18"/>
      <c r="C823" s="18"/>
    </row>
    <row r="824" spans="2:3" ht="12.5">
      <c r="B824" s="18"/>
      <c r="C824" s="18"/>
    </row>
    <row r="825" spans="2:3" ht="12.5">
      <c r="B825" s="18"/>
      <c r="C825" s="18"/>
    </row>
    <row r="826" spans="2:3" ht="12.5">
      <c r="B826" s="18"/>
      <c r="C826" s="18"/>
    </row>
    <row r="827" spans="2:3" ht="12.5">
      <c r="B827" s="18"/>
      <c r="C827" s="18"/>
    </row>
    <row r="828" spans="2:3" ht="12.5">
      <c r="B828" s="18"/>
      <c r="C828" s="18"/>
    </row>
    <row r="829" spans="2:3" ht="12.5">
      <c r="B829" s="18"/>
      <c r="C829" s="18"/>
    </row>
    <row r="830" spans="2:3" ht="12.5">
      <c r="B830" s="18"/>
      <c r="C830" s="18"/>
    </row>
    <row r="831" spans="2:3" ht="12.5">
      <c r="B831" s="18"/>
      <c r="C831" s="18"/>
    </row>
    <row r="832" spans="2:3" ht="12.5">
      <c r="B832" s="18"/>
      <c r="C832" s="18"/>
    </row>
    <row r="833" spans="2:3" ht="12.5">
      <c r="B833" s="18"/>
      <c r="C833" s="18"/>
    </row>
    <row r="834" spans="2:3" ht="12.5">
      <c r="B834" s="18"/>
      <c r="C834" s="18"/>
    </row>
    <row r="835" spans="2:3" ht="12.5">
      <c r="B835" s="18"/>
      <c r="C835" s="18"/>
    </row>
    <row r="836" spans="2:3" ht="12.5">
      <c r="B836" s="18"/>
      <c r="C836" s="18"/>
    </row>
    <row r="837" spans="2:3" ht="12.5">
      <c r="B837" s="18"/>
      <c r="C837" s="18"/>
    </row>
    <row r="838" spans="2:3" ht="12.5">
      <c r="B838" s="18"/>
      <c r="C838" s="18"/>
    </row>
    <row r="839" spans="2:3" ht="12.5">
      <c r="B839" s="18"/>
      <c r="C839" s="18"/>
    </row>
    <row r="840" spans="2:3" ht="12.5">
      <c r="B840" s="18"/>
      <c r="C840" s="18"/>
    </row>
    <row r="841" spans="2:3" ht="12.5">
      <c r="B841" s="18"/>
      <c r="C841" s="18"/>
    </row>
    <row r="842" spans="2:3" ht="12.5">
      <c r="B842" s="18"/>
      <c r="C842" s="18"/>
    </row>
    <row r="843" spans="2:3" ht="12.5">
      <c r="B843" s="18"/>
      <c r="C843" s="18"/>
    </row>
    <row r="844" spans="2:3" ht="12.5">
      <c r="B844" s="18"/>
      <c r="C844" s="18"/>
    </row>
    <row r="845" spans="2:3" ht="12.5">
      <c r="B845" s="18"/>
      <c r="C845" s="18"/>
    </row>
    <row r="846" spans="2:3" ht="12.5">
      <c r="B846" s="18"/>
      <c r="C846" s="18"/>
    </row>
    <row r="847" spans="2:3" ht="12.5">
      <c r="B847" s="18"/>
      <c r="C847" s="18"/>
    </row>
    <row r="848" spans="2:3" ht="12.5">
      <c r="B848" s="18"/>
      <c r="C848" s="18"/>
    </row>
    <row r="849" spans="2:3" ht="12.5">
      <c r="B849" s="18"/>
      <c r="C849" s="18"/>
    </row>
    <row r="850" spans="2:3" ht="12.5">
      <c r="B850" s="18"/>
      <c r="C850" s="18"/>
    </row>
    <row r="851" spans="2:3" ht="12.5">
      <c r="B851" s="18"/>
      <c r="C851" s="18"/>
    </row>
    <row r="852" spans="2:3" ht="12.5">
      <c r="B852" s="18"/>
      <c r="C852" s="18"/>
    </row>
    <row r="853" spans="2:3" ht="12.5">
      <c r="B853" s="18"/>
      <c r="C853" s="18"/>
    </row>
    <row r="854" spans="2:3" ht="12.5">
      <c r="B854" s="18"/>
      <c r="C854" s="18"/>
    </row>
    <row r="855" spans="2:3" ht="12.5">
      <c r="B855" s="18"/>
      <c r="C855" s="18"/>
    </row>
    <row r="856" spans="2:3" ht="12.5">
      <c r="B856" s="18"/>
      <c r="C856" s="18"/>
    </row>
    <row r="857" spans="2:3" ht="12.5">
      <c r="B857" s="18"/>
      <c r="C857" s="18"/>
    </row>
    <row r="858" spans="2:3" ht="12.5">
      <c r="B858" s="18"/>
      <c r="C858" s="18"/>
    </row>
    <row r="859" spans="2:3" ht="12.5">
      <c r="B859" s="18"/>
      <c r="C859" s="18"/>
    </row>
    <row r="860" spans="2:3" ht="12.5">
      <c r="B860" s="18"/>
      <c r="C860" s="18"/>
    </row>
    <row r="861" spans="2:3" ht="12.5">
      <c r="B861" s="18"/>
      <c r="C861" s="18"/>
    </row>
    <row r="862" spans="2:3" ht="12.5">
      <c r="B862" s="18"/>
      <c r="C862" s="18"/>
    </row>
    <row r="863" spans="2:3" ht="12.5">
      <c r="B863" s="18"/>
      <c r="C863" s="18"/>
    </row>
    <row r="864" spans="2:3" ht="12.5">
      <c r="B864" s="18"/>
      <c r="C864" s="18"/>
    </row>
    <row r="865" spans="2:3" ht="12.5">
      <c r="B865" s="18"/>
      <c r="C865" s="18"/>
    </row>
    <row r="866" spans="2:3" ht="12.5">
      <c r="B866" s="18"/>
      <c r="C866" s="18"/>
    </row>
    <row r="867" spans="2:3" ht="12.5">
      <c r="B867" s="18"/>
      <c r="C867" s="18"/>
    </row>
    <row r="868" spans="2:3" ht="12.5">
      <c r="B868" s="18"/>
      <c r="C868" s="18"/>
    </row>
    <row r="869" spans="2:3" ht="12.5">
      <c r="B869" s="18"/>
      <c r="C869" s="18"/>
    </row>
    <row r="870" spans="2:3" ht="12.5">
      <c r="B870" s="18"/>
      <c r="C870" s="18"/>
    </row>
    <row r="871" spans="2:3" ht="12.5">
      <c r="B871" s="18"/>
      <c r="C871" s="18"/>
    </row>
    <row r="872" spans="2:3" ht="12.5">
      <c r="B872" s="18"/>
      <c r="C872" s="18"/>
    </row>
    <row r="873" spans="2:3" ht="12.5">
      <c r="B873" s="18"/>
      <c r="C873" s="18"/>
    </row>
    <row r="874" spans="2:3" ht="12.5">
      <c r="B874" s="18"/>
      <c r="C874" s="18"/>
    </row>
    <row r="875" spans="2:3" ht="12.5">
      <c r="B875" s="18"/>
      <c r="C875" s="18"/>
    </row>
    <row r="876" spans="2:3" ht="12.5">
      <c r="B876" s="18"/>
      <c r="C876" s="18"/>
    </row>
    <row r="877" spans="2:3" ht="12.5">
      <c r="B877" s="18"/>
      <c r="C877" s="18"/>
    </row>
    <row r="878" spans="2:3" ht="12.5">
      <c r="B878" s="18"/>
      <c r="C878" s="18"/>
    </row>
    <row r="879" spans="2:3" ht="12.5">
      <c r="B879" s="18"/>
      <c r="C879" s="18"/>
    </row>
    <row r="880" spans="2:3" ht="12.5">
      <c r="B880" s="18"/>
      <c r="C880" s="18"/>
    </row>
    <row r="881" spans="2:3" ht="12.5">
      <c r="B881" s="18"/>
      <c r="C881" s="18"/>
    </row>
    <row r="882" spans="2:3" ht="12.5">
      <c r="B882" s="18"/>
      <c r="C882" s="18"/>
    </row>
    <row r="883" spans="2:3" ht="12.5">
      <c r="B883" s="18"/>
      <c r="C883" s="18"/>
    </row>
    <row r="884" spans="2:3" ht="12.5">
      <c r="B884" s="18"/>
      <c r="C884" s="18"/>
    </row>
    <row r="885" spans="2:3" ht="12.5">
      <c r="B885" s="18"/>
      <c r="C885" s="18"/>
    </row>
    <row r="886" spans="2:3" ht="12.5">
      <c r="B886" s="18"/>
      <c r="C886" s="18"/>
    </row>
    <row r="887" spans="2:3" ht="12.5">
      <c r="B887" s="18"/>
      <c r="C887" s="18"/>
    </row>
    <row r="888" spans="2:3" ht="12.5">
      <c r="B888" s="18"/>
      <c r="C888" s="18"/>
    </row>
    <row r="889" spans="2:3" ht="12.5">
      <c r="B889" s="18"/>
      <c r="C889" s="18"/>
    </row>
    <row r="890" spans="2:3" ht="12.5">
      <c r="B890" s="18"/>
      <c r="C890" s="18"/>
    </row>
    <row r="891" spans="2:3" ht="12.5">
      <c r="B891" s="18"/>
      <c r="C891" s="18"/>
    </row>
    <row r="892" spans="2:3" ht="12.5">
      <c r="B892" s="18"/>
      <c r="C892" s="18"/>
    </row>
    <row r="893" spans="2:3" ht="12.5">
      <c r="B893" s="18"/>
      <c r="C893" s="18"/>
    </row>
    <row r="894" spans="2:3" ht="12.5">
      <c r="B894" s="18"/>
      <c r="C894" s="18"/>
    </row>
    <row r="895" spans="2:3" ht="12.5">
      <c r="B895" s="18"/>
      <c r="C895" s="18"/>
    </row>
    <row r="896" spans="2:3" ht="12.5">
      <c r="B896" s="18"/>
      <c r="C896" s="18"/>
    </row>
    <row r="897" spans="2:3" ht="12.5">
      <c r="B897" s="18"/>
      <c r="C897" s="18"/>
    </row>
    <row r="898" spans="2:3" ht="12.5">
      <c r="B898" s="18"/>
      <c r="C898" s="18"/>
    </row>
    <row r="899" spans="2:3" ht="12.5">
      <c r="B899" s="18"/>
      <c r="C899" s="18"/>
    </row>
    <row r="900" spans="2:3" ht="12.5">
      <c r="B900" s="18"/>
      <c r="C900" s="18"/>
    </row>
    <row r="901" spans="2:3" ht="12.5">
      <c r="B901" s="18"/>
      <c r="C901" s="18"/>
    </row>
    <row r="902" spans="2:3" ht="12.5">
      <c r="B902" s="18"/>
      <c r="C902" s="18"/>
    </row>
    <row r="903" spans="2:3" ht="12.5">
      <c r="B903" s="18"/>
      <c r="C903" s="18"/>
    </row>
    <row r="904" spans="2:3" ht="12.5">
      <c r="B904" s="18"/>
      <c r="C904" s="18"/>
    </row>
    <row r="905" spans="2:3" ht="12.5">
      <c r="B905" s="18"/>
      <c r="C905" s="18"/>
    </row>
    <row r="906" spans="2:3" ht="12.5">
      <c r="B906" s="18"/>
      <c r="C906" s="18"/>
    </row>
    <row r="907" spans="2:3" ht="12.5">
      <c r="B907" s="18"/>
      <c r="C907" s="18"/>
    </row>
    <row r="908" spans="2:3" ht="12.5">
      <c r="B908" s="18"/>
      <c r="C908" s="18"/>
    </row>
    <row r="909" spans="2:3" ht="12.5">
      <c r="B909" s="18"/>
      <c r="C909" s="18"/>
    </row>
    <row r="910" spans="2:3" ht="12.5">
      <c r="B910" s="18"/>
      <c r="C910" s="18"/>
    </row>
    <row r="911" spans="2:3" ht="12.5">
      <c r="B911" s="18"/>
      <c r="C911" s="18"/>
    </row>
    <row r="912" spans="2:3" ht="12.5">
      <c r="B912" s="18"/>
      <c r="C912" s="18"/>
    </row>
    <row r="913" spans="2:3" ht="12.5">
      <c r="B913" s="18"/>
      <c r="C913" s="18"/>
    </row>
    <row r="914" spans="2:3" ht="12.5">
      <c r="B914" s="18"/>
      <c r="C914" s="18"/>
    </row>
    <row r="915" spans="2:3" ht="12.5">
      <c r="B915" s="18"/>
      <c r="C915" s="18"/>
    </row>
    <row r="916" spans="2:3" ht="12.5">
      <c r="B916" s="18"/>
      <c r="C916" s="18"/>
    </row>
    <row r="917" spans="2:3" ht="12.5">
      <c r="B917" s="18"/>
      <c r="C917" s="18"/>
    </row>
    <row r="918" spans="2:3" ht="12.5">
      <c r="B918" s="18"/>
      <c r="C918" s="18"/>
    </row>
    <row r="919" spans="2:3" ht="12.5">
      <c r="B919" s="18"/>
      <c r="C919" s="18"/>
    </row>
    <row r="920" spans="2:3" ht="12.5">
      <c r="B920" s="18"/>
      <c r="C920" s="18"/>
    </row>
    <row r="921" spans="2:3" ht="12.5">
      <c r="B921" s="18"/>
      <c r="C921" s="18"/>
    </row>
    <row r="922" spans="2:3" ht="12.5">
      <c r="B922" s="18"/>
      <c r="C922" s="18"/>
    </row>
    <row r="923" spans="2:3" ht="12.5">
      <c r="B923" s="18"/>
      <c r="C923" s="18"/>
    </row>
    <row r="924" spans="2:3" ht="12.5">
      <c r="B924" s="18"/>
      <c r="C924" s="18"/>
    </row>
    <row r="925" spans="2:3" ht="12.5">
      <c r="B925" s="18"/>
      <c r="C925" s="18"/>
    </row>
    <row r="926" spans="2:3" ht="12.5">
      <c r="B926" s="18"/>
      <c r="C926" s="18"/>
    </row>
    <row r="927" spans="2:3" ht="12.5">
      <c r="B927" s="18"/>
      <c r="C927" s="18"/>
    </row>
    <row r="928" spans="2:3" ht="12.5">
      <c r="B928" s="18"/>
      <c r="C928" s="18"/>
    </row>
    <row r="929" spans="2:3" ht="12.5">
      <c r="B929" s="18"/>
      <c r="C929" s="18"/>
    </row>
    <row r="930" spans="2:3" ht="12.5">
      <c r="B930" s="18"/>
      <c r="C930" s="18"/>
    </row>
    <row r="931" spans="2:3" ht="12.5">
      <c r="B931" s="18"/>
      <c r="C931" s="18"/>
    </row>
    <row r="932" spans="2:3" ht="12.5">
      <c r="B932" s="18"/>
      <c r="C932" s="18"/>
    </row>
    <row r="933" spans="2:3" ht="12.5">
      <c r="B933" s="18"/>
      <c r="C933" s="18"/>
    </row>
    <row r="934" spans="2:3" ht="12.5">
      <c r="B934" s="18"/>
      <c r="C934" s="18"/>
    </row>
    <row r="935" spans="2:3" ht="12.5">
      <c r="B935" s="18"/>
      <c r="C935" s="18"/>
    </row>
    <row r="936" spans="2:3" ht="12.5">
      <c r="B936" s="18"/>
      <c r="C936" s="18"/>
    </row>
    <row r="937" spans="2:3" ht="12.5">
      <c r="B937" s="18"/>
      <c r="C937" s="18"/>
    </row>
    <row r="938" spans="2:3" ht="12.5">
      <c r="B938" s="18"/>
      <c r="C938" s="18"/>
    </row>
    <row r="939" spans="2:3" ht="12.5">
      <c r="B939" s="18"/>
      <c r="C939" s="18"/>
    </row>
    <row r="940" spans="2:3" ht="12.5">
      <c r="B940" s="18"/>
      <c r="C940" s="18"/>
    </row>
    <row r="941" spans="2:3" ht="12.5">
      <c r="B941" s="18"/>
      <c r="C941" s="18"/>
    </row>
    <row r="942" spans="2:3" ht="12.5">
      <c r="B942" s="18"/>
      <c r="C942" s="18"/>
    </row>
    <row r="943" spans="2:3" ht="12.5">
      <c r="B943" s="18"/>
      <c r="C943" s="18"/>
    </row>
    <row r="944" spans="2:3" ht="12.5">
      <c r="B944" s="18"/>
      <c r="C944" s="18"/>
    </row>
    <row r="945" spans="2:3" ht="12.5">
      <c r="B945" s="18"/>
      <c r="C945" s="18"/>
    </row>
    <row r="946" spans="2:3" ht="12.5">
      <c r="B946" s="18"/>
      <c r="C946" s="18"/>
    </row>
    <row r="947" spans="2:3" ht="12.5">
      <c r="B947" s="18"/>
      <c r="C947" s="18"/>
    </row>
    <row r="948" spans="2:3" ht="12.5">
      <c r="B948" s="18"/>
      <c r="C948" s="18"/>
    </row>
    <row r="949" spans="2:3" ht="12.5">
      <c r="B949" s="18"/>
      <c r="C949" s="18"/>
    </row>
    <row r="950" spans="2:3" ht="12.5">
      <c r="B950" s="18"/>
      <c r="C950" s="18"/>
    </row>
    <row r="951" spans="2:3" ht="12.5">
      <c r="B951" s="18"/>
      <c r="C951" s="18"/>
    </row>
    <row r="952" spans="2:3" ht="12.5">
      <c r="B952" s="18"/>
      <c r="C952" s="18"/>
    </row>
    <row r="953" spans="2:3" ht="12.5">
      <c r="B953" s="18"/>
      <c r="C953" s="18"/>
    </row>
    <row r="954" spans="2:3" ht="12.5">
      <c r="B954" s="18"/>
      <c r="C954" s="18"/>
    </row>
    <row r="955" spans="2:3" ht="12.5">
      <c r="B955" s="18"/>
      <c r="C955" s="18"/>
    </row>
    <row r="956" spans="2:3" ht="12.5">
      <c r="B956" s="18"/>
      <c r="C956" s="18"/>
    </row>
    <row r="957" spans="2:3" ht="12.5">
      <c r="B957" s="18"/>
      <c r="C957" s="18"/>
    </row>
    <row r="958" spans="2:3" ht="12.5">
      <c r="B958" s="18"/>
      <c r="C958" s="18"/>
    </row>
    <row r="959" spans="2:3" ht="12.5">
      <c r="B959" s="18"/>
      <c r="C959" s="18"/>
    </row>
    <row r="960" spans="2:3" ht="12.5">
      <c r="B960" s="18"/>
      <c r="C960" s="18"/>
    </row>
    <row r="961" spans="2:3" ht="12.5">
      <c r="B961" s="18"/>
      <c r="C961" s="18"/>
    </row>
    <row r="962" spans="2:3" ht="12.5">
      <c r="B962" s="18"/>
      <c r="C962" s="18"/>
    </row>
    <row r="963" spans="2:3" ht="12.5">
      <c r="B963" s="18"/>
      <c r="C963" s="18"/>
    </row>
    <row r="964" spans="2:3" ht="12.5">
      <c r="B964" s="18"/>
      <c r="C964" s="18"/>
    </row>
    <row r="965" spans="2:3" ht="12.5">
      <c r="B965" s="18"/>
      <c r="C965" s="18"/>
    </row>
    <row r="966" spans="2:3" ht="12.5">
      <c r="B966" s="18"/>
      <c r="C966" s="18"/>
    </row>
    <row r="967" spans="2:3" ht="12.5">
      <c r="B967" s="18"/>
      <c r="C967" s="18"/>
    </row>
    <row r="968" spans="2:3" ht="12.5">
      <c r="B968" s="18"/>
      <c r="C968" s="18"/>
    </row>
    <row r="969" spans="2:3" ht="12.5">
      <c r="B969" s="18"/>
      <c r="C969" s="18"/>
    </row>
    <row r="970" spans="2:3" ht="12.5">
      <c r="B970" s="18"/>
      <c r="C970" s="18"/>
    </row>
    <row r="971" spans="2:3" ht="12.5">
      <c r="B971" s="18"/>
      <c r="C971" s="18"/>
    </row>
    <row r="972" spans="2:3" ht="12.5">
      <c r="B972" s="18"/>
      <c r="C972" s="18"/>
    </row>
    <row r="973" spans="2:3" ht="12.5">
      <c r="B973" s="18"/>
      <c r="C973" s="18"/>
    </row>
    <row r="974" spans="2:3" ht="12.5">
      <c r="B974" s="18"/>
      <c r="C974" s="18"/>
    </row>
    <row r="975" spans="2:3" ht="12.5">
      <c r="B975" s="18"/>
      <c r="C975" s="18"/>
    </row>
    <row r="976" spans="2:3" ht="12.5">
      <c r="B976" s="18"/>
      <c r="C976" s="18"/>
    </row>
    <row r="977" spans="2:3" ht="12.5">
      <c r="B977" s="18"/>
      <c r="C977" s="18"/>
    </row>
    <row r="978" spans="2:3" ht="12.5">
      <c r="B978" s="18"/>
      <c r="C978" s="18"/>
    </row>
    <row r="979" spans="2:3" ht="12.5">
      <c r="B979" s="18"/>
      <c r="C979" s="18"/>
    </row>
    <row r="980" spans="2:3" ht="12.5">
      <c r="B980" s="18"/>
      <c r="C980" s="18"/>
    </row>
    <row r="981" spans="2:3" ht="12.5">
      <c r="B981" s="18"/>
      <c r="C981" s="18"/>
    </row>
    <row r="982" spans="2:3" ht="12.5">
      <c r="B982" s="18"/>
      <c r="C982" s="18"/>
    </row>
    <row r="983" spans="2:3" ht="12.5">
      <c r="B983" s="18"/>
      <c r="C983" s="18"/>
    </row>
    <row r="984" spans="2:3" ht="12.5">
      <c r="B984" s="18"/>
      <c r="C984" s="18"/>
    </row>
    <row r="985" spans="2:3" ht="12.5">
      <c r="B985" s="18"/>
      <c r="C985" s="18"/>
    </row>
    <row r="986" spans="2:3" ht="12.5">
      <c r="B986" s="18"/>
      <c r="C986" s="18"/>
    </row>
    <row r="987" spans="2:3" ht="12.5">
      <c r="B987" s="18"/>
      <c r="C987" s="18"/>
    </row>
    <row r="988" spans="2:3" ht="12.5">
      <c r="B988" s="18"/>
      <c r="C988" s="18"/>
    </row>
    <row r="989" spans="2:3" ht="12.5">
      <c r="B989" s="18"/>
      <c r="C989" s="18"/>
    </row>
    <row r="990" spans="2:3" ht="12.5">
      <c r="B990" s="18"/>
      <c r="C990" s="18"/>
    </row>
    <row r="991" spans="2:3" ht="12.5">
      <c r="B991" s="18"/>
      <c r="C991" s="18"/>
    </row>
    <row r="992" spans="2:3" ht="12.5">
      <c r="B992" s="18"/>
      <c r="C992" s="18"/>
    </row>
    <row r="993" spans="2:3" ht="12.5">
      <c r="B993" s="18"/>
      <c r="C993" s="18"/>
    </row>
    <row r="994" spans="2:3" ht="12.5">
      <c r="B994" s="18"/>
      <c r="C994" s="18"/>
    </row>
    <row r="995" spans="2:3" ht="12.5">
      <c r="B995" s="18"/>
      <c r="C995" s="18"/>
    </row>
    <row r="996" spans="2:3" ht="12.5">
      <c r="B996" s="18"/>
      <c r="C996" s="18"/>
    </row>
    <row r="997" spans="2:3" ht="12.5">
      <c r="B997" s="18"/>
      <c r="C997" s="18"/>
    </row>
    <row r="998" spans="2:3" ht="12.5">
      <c r="B998" s="18"/>
      <c r="C998" s="18"/>
    </row>
    <row r="999" spans="2:3" ht="12.5">
      <c r="B999" s="18"/>
      <c r="C999" s="18"/>
    </row>
  </sheetData>
  <autoFilter ref="A1:W99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8:P65"/>
  <sheetViews>
    <sheetView workbookViewId="0"/>
  </sheetViews>
  <sheetFormatPr baseColWidth="10" defaultColWidth="12.6328125" defaultRowHeight="15.75" customHeight="1"/>
  <sheetData>
    <row r="8" spans="3:16" ht="15.75" customHeight="1">
      <c r="C8" s="23" t="str">
        <f ca="1">IFERROR(__xludf.DUMMYFUNCTION("QUERY(prod!A2:N1000,""SELECT * WHERE D = 'sold'"")"),"SILLON DOS CUERPOS 2 X 90")</f>
        <v>SILLON DOS CUERPOS 2 X 90</v>
      </c>
      <c r="D8" s="24">
        <f ca="1">IFERROR(__xludf.DUMMYFUNCTION("""COMPUTED_VALUE"""),500000)</f>
        <v>500000</v>
      </c>
      <c r="E8" s="24">
        <f ca="1">IFERROR(__xludf.DUMMYFUNCTION("""COMPUTED_VALUE"""),770000)</f>
        <v>770000</v>
      </c>
      <c r="F8" s="24" t="str">
        <f ca="1">IFERROR(__xludf.DUMMYFUNCTION("""COMPUTED_VALUE"""),"sold")</f>
        <v>sold</v>
      </c>
      <c r="G8" s="24" t="str">
        <f ca="1">IFERROR(__xludf.DUMMYFUNCTION("""COMPUTED_VALUE"""),"10 meses de uso.")</f>
        <v>10 meses de uso.</v>
      </c>
      <c r="H8" s="24" t="str">
        <f ca="1">IFERROR(__xludf.DUMMYFUNCTION("""COMPUTED_VALUE"""),"MUEBLES")</f>
        <v>MUEBLES</v>
      </c>
      <c r="I8" s="24" t="str">
        <f ca="1">IFERROR(__xludf.DUMMYFUNCTION("""COMPUTED_VALUE"""),"/img/SILLON DOS CUERPOS 2 X 90.jpeg")</f>
        <v>/img/SILLON DOS CUERPOS 2 X 90.jpeg</v>
      </c>
      <c r="J8" s="24"/>
      <c r="K8" s="24">
        <f ca="1">IFERROR(__xludf.DUMMYFUNCTION("""COMPUTED_VALUE"""),1)</f>
        <v>1</v>
      </c>
      <c r="L8" s="24" t="str">
        <f ca="1">IFERROR(__xludf.DUMMYFUNCTION("""COMPUTED_VALUE"""),"SABRI")</f>
        <v>SABRI</v>
      </c>
      <c r="M8" s="24" t="str">
        <f ca="1">IFERROR(__xludf.DUMMYFUNCTION("""COMPUTED_VALUE"""),"VENDIDO")</f>
        <v>VENDIDO</v>
      </c>
      <c r="N8" s="24" t="str">
        <f ca="1">IFERROR(__xludf.DUMMYFUNCTION("""COMPUTED_VALUE"""),"CUOTAS")</f>
        <v>CUOTAS</v>
      </c>
      <c r="O8" s="24" t="b">
        <f ca="1">IFERROR(__xludf.DUMMYFUNCTION("""COMPUTED_VALUE"""),FALSE)</f>
        <v>0</v>
      </c>
      <c r="P8" s="24" t="str">
        <f ca="1">IFERROR(__xludf.DUMMYFUNCTION("""COMPUTED_VALUE"""),"*PAGO PRIMERA CUOTA DE 250, PENDIENTE OTRA MÁS")</f>
        <v>*PAGO PRIMERA CUOTA DE 250, PENDIENTE OTRA MÁS</v>
      </c>
    </row>
    <row r="9" spans="3:16" ht="15.75" customHeight="1">
      <c r="C9" s="24" t="str">
        <f ca="1">IFERROR(__xludf.DUMMYFUNCTION("""COMPUTED_VALUE"""),"ASPIRADORA ROBOT ATMA AS8992N MAXI")</f>
        <v>ASPIRADORA ROBOT ATMA AS8992N MAXI</v>
      </c>
      <c r="D9" s="24">
        <f ca="1">IFERROR(__xludf.DUMMYFUNCTION("""COMPUTED_VALUE"""),160000)</f>
        <v>160000</v>
      </c>
      <c r="E9" s="24">
        <f ca="1">IFERROR(__xludf.DUMMYFUNCTION("""COMPUTED_VALUE"""),400000)</f>
        <v>400000</v>
      </c>
      <c r="F9" s="24" t="str">
        <f ca="1">IFERROR(__xludf.DUMMYFUNCTION("""COMPUTED_VALUE"""),"sold")</f>
        <v>sold</v>
      </c>
      <c r="G9" s="24" t="str">
        <f ca="1">IFERROR(__xludf.DUMMYFUNCTION("""COMPUTED_VALUE"""),"Uso manual y con control remoto. Carga automática (vuelve a base para recargarse). ")</f>
        <v xml:space="preserve">Uso manual y con control remoto. Carga automática (vuelve a base para recargarse). </v>
      </c>
      <c r="H9" s="24" t="str">
        <f ca="1">IFERROR(__xludf.DUMMYFUNCTION("""COMPUTED_VALUE"""),"ELECTRO")</f>
        <v>ELECTRO</v>
      </c>
      <c r="I9" s="24" t="str">
        <f ca="1">IFERROR(__xludf.DUMMYFUNCTION("""COMPUTED_VALUE"""),"/img/ASPIRADORA ROBOT ATMA AS8992N MAXI.jpeg")</f>
        <v>/img/ASPIRADORA ROBOT ATMA AS8992N MAXI.jpeg</v>
      </c>
      <c r="J9" s="24"/>
      <c r="K9" s="24">
        <f ca="1">IFERROR(__xludf.DUMMYFUNCTION("""COMPUTED_VALUE"""),1)</f>
        <v>1</v>
      </c>
      <c r="L9" s="24" t="str">
        <f ca="1">IFERROR(__xludf.DUMMYFUNCTION("""COMPUTED_VALUE"""),"ALAN")</f>
        <v>ALAN</v>
      </c>
      <c r="M9" s="24" t="str">
        <f ca="1">IFERROR(__xludf.DUMMYFUNCTION("""COMPUTED_VALUE"""),"VENDIDO")</f>
        <v>VENDIDO</v>
      </c>
      <c r="N9" s="24" t="str">
        <f ca="1">IFERROR(__xludf.DUMMYFUNCTION("""COMPUTED_VALUE"""),"NEXO - MAXI")</f>
        <v>NEXO - MAXI</v>
      </c>
      <c r="O9" s="24" t="b">
        <f ca="1">IFERROR(__xludf.DUMMYFUNCTION("""COMPUTED_VALUE"""),TRUE)</f>
        <v>1</v>
      </c>
      <c r="P9" s="24"/>
    </row>
    <row r="10" spans="3:16" ht="15.75" customHeight="1">
      <c r="C10" s="24" t="str">
        <f ca="1">IFERROR(__xludf.DUMMYFUNCTION("""COMPUTED_VALUE"""),"CAFETERA ULTRACOMB")</f>
        <v>CAFETERA ULTRACOMB</v>
      </c>
      <c r="D10" s="24">
        <f ca="1">IFERROR(__xludf.DUMMYFUNCTION("""COMPUTED_VALUE"""),90000)</f>
        <v>90000</v>
      </c>
      <c r="E10" s="24">
        <f ca="1">IFERROR(__xludf.DUMMYFUNCTION("""COMPUTED_VALUE"""),120000)</f>
        <v>120000</v>
      </c>
      <c r="F10" s="24" t="str">
        <f ca="1">IFERROR(__xludf.DUMMYFUNCTION("""COMPUTED_VALUE"""),"sold")</f>
        <v>sold</v>
      </c>
      <c r="G10" s="24" t="str">
        <f ca="1">IFERROR(__xludf.DUMMYFUNCTION("""COMPUTED_VALUE"""),"Cafetera Express Ultracomb. Modelo: Ce 6108 con tazas expreso de regalo.")</f>
        <v>Cafetera Express Ultracomb. Modelo: Ce 6108 con tazas expreso de regalo.</v>
      </c>
      <c r="H10" s="24" t="str">
        <f ca="1">IFERROR(__xludf.DUMMYFUNCTION("""COMPUTED_VALUE"""),"COCINA")</f>
        <v>COCINA</v>
      </c>
      <c r="I10" s="24" t="str">
        <f ca="1">IFERROR(__xludf.DUMMYFUNCTION("""COMPUTED_VALUE"""),"/img/CAFETERA ULTRACOMB.jpeg")</f>
        <v>/img/CAFETERA ULTRACOMB.jpeg</v>
      </c>
      <c r="J10" s="24"/>
      <c r="K10" s="24">
        <f ca="1">IFERROR(__xludf.DUMMYFUNCTION("""COMPUTED_VALUE"""),1)</f>
        <v>1</v>
      </c>
      <c r="L10" s="24" t="str">
        <f ca="1">IFERROR(__xludf.DUMMYFUNCTION("""COMPUTED_VALUE"""),"IONI")</f>
        <v>IONI</v>
      </c>
      <c r="M10" s="24" t="str">
        <f ca="1">IFERROR(__xludf.DUMMYFUNCTION("""COMPUTED_VALUE"""),"VENDIDO")</f>
        <v>VENDIDO</v>
      </c>
      <c r="N10" s="24" t="str">
        <f ca="1">IFERROR(__xludf.DUMMYFUNCTION("""COMPUTED_VALUE"""),"BBVA - DENI")</f>
        <v>BBVA - DENI</v>
      </c>
      <c r="O10" s="24" t="b">
        <f ca="1">IFERROR(__xludf.DUMMYFUNCTION("""COMPUTED_VALUE"""),FALSE)</f>
        <v>0</v>
      </c>
      <c r="P10" s="24" t="str">
        <f ca="1">IFERROR(__xludf.DUMMYFUNCTION("""COMPUTED_VALUE"""),"*FUP si la va a querer")</f>
        <v>*FUP si la va a querer</v>
      </c>
    </row>
    <row r="11" spans="3:16" ht="15.75" customHeight="1">
      <c r="C11" s="24" t="str">
        <f ca="1">IFERROR(__xludf.DUMMYFUNCTION("""COMPUTED_VALUE"""),"CAFETERA VOLTURNO")</f>
        <v>CAFETERA VOLTURNO</v>
      </c>
      <c r="D11" s="24">
        <f ca="1">IFERROR(__xludf.DUMMYFUNCTION("""COMPUTED_VALUE"""),70000)</f>
        <v>70000</v>
      </c>
      <c r="E11" s="24">
        <f ca="1">IFERROR(__xludf.DUMMYFUNCTION("""COMPUTED_VALUE"""),100000)</f>
        <v>100000</v>
      </c>
      <c r="F11" s="24" t="str">
        <f ca="1">IFERROR(__xludf.DUMMYFUNCTION("""COMPUTED_VALUE"""),"sold")</f>
        <v>sold</v>
      </c>
      <c r="G11" s="24" t="str">
        <f ca="1">IFERROR(__xludf.DUMMYFUNCTION("""COMPUTED_VALUE"""),"12 pocillos con caja original.")</f>
        <v>12 pocillos con caja original.</v>
      </c>
      <c r="H11" s="24" t="str">
        <f ca="1">IFERROR(__xludf.DUMMYFUNCTION("""COMPUTED_VALUE"""),"COCINA")</f>
        <v>COCINA</v>
      </c>
      <c r="I11" s="24" t="str">
        <f ca="1">IFERROR(__xludf.DUMMYFUNCTION("""COMPUTED_VALUE"""),"/img/CAFETERA VOLTURNO.jpeg")</f>
        <v>/img/CAFETERA VOLTURNO.jpeg</v>
      </c>
      <c r="J11" s="24"/>
      <c r="K11" s="24">
        <f ca="1">IFERROR(__xludf.DUMMYFUNCTION("""COMPUTED_VALUE"""),1)</f>
        <v>1</v>
      </c>
      <c r="L11" s="24" t="str">
        <f ca="1">IFERROR(__xludf.DUMMYFUNCTION("""COMPUTED_VALUE"""),"TIA LAURA")</f>
        <v>TIA LAURA</v>
      </c>
      <c r="M11" s="24" t="str">
        <f ca="1">IFERROR(__xludf.DUMMYFUNCTION("""COMPUTED_VALUE"""),"VENDIDO")</f>
        <v>VENDIDO</v>
      </c>
      <c r="N11" s="24" t="str">
        <f ca="1">IFERROR(__xludf.DUMMYFUNCTION("""COMPUTED_VALUE"""),"EFECTIVO")</f>
        <v>EFECTIVO</v>
      </c>
      <c r="O11" s="24" t="b">
        <f ca="1">IFERROR(__xludf.DUMMYFUNCTION("""COMPUTED_VALUE"""),TRUE)</f>
        <v>1</v>
      </c>
      <c r="P11" s="24"/>
    </row>
    <row r="12" spans="3:16" ht="15.75" customHeight="1">
      <c r="C12" s="24" t="str">
        <f ca="1">IFERROR(__xludf.DUMMYFUNCTION("""COMPUTED_VALUE"""),"VENTILADOR LILIANA NEGRO")</f>
        <v>VENTILADOR LILIANA NEGRO</v>
      </c>
      <c r="D12" s="24">
        <f ca="1">IFERROR(__xludf.DUMMYFUNCTION("""COMPUTED_VALUE"""),60000)</f>
        <v>60000</v>
      </c>
      <c r="E12" s="24">
        <f ca="1">IFERROR(__xludf.DUMMYFUNCTION("""COMPUTED_VALUE"""),80000)</f>
        <v>80000</v>
      </c>
      <c r="F12" s="24" t="str">
        <f ca="1">IFERROR(__xludf.DUMMYFUNCTION("""COMPUTED_VALUE"""),"sold")</f>
        <v>sold</v>
      </c>
      <c r="G12" s="24" t="str">
        <f ca="1">IFERROR(__xludf.DUMMYFUNCTION("""COMPUTED_VALUE"""),"VENTILADOR LILIANA NEGRO")</f>
        <v>VENTILADOR LILIANA NEGRO</v>
      </c>
      <c r="H12" s="24" t="str">
        <f ca="1">IFERROR(__xludf.DUMMYFUNCTION("""COMPUTED_VALUE"""),"ELECTRO")</f>
        <v>ELECTRO</v>
      </c>
      <c r="I12" s="24" t="str">
        <f ca="1">IFERROR(__xludf.DUMMYFUNCTION("""COMPUTED_VALUE"""),"/img/VENTILADOR LILIANA NEGRO.jpeg")</f>
        <v>/img/VENTILADOR LILIANA NEGRO.jpeg</v>
      </c>
      <c r="J12" s="24"/>
      <c r="K12" s="24">
        <f ca="1">IFERROR(__xludf.DUMMYFUNCTION("""COMPUTED_VALUE"""),1)</f>
        <v>1</v>
      </c>
      <c r="L12" s="24" t="str">
        <f ca="1">IFERROR(__xludf.DUMMYFUNCTION("""COMPUTED_VALUE"""),"SEBAS (ALAN)")</f>
        <v>SEBAS (ALAN)</v>
      </c>
      <c r="M12" s="24" t="str">
        <f ca="1">IFERROR(__xludf.DUMMYFUNCTION("""COMPUTED_VALUE"""),"VENDIDO")</f>
        <v>VENDIDO</v>
      </c>
      <c r="N12" s="24" t="str">
        <f ca="1">IFERROR(__xludf.DUMMYFUNCTION("""COMPUTED_VALUE"""),"NEXO - MAXI")</f>
        <v>NEXO - MAXI</v>
      </c>
      <c r="O12" s="24" t="b">
        <f ca="1">IFERROR(__xludf.DUMMYFUNCTION("""COMPUTED_VALUE"""),TRUE)</f>
        <v>1</v>
      </c>
      <c r="P12" s="24"/>
    </row>
    <row r="13" spans="3:16" ht="15.75" customHeight="1">
      <c r="C13" s="24" t="str">
        <f ca="1">IFERROR(__xludf.DUMMYFUNCTION("""COMPUTED_VALUE"""),"TV TELE LG")</f>
        <v>TV TELE LG</v>
      </c>
      <c r="D13" s="24">
        <f ca="1">IFERROR(__xludf.DUMMYFUNCTION("""COMPUTED_VALUE"""),60000)</f>
        <v>60000</v>
      </c>
      <c r="E13" s="24">
        <f ca="1">IFERROR(__xludf.DUMMYFUNCTION("""COMPUTED_VALUE"""),80000)</f>
        <v>80000</v>
      </c>
      <c r="F13" s="24" t="str">
        <f ca="1">IFERROR(__xludf.DUMMYFUNCTION("""COMPUTED_VALUE"""),"sold")</f>
        <v>sold</v>
      </c>
      <c r="G13" s="24" t="str">
        <f ca="1">IFERROR(__xludf.DUMMYFUNCTION("""COMPUTED_VALUE"""),"No es smart, tiene HDMI.")</f>
        <v>No es smart, tiene HDMI.</v>
      </c>
      <c r="H13" s="24" t="str">
        <f ca="1">IFERROR(__xludf.DUMMYFUNCTION("""COMPUTED_VALUE"""),"ELECTRO")</f>
        <v>ELECTRO</v>
      </c>
      <c r="I13" s="24" t="str">
        <f ca="1">IFERROR(__xludf.DUMMYFUNCTION("""COMPUTED_VALUE"""),"/img/TV LG.jpg")</f>
        <v>/img/TV LG.jpg</v>
      </c>
      <c r="J13" s="24"/>
      <c r="K13" s="24">
        <f ca="1">IFERROR(__xludf.DUMMYFUNCTION("""COMPUTED_VALUE"""),1)</f>
        <v>1</v>
      </c>
      <c r="L13" s="24" t="str">
        <f ca="1">IFERROR(__xludf.DUMMYFUNCTION("""COMPUTED_VALUE"""),"FERNANDO MARKETPLACE")</f>
        <v>FERNANDO MARKETPLACE</v>
      </c>
      <c r="M13" s="24" t="str">
        <f ca="1">IFERROR(__xludf.DUMMYFUNCTION("""COMPUTED_VALUE"""),"VENDIDO")</f>
        <v>VENDIDO</v>
      </c>
      <c r="N13" s="24" t="str">
        <f ca="1">IFERROR(__xludf.DUMMYFUNCTION("""COMPUTED_VALUE"""),"EFECTIVO")</f>
        <v>EFECTIVO</v>
      </c>
      <c r="O13" s="24" t="b">
        <f ca="1">IFERROR(__xludf.DUMMYFUNCTION("""COMPUTED_VALUE"""),TRUE)</f>
        <v>1</v>
      </c>
      <c r="P13" s="24"/>
    </row>
    <row r="14" spans="3:16" ht="15.75" customHeight="1">
      <c r="C14" s="24" t="str">
        <f ca="1">IFERROR(__xludf.DUMMYFUNCTION("""COMPUTED_VALUE"""),"MUEBLE ESTANTERIA 1 x 70 x 34")</f>
        <v>MUEBLE ESTANTERIA 1 x 70 x 34</v>
      </c>
      <c r="D14" s="24">
        <f ca="1">IFERROR(__xludf.DUMMYFUNCTION("""COMPUTED_VALUE"""),45000)</f>
        <v>45000</v>
      </c>
      <c r="E14" s="24">
        <f ca="1">IFERROR(__xludf.DUMMYFUNCTION("""COMPUTED_VALUE"""),60000)</f>
        <v>60000</v>
      </c>
      <c r="F14" s="24" t="str">
        <f ca="1">IFERROR(__xludf.DUMMYFUNCTION("""COMPUTED_VALUE"""),"sold")</f>
        <v>sold</v>
      </c>
      <c r="G14" s="24" t="str">
        <f ca="1">IFERROR(__xludf.DUMMYFUNCTION("""COMPUTED_VALUE"""),"ESTANTERIA 1 x 70 x 34")</f>
        <v>ESTANTERIA 1 x 70 x 34</v>
      </c>
      <c r="H14" s="24" t="str">
        <f ca="1">IFERROR(__xludf.DUMMYFUNCTION("""COMPUTED_VALUE"""),"MUEBLES")</f>
        <v>MUEBLES</v>
      </c>
      <c r="I14" s="24" t="str">
        <f ca="1">IFERROR(__xludf.DUMMYFUNCTION("""COMPUTED_VALUE"""),"/img/ESTANTERIA 1 x 70 x 34.jpeg")</f>
        <v>/img/ESTANTERIA 1 x 70 x 34.jpeg</v>
      </c>
      <c r="J14" s="24"/>
      <c r="K14" s="24">
        <f ca="1">IFERROR(__xludf.DUMMYFUNCTION("""COMPUTED_VALUE"""),1)</f>
        <v>1</v>
      </c>
      <c r="L14" s="24" t="str">
        <f ca="1">IFERROR(__xludf.DUMMYFUNCTION("""COMPUTED_VALUE"""),"SABRI")</f>
        <v>SABRI</v>
      </c>
      <c r="M14" s="24" t="str">
        <f ca="1">IFERROR(__xludf.DUMMYFUNCTION("""COMPUTED_VALUE"""),"VENDIDO")</f>
        <v>VENDIDO</v>
      </c>
      <c r="N14" s="24" t="str">
        <f ca="1">IFERROR(__xludf.DUMMYFUNCTION("""COMPUTED_VALUE"""),"BBVA - DENI")</f>
        <v>BBVA - DENI</v>
      </c>
      <c r="O14" s="24" t="b">
        <f ca="1">IFERROR(__xludf.DUMMYFUNCTION("""COMPUTED_VALUE"""),FALSE)</f>
        <v>0</v>
      </c>
      <c r="P14" s="24"/>
    </row>
    <row r="15" spans="3:16" ht="15.75" customHeight="1">
      <c r="C15" s="24" t="str">
        <f ca="1">IFERROR(__xludf.DUMMYFUNCTION("""COMPUTED_VALUE"""),"MESITA DE ARRIME 60 x 30 x 60")</f>
        <v>MESITA DE ARRIME 60 x 30 x 60</v>
      </c>
      <c r="D15" s="24">
        <f ca="1">IFERROR(__xludf.DUMMYFUNCTION("""COMPUTED_VALUE"""),40000)</f>
        <v>40000</v>
      </c>
      <c r="E15" s="24">
        <f ca="1">IFERROR(__xludf.DUMMYFUNCTION("""COMPUTED_VALUE"""),55000)</f>
        <v>55000</v>
      </c>
      <c r="F15" s="24" t="str">
        <f ca="1">IFERROR(__xludf.DUMMYFUNCTION("""COMPUTED_VALUE"""),"sold")</f>
        <v>sold</v>
      </c>
      <c r="G15" s="24" t="str">
        <f ca="1">IFERROR(__xludf.DUMMYFUNCTION("""COMPUTED_VALUE"""),"MESITA DE ARRIME 60 x 30 x 60")</f>
        <v>MESITA DE ARRIME 60 x 30 x 60</v>
      </c>
      <c r="H15" s="24" t="str">
        <f ca="1">IFERROR(__xludf.DUMMYFUNCTION("""COMPUTED_VALUE"""),"MUEBLES")</f>
        <v>MUEBLES</v>
      </c>
      <c r="I15" s="24" t="str">
        <f ca="1">IFERROR(__xludf.DUMMYFUNCTION("""COMPUTED_VALUE"""),"/img/MESITA DE ARRIME 60 x 30 x 60.jpeg")</f>
        <v>/img/MESITA DE ARRIME 60 x 30 x 60.jpeg</v>
      </c>
      <c r="J15" s="24"/>
      <c r="K15" s="24">
        <f ca="1">IFERROR(__xludf.DUMMYFUNCTION("""COMPUTED_VALUE"""),1)</f>
        <v>1</v>
      </c>
      <c r="L15" s="24" t="str">
        <f ca="1">IFERROR(__xludf.DUMMYFUNCTION("""COMPUTED_VALUE"""),"SABRI")</f>
        <v>SABRI</v>
      </c>
      <c r="M15" s="24" t="str">
        <f ca="1">IFERROR(__xludf.DUMMYFUNCTION("""COMPUTED_VALUE"""),"VENDIDO")</f>
        <v>VENDIDO</v>
      </c>
      <c r="N15" s="24" t="str">
        <f ca="1">IFERROR(__xludf.DUMMYFUNCTION("""COMPUTED_VALUE"""),"BBVA - DENI")</f>
        <v>BBVA - DENI</v>
      </c>
      <c r="O15" s="24" t="b">
        <f ca="1">IFERROR(__xludf.DUMMYFUNCTION("""COMPUTED_VALUE"""),FALSE)</f>
        <v>0</v>
      </c>
      <c r="P15" s="24"/>
    </row>
    <row r="16" spans="3:16" ht="15.75" customHeight="1">
      <c r="C16" s="24" t="str">
        <f ca="1">IFERROR(__xludf.DUMMYFUNCTION("""COMPUTED_VALUE"""),"ASPIRADORA PORTATIL")</f>
        <v>ASPIRADORA PORTATIL</v>
      </c>
      <c r="D16" s="24">
        <f ca="1">IFERROR(__xludf.DUMMYFUNCTION("""COMPUTED_VALUE"""),30000)</f>
        <v>30000</v>
      </c>
      <c r="E16" s="24">
        <f ca="1">IFERROR(__xludf.DUMMYFUNCTION("""COMPUTED_VALUE"""),45000)</f>
        <v>45000</v>
      </c>
      <c r="F16" s="24" t="str">
        <f ca="1">IFERROR(__xludf.DUMMYFUNCTION("""COMPUTED_VALUE"""),"sold")</f>
        <v>sold</v>
      </c>
      <c r="G16" s="24" t="str">
        <f ca="1">IFERROR(__xludf.DUMMYFUNCTION("""COMPUTED_VALUE"""),"ASPIRADORA PORTATIL")</f>
        <v>ASPIRADORA PORTATIL</v>
      </c>
      <c r="H16" s="24" t="str">
        <f ca="1">IFERROR(__xludf.DUMMYFUNCTION("""COMPUTED_VALUE"""),"ELECTRO")</f>
        <v>ELECTRO</v>
      </c>
      <c r="I16" s="24" t="str">
        <f ca="1">IFERROR(__xludf.DUMMYFUNCTION("""COMPUTED_VALUE"""),"/img/ASPIRADORA PORTATIL.jpeg")</f>
        <v>/img/ASPIRADORA PORTATIL.jpeg</v>
      </c>
      <c r="J16" s="24"/>
      <c r="K16" s="24">
        <f ca="1">IFERROR(__xludf.DUMMYFUNCTION("""COMPUTED_VALUE"""),1)</f>
        <v>1</v>
      </c>
      <c r="L16" s="24" t="str">
        <f ca="1">IFERROR(__xludf.DUMMYFUNCTION("""COMPUTED_VALUE"""),"MARTA MAMA")</f>
        <v>MARTA MAMA</v>
      </c>
      <c r="M16" s="24" t="str">
        <f ca="1">IFERROR(__xludf.DUMMYFUNCTION("""COMPUTED_VALUE"""),"VENDIDO")</f>
        <v>VENDIDO</v>
      </c>
      <c r="N16" s="24" t="str">
        <f ca="1">IFERROR(__xludf.DUMMYFUNCTION("""COMPUTED_VALUE"""),"BBVA - DENI")</f>
        <v>BBVA - DENI</v>
      </c>
      <c r="O16" s="24" t="b">
        <f ca="1">IFERROR(__xludf.DUMMYFUNCTION("""COMPUTED_VALUE"""),TRUE)</f>
        <v>1</v>
      </c>
      <c r="P16" s="24"/>
    </row>
    <row r="17" spans="1:16" ht="15.75" customHeight="1">
      <c r="C17" s="24" t="str">
        <f ca="1">IFERROR(__xludf.DUMMYFUNCTION("""COMPUTED_VALUE"""),"SOPORTE MICROFONO SAMSON MK10")</f>
        <v>SOPORTE MICROFONO SAMSON MK10</v>
      </c>
      <c r="D17" s="24">
        <f ca="1">IFERROR(__xludf.DUMMYFUNCTION("""COMPUTED_VALUE"""),30000)</f>
        <v>30000</v>
      </c>
      <c r="E17" s="24">
        <f ca="1">IFERROR(__xludf.DUMMYFUNCTION("""COMPUTED_VALUE"""),50000)</f>
        <v>50000</v>
      </c>
      <c r="F17" s="24" t="str">
        <f ca="1">IFERROR(__xludf.DUMMYFUNCTION("""COMPUTED_VALUE"""),"sold")</f>
        <v>sold</v>
      </c>
      <c r="G17" s="24" t="str">
        <f ca="1">IFERROR(__xludf.DUMMYFUNCTION("""COMPUTED_VALUE"""),"SOPORTE MICROFONO SAMSON MK10")</f>
        <v>SOPORTE MICROFONO SAMSON MK10</v>
      </c>
      <c r="H17" s="24" t="str">
        <f ca="1">IFERROR(__xludf.DUMMYFUNCTION("""COMPUTED_VALUE"""),"ELECTRO")</f>
        <v>ELECTRO</v>
      </c>
      <c r="I17" s="24" t="str">
        <f ca="1">IFERROR(__xludf.DUMMYFUNCTION("""COMPUTED_VALUE"""),"/img/SOPORTE MICROFONO SAMSON MK10.jpeg")</f>
        <v>/img/SOPORTE MICROFONO SAMSON MK10.jpeg</v>
      </c>
      <c r="J17" s="24"/>
      <c r="K17" s="24">
        <f ca="1">IFERROR(__xludf.DUMMYFUNCTION("""COMPUTED_VALUE"""),1)</f>
        <v>1</v>
      </c>
      <c r="L17" s="24" t="str">
        <f ca="1">IFERROR(__xludf.DUMMYFUNCTION("""COMPUTED_VALUE"""),"SEBAS (ALAN)")</f>
        <v>SEBAS (ALAN)</v>
      </c>
      <c r="M17" s="24" t="str">
        <f ca="1">IFERROR(__xludf.DUMMYFUNCTION("""COMPUTED_VALUE"""),"VENDIDO")</f>
        <v>VENDIDO</v>
      </c>
      <c r="N17" s="24" t="str">
        <f ca="1">IFERROR(__xludf.DUMMYFUNCTION("""COMPUTED_VALUE"""),"NEXO - MAXI")</f>
        <v>NEXO - MAXI</v>
      </c>
      <c r="O17" s="24" t="b">
        <f ca="1">IFERROR(__xludf.DUMMYFUNCTION("""COMPUTED_VALUE"""),TRUE)</f>
        <v>1</v>
      </c>
      <c r="P17" s="24"/>
    </row>
    <row r="18" spans="1:16" ht="15.75" customHeight="1">
      <c r="A18" s="25"/>
      <c r="C18" s="24" t="str">
        <f ca="1">IFERROR(__xludf.DUMMYFUNCTION("""COMPUTED_VALUE"""),"VENTILADOR AXEL")</f>
        <v>VENTILADOR AXEL</v>
      </c>
      <c r="D18" s="24">
        <f ca="1">IFERROR(__xludf.DUMMYFUNCTION("""COMPUTED_VALUE"""),30000)</f>
        <v>30000</v>
      </c>
      <c r="E18" s="24">
        <f ca="1">IFERROR(__xludf.DUMMYFUNCTION("""COMPUTED_VALUE"""),50000)</f>
        <v>50000</v>
      </c>
      <c r="F18" s="24" t="str">
        <f ca="1">IFERROR(__xludf.DUMMYFUNCTION("""COMPUTED_VALUE"""),"sold")</f>
        <v>sold</v>
      </c>
      <c r="G18" s="24" t="str">
        <f ca="1">IFERROR(__xludf.DUMMYFUNCTION("""COMPUTED_VALUE"""),"VENTILADOR AXEL")</f>
        <v>VENTILADOR AXEL</v>
      </c>
      <c r="H18" s="24" t="str">
        <f ca="1">IFERROR(__xludf.DUMMYFUNCTION("""COMPUTED_VALUE"""),"ELECTRO")</f>
        <v>ELECTRO</v>
      </c>
      <c r="I18" s="24" t="str">
        <f ca="1">IFERROR(__xludf.DUMMYFUNCTION("""COMPUTED_VALUE"""),"/img/VENTILADOR AXEL.jpeg")</f>
        <v>/img/VENTILADOR AXEL.jpeg</v>
      </c>
      <c r="J18" s="24"/>
      <c r="K18" s="24">
        <f ca="1">IFERROR(__xludf.DUMMYFUNCTION("""COMPUTED_VALUE"""),1)</f>
        <v>1</v>
      </c>
      <c r="L18" s="24" t="str">
        <f ca="1">IFERROR(__xludf.DUMMYFUNCTION("""COMPUTED_VALUE"""),"PATRI")</f>
        <v>PATRI</v>
      </c>
      <c r="M18" s="24" t="str">
        <f ca="1">IFERROR(__xludf.DUMMYFUNCTION("""COMPUTED_VALUE"""),"VENDIDO")</f>
        <v>VENDIDO</v>
      </c>
      <c r="N18" s="24" t="str">
        <f ca="1">IFERROR(__xludf.DUMMYFUNCTION("""COMPUTED_VALUE"""),"BBVA - DENI")</f>
        <v>BBVA - DENI</v>
      </c>
      <c r="O18" s="24" t="b">
        <f ca="1">IFERROR(__xludf.DUMMYFUNCTION("""COMPUTED_VALUE"""),TRUE)</f>
        <v>1</v>
      </c>
      <c r="P18" s="24"/>
    </row>
    <row r="19" spans="1:16" ht="15.75" customHeight="1">
      <c r="A19" s="25"/>
      <c r="C19" s="24" t="str">
        <f ca="1">IFERROR(__xludf.DUMMYFUNCTION("""COMPUTED_VALUE"""),"CALOVENTOR SIMIL HOGAR CALEFACCION")</f>
        <v>CALOVENTOR SIMIL HOGAR CALEFACCION</v>
      </c>
      <c r="D19" s="24">
        <f ca="1">IFERROR(__xludf.DUMMYFUNCTION("""COMPUTED_VALUE"""),30000)</f>
        <v>30000</v>
      </c>
      <c r="E19" s="24">
        <f ca="1">IFERROR(__xludf.DUMMYFUNCTION("""COMPUTED_VALUE"""),50000)</f>
        <v>50000</v>
      </c>
      <c r="F19" s="24" t="str">
        <f ca="1">IFERROR(__xludf.DUMMYFUNCTION("""COMPUTED_VALUE"""),"sold")</f>
        <v>sold</v>
      </c>
      <c r="G19" s="24" t="str">
        <f ca="1">IFERROR(__xludf.DUMMYFUNCTION("""COMPUTED_VALUE"""),"CALOVENTOR SIMIL HOGAR")</f>
        <v>CALOVENTOR SIMIL HOGAR</v>
      </c>
      <c r="H19" s="24" t="str">
        <f ca="1">IFERROR(__xludf.DUMMYFUNCTION("""COMPUTED_VALUE"""),"ELECTRO")</f>
        <v>ELECTRO</v>
      </c>
      <c r="I19" s="24" t="str">
        <f ca="1">IFERROR(__xludf.DUMMYFUNCTION("""COMPUTED_VALUE"""),"/img/CALOVENTOR SIMIL HOGAR.jpeg")</f>
        <v>/img/CALOVENTOR SIMIL HOGAR.jpeg</v>
      </c>
      <c r="J19" s="24"/>
      <c r="K19" s="24">
        <f ca="1">IFERROR(__xludf.DUMMYFUNCTION("""COMPUTED_VALUE"""),1)</f>
        <v>1</v>
      </c>
      <c r="L19" s="24" t="str">
        <f ca="1">IFERROR(__xludf.DUMMYFUNCTION("""COMPUTED_VALUE"""),"TIA LAURA")</f>
        <v>TIA LAURA</v>
      </c>
      <c r="M19" s="24" t="str">
        <f ca="1">IFERROR(__xludf.DUMMYFUNCTION("""COMPUTED_VALUE"""),"VENDIDO")</f>
        <v>VENDIDO</v>
      </c>
      <c r="N19" s="24" t="str">
        <f ca="1">IFERROR(__xludf.DUMMYFUNCTION("""COMPUTED_VALUE"""),"EFECTIVO")</f>
        <v>EFECTIVO</v>
      </c>
      <c r="O19" s="24" t="b">
        <f ca="1">IFERROR(__xludf.DUMMYFUNCTION("""COMPUTED_VALUE"""),TRUE)</f>
        <v>1</v>
      </c>
      <c r="P19" s="24"/>
    </row>
    <row r="20" spans="1:16" ht="15.75" customHeight="1">
      <c r="A20" s="25"/>
      <c r="C20" s="24" t="str">
        <f ca="1">IFERROR(__xludf.DUMMYFUNCTION("""COMPUTED_VALUE"""),"ESPEJO REDONDO 60 CON MENSULA")</f>
        <v>ESPEJO REDONDO 60 CON MENSULA</v>
      </c>
      <c r="D20" s="24">
        <f ca="1">IFERROR(__xludf.DUMMYFUNCTION("""COMPUTED_VALUE"""),25000)</f>
        <v>25000</v>
      </c>
      <c r="E20" s="24">
        <f ca="1">IFERROR(__xludf.DUMMYFUNCTION("""COMPUTED_VALUE"""),35000)</f>
        <v>35000</v>
      </c>
      <c r="F20" s="24" t="str">
        <f ca="1">IFERROR(__xludf.DUMMYFUNCTION("""COMPUTED_VALUE"""),"sold")</f>
        <v>sold</v>
      </c>
      <c r="G20" s="24" t="str">
        <f ca="1">IFERROR(__xludf.DUMMYFUNCTION("""COMPUTED_VALUE"""),"ESPEJO REDONDO 60 CON MENSULA")</f>
        <v>ESPEJO REDONDO 60 CON MENSULA</v>
      </c>
      <c r="H20" s="24" t="str">
        <f ca="1">IFERROR(__xludf.DUMMYFUNCTION("""COMPUTED_VALUE"""),"DECO")</f>
        <v>DECO</v>
      </c>
      <c r="I20" s="24" t="str">
        <f ca="1">IFERROR(__xludf.DUMMYFUNCTION("""COMPUTED_VALUE"""),"/img/ESPEJO REDONDO 60 CON MENSULA.jpeg")</f>
        <v>/img/ESPEJO REDONDO 60 CON MENSULA.jpeg</v>
      </c>
      <c r="J20" s="24"/>
      <c r="K20" s="24">
        <f ca="1">IFERROR(__xludf.DUMMYFUNCTION("""COMPUTED_VALUE"""),1)</f>
        <v>1</v>
      </c>
      <c r="L20" s="24" t="str">
        <f ca="1">IFERROR(__xludf.DUMMYFUNCTION("""COMPUTED_VALUE"""),"MARTA MAMA")</f>
        <v>MARTA MAMA</v>
      </c>
      <c r="M20" s="24" t="str">
        <f ca="1">IFERROR(__xludf.DUMMYFUNCTION("""COMPUTED_VALUE"""),"VENDIDO")</f>
        <v>VENDIDO</v>
      </c>
      <c r="N20" s="24" t="str">
        <f ca="1">IFERROR(__xludf.DUMMYFUNCTION("""COMPUTED_VALUE"""),"BBVA - DENI")</f>
        <v>BBVA - DENI</v>
      </c>
      <c r="O20" s="24" t="b">
        <f ca="1">IFERROR(__xludf.DUMMYFUNCTION("""COMPUTED_VALUE"""),TRUE)</f>
        <v>1</v>
      </c>
      <c r="P20" s="24"/>
    </row>
    <row r="21" spans="1:16" ht="15.75" customHeight="1">
      <c r="C21" s="24" t="str">
        <f ca="1">IFERROR(__xludf.DUMMYFUNCTION("""COMPUTED_VALUE"""),"TENDER")</f>
        <v>TENDER</v>
      </c>
      <c r="D21" s="24">
        <f ca="1">IFERROR(__xludf.DUMMYFUNCTION("""COMPUTED_VALUE"""),25000)</f>
        <v>25000</v>
      </c>
      <c r="E21" s="24">
        <f ca="1">IFERROR(__xludf.DUMMYFUNCTION("""COMPUTED_VALUE"""),40000)</f>
        <v>40000</v>
      </c>
      <c r="F21" s="24" t="str">
        <f ca="1">IFERROR(__xludf.DUMMYFUNCTION("""COMPUTED_VALUE"""),"sold")</f>
        <v>sold</v>
      </c>
      <c r="G21" s="24" t="str">
        <f ca="1">IFERROR(__xludf.DUMMYFUNCTION("""COMPUTED_VALUE"""),"TENDER")</f>
        <v>TENDER</v>
      </c>
      <c r="H21" s="24" t="str">
        <f ca="1">IFERROR(__xludf.DUMMYFUNCTION("""COMPUTED_VALUE"""),"LAVADERO")</f>
        <v>LAVADERO</v>
      </c>
      <c r="I21" s="24" t="str">
        <f ca="1">IFERROR(__xludf.DUMMYFUNCTION("""COMPUTED_VALUE"""),"/img/TENDER.jpeg")</f>
        <v>/img/TENDER.jpeg</v>
      </c>
      <c r="J21" s="24"/>
      <c r="K21" s="24">
        <f ca="1">IFERROR(__xludf.DUMMYFUNCTION("""COMPUTED_VALUE"""),1)</f>
        <v>1</v>
      </c>
      <c r="L21" s="24" t="str">
        <f ca="1">IFERROR(__xludf.DUMMYFUNCTION("""COMPUTED_VALUE"""),"SABRI")</f>
        <v>SABRI</v>
      </c>
      <c r="M21" s="24" t="str">
        <f ca="1">IFERROR(__xludf.DUMMYFUNCTION("""COMPUTED_VALUE"""),"VENDIDO")</f>
        <v>VENDIDO</v>
      </c>
      <c r="N21" s="24" t="str">
        <f ca="1">IFERROR(__xludf.DUMMYFUNCTION("""COMPUTED_VALUE"""),"BBVA - DENI")</f>
        <v>BBVA - DENI</v>
      </c>
      <c r="O21" s="24" t="b">
        <f ca="1">IFERROR(__xludf.DUMMYFUNCTION("""COMPUTED_VALUE"""),FALSE)</f>
        <v>0</v>
      </c>
      <c r="P21" s="24"/>
    </row>
    <row r="22" spans="1:16" ht="15.75" customHeight="1">
      <c r="C22" s="24" t="str">
        <f ca="1">IFERROR(__xludf.DUMMYFUNCTION("""COMPUTED_VALUE"""),"MUEBLE ESTANTERIA CHICA 82 x 30 x 20")</f>
        <v>MUEBLE ESTANTERIA CHICA 82 x 30 x 20</v>
      </c>
      <c r="D22" s="24">
        <f ca="1">IFERROR(__xludf.DUMMYFUNCTION("""COMPUTED_VALUE"""),25000)</f>
        <v>25000</v>
      </c>
      <c r="E22" s="24">
        <f ca="1">IFERROR(__xludf.DUMMYFUNCTION("""COMPUTED_VALUE"""),35000)</f>
        <v>35000</v>
      </c>
      <c r="F22" s="24" t="str">
        <f ca="1">IFERROR(__xludf.DUMMYFUNCTION("""COMPUTED_VALUE"""),"sold")</f>
        <v>sold</v>
      </c>
      <c r="G22" s="24" t="str">
        <f ca="1">IFERROR(__xludf.DUMMYFUNCTION("""COMPUTED_VALUE"""),"ESTANTERIA CHICA 82 x 30 x 20")</f>
        <v>ESTANTERIA CHICA 82 x 30 x 20</v>
      </c>
      <c r="H22" s="24" t="str">
        <f ca="1">IFERROR(__xludf.DUMMYFUNCTION("""COMPUTED_VALUE"""),"MUEBLES")</f>
        <v>MUEBLES</v>
      </c>
      <c r="I22" s="24" t="str">
        <f ca="1">IFERROR(__xludf.DUMMYFUNCTION("""COMPUTED_VALUE"""),"/img/ESTANTERIA CHICA 82 x 30 x 20.jpeg")</f>
        <v>/img/ESTANTERIA CHICA 82 x 30 x 20.jpeg</v>
      </c>
      <c r="J22" s="24"/>
      <c r="K22" s="24">
        <f ca="1">IFERROR(__xludf.DUMMYFUNCTION("""COMPUTED_VALUE"""),1)</f>
        <v>1</v>
      </c>
      <c r="L22" s="24" t="str">
        <f ca="1">IFERROR(__xludf.DUMMYFUNCTION("""COMPUTED_VALUE"""),"SABRI")</f>
        <v>SABRI</v>
      </c>
      <c r="M22" s="24" t="str">
        <f ca="1">IFERROR(__xludf.DUMMYFUNCTION("""COMPUTED_VALUE"""),"VENDIDO")</f>
        <v>VENDIDO</v>
      </c>
      <c r="N22" s="24" t="str">
        <f ca="1">IFERROR(__xludf.DUMMYFUNCTION("""COMPUTED_VALUE"""),"BBVA - DENI")</f>
        <v>BBVA - DENI</v>
      </c>
      <c r="O22" s="24" t="b">
        <f ca="1">IFERROR(__xludf.DUMMYFUNCTION("""COMPUTED_VALUE"""),FALSE)</f>
        <v>0</v>
      </c>
      <c r="P22" s="24"/>
    </row>
    <row r="23" spans="1:16" ht="15.75" customHeight="1">
      <c r="C23" s="24" t="str">
        <f ca="1">IFERROR(__xludf.DUMMYFUNCTION("""COMPUTED_VALUE"""),"TOSTADORA KENWICK")</f>
        <v>TOSTADORA KENWICK</v>
      </c>
      <c r="D23" s="24">
        <f ca="1">IFERROR(__xludf.DUMMYFUNCTION("""COMPUTED_VALUE"""),25000)</f>
        <v>25000</v>
      </c>
      <c r="E23" s="24">
        <f ca="1">IFERROR(__xludf.DUMMYFUNCTION("""COMPUTED_VALUE"""),40000)</f>
        <v>40000</v>
      </c>
      <c r="F23" s="24" t="str">
        <f ca="1">IFERROR(__xludf.DUMMYFUNCTION("""COMPUTED_VALUE"""),"sold")</f>
        <v>sold</v>
      </c>
      <c r="G23" s="24" t="str">
        <f ca="1">IFERROR(__xludf.DUMMYFUNCTION("""COMPUTED_VALUE"""),"Tostadora ")</f>
        <v xml:space="preserve">Tostadora </v>
      </c>
      <c r="H23" s="24" t="str">
        <f ca="1">IFERROR(__xludf.DUMMYFUNCTION("""COMPUTED_VALUE"""),"COCINA")</f>
        <v>COCINA</v>
      </c>
      <c r="I23" s="24" t="str">
        <f ca="1">IFERROR(__xludf.DUMMYFUNCTION("""COMPUTED_VALUE"""),"/img/TOSTADORA KENWICK.jpeg")</f>
        <v>/img/TOSTADORA KENWICK.jpeg</v>
      </c>
      <c r="J23" s="24"/>
      <c r="K23" s="24">
        <f ca="1">IFERROR(__xludf.DUMMYFUNCTION("""COMPUTED_VALUE"""),1)</f>
        <v>1</v>
      </c>
      <c r="L23" s="24" t="str">
        <f ca="1">IFERROR(__xludf.DUMMYFUNCTION("""COMPUTED_VALUE"""),"PATRI")</f>
        <v>PATRI</v>
      </c>
      <c r="M23" s="24" t="str">
        <f ca="1">IFERROR(__xludf.DUMMYFUNCTION("""COMPUTED_VALUE"""),"VENDIDO")</f>
        <v>VENDIDO</v>
      </c>
      <c r="N23" s="24" t="str">
        <f ca="1">IFERROR(__xludf.DUMMYFUNCTION("""COMPUTED_VALUE"""),"BBVA - DENI")</f>
        <v>BBVA - DENI</v>
      </c>
      <c r="O23" s="24" t="b">
        <f ca="1">IFERROR(__xludf.DUMMYFUNCTION("""COMPUTED_VALUE"""),FALSE)</f>
        <v>0</v>
      </c>
      <c r="P23" s="24"/>
    </row>
    <row r="24" spans="1:16" ht="15.75" customHeight="1">
      <c r="C24" s="24" t="str">
        <f ca="1">IFERROR(__xludf.DUMMYFUNCTION("""COMPUTED_VALUE"""),"MANCUERNA GYM ")</f>
        <v xml:space="preserve">MANCUERNA GYM </v>
      </c>
      <c r="D24" s="24">
        <f ca="1">IFERROR(__xludf.DUMMYFUNCTION("""COMPUTED_VALUE"""),25000)</f>
        <v>25000</v>
      </c>
      <c r="E24" s="24">
        <f ca="1">IFERROR(__xludf.DUMMYFUNCTION("""COMPUTED_VALUE"""),60000)</f>
        <v>60000</v>
      </c>
      <c r="F24" s="24" t="str">
        <f ca="1">IFERROR(__xludf.DUMMYFUNCTION("""COMPUTED_VALUE"""),"sold")</f>
        <v>sold</v>
      </c>
      <c r="G24" s="24" t="str">
        <f ca="1">IFERROR(__xludf.DUMMYFUNCTION("""COMPUTED_VALUE"""),"BARRA CON DISCOS")</f>
        <v>BARRA CON DISCOS</v>
      </c>
      <c r="H24" s="24" t="str">
        <f ca="1">IFERROR(__xludf.DUMMYFUNCTION("""COMPUTED_VALUE"""),"DEPORTE")</f>
        <v>DEPORTE</v>
      </c>
      <c r="I24" s="24" t="str">
        <f ca="1">IFERROR(__xludf.DUMMYFUNCTION("""COMPUTED_VALUE"""),"/img/BARRA CON DISCOS.jpeg")</f>
        <v>/img/BARRA CON DISCOS.jpeg</v>
      </c>
      <c r="J24" s="24"/>
      <c r="K24" s="24">
        <f ca="1">IFERROR(__xludf.DUMMYFUNCTION("""COMPUTED_VALUE"""),1)</f>
        <v>1</v>
      </c>
      <c r="L24" s="24" t="str">
        <f ca="1">IFERROR(__xludf.DUMMYFUNCTION("""COMPUTED_VALUE"""),"LAUCHA")</f>
        <v>LAUCHA</v>
      </c>
      <c r="M24" s="24" t="str">
        <f ca="1">IFERROR(__xludf.DUMMYFUNCTION("""COMPUTED_VALUE"""),"VENDIDO")</f>
        <v>VENDIDO</v>
      </c>
      <c r="N24" s="24" t="str">
        <f ca="1">IFERROR(__xludf.DUMMYFUNCTION("""COMPUTED_VALUE"""),"MERCADO PAGO")</f>
        <v>MERCADO PAGO</v>
      </c>
      <c r="O24" s="24" t="b">
        <f ca="1">IFERROR(__xludf.DUMMYFUNCTION("""COMPUTED_VALUE"""),TRUE)</f>
        <v>1</v>
      </c>
      <c r="P24" s="24"/>
    </row>
    <row r="25" spans="1:16" ht="15.75" customHeight="1">
      <c r="C25" s="24" t="str">
        <f ca="1">IFERROR(__xludf.DUMMYFUNCTION("""COMPUTED_VALUE"""),"PONCHO LANA GRIS ROSA")</f>
        <v>PONCHO LANA GRIS ROSA</v>
      </c>
      <c r="D25" s="24">
        <f ca="1">IFERROR(__xludf.DUMMYFUNCTION("""COMPUTED_VALUE"""),20000)</f>
        <v>20000</v>
      </c>
      <c r="E25" s="24">
        <f ca="1">IFERROR(__xludf.DUMMYFUNCTION("""COMPUTED_VALUE"""),40000)</f>
        <v>40000</v>
      </c>
      <c r="F25" s="24" t="str">
        <f ca="1">IFERROR(__xludf.DUMMYFUNCTION("""COMPUTED_VALUE"""),"sold")</f>
        <v>sold</v>
      </c>
      <c r="G25" s="24" t="str">
        <f ca="1">IFERROR(__xludf.DUMMYFUNCTION("""COMPUTED_VALUE"""),"Precio por los 2.")</f>
        <v>Precio por los 2.</v>
      </c>
      <c r="H25" s="24" t="str">
        <f ca="1">IFERROR(__xludf.DUMMYFUNCTION("""COMPUTED_VALUE"""),"MODA")</f>
        <v>MODA</v>
      </c>
      <c r="I25" s="24" t="str">
        <f ca="1">IFERROR(__xludf.DUMMYFUNCTION("""COMPUTED_VALUE"""),"/img/PONCHO LANA GRIS ROSA.jpeg")</f>
        <v>/img/PONCHO LANA GRIS ROSA.jpeg</v>
      </c>
      <c r="J25" s="24"/>
      <c r="K25" s="24">
        <f ca="1">IFERROR(__xludf.DUMMYFUNCTION("""COMPUTED_VALUE"""),1)</f>
        <v>1</v>
      </c>
      <c r="L25" s="24" t="str">
        <f ca="1">IFERROR(__xludf.DUMMYFUNCTION("""COMPUTED_VALUE"""),"TIA LAURA")</f>
        <v>TIA LAURA</v>
      </c>
      <c r="M25" s="24" t="str">
        <f ca="1">IFERROR(__xludf.DUMMYFUNCTION("""COMPUTED_VALUE"""),"VENDIDO")</f>
        <v>VENDIDO</v>
      </c>
      <c r="N25" s="24" t="str">
        <f ca="1">IFERROR(__xludf.DUMMYFUNCTION("""COMPUTED_VALUE"""),"EFECTIVO")</f>
        <v>EFECTIVO</v>
      </c>
      <c r="O25" s="24" t="b">
        <f ca="1">IFERROR(__xludf.DUMMYFUNCTION("""COMPUTED_VALUE"""),TRUE)</f>
        <v>1</v>
      </c>
      <c r="P25" s="24"/>
    </row>
    <row r="26" spans="1:16" ht="15.75" customHeight="1">
      <c r="C26" s="24" t="str">
        <f ca="1">IFERROR(__xludf.DUMMYFUNCTION("""COMPUTED_VALUE"""),"ESMALTE Y ENDUIDO BLANCO")</f>
        <v>ESMALTE Y ENDUIDO BLANCO</v>
      </c>
      <c r="D26" s="24">
        <f ca="1">IFERROR(__xludf.DUMMYFUNCTION("""COMPUTED_VALUE"""),20000)</f>
        <v>20000</v>
      </c>
      <c r="E26" s="24">
        <f ca="1">IFERROR(__xludf.DUMMYFUNCTION("""COMPUTED_VALUE"""),40000)</f>
        <v>40000</v>
      </c>
      <c r="F26" s="24" t="str">
        <f ca="1">IFERROR(__xludf.DUMMYFUNCTION("""COMPUTED_VALUE"""),"sold")</f>
        <v>sold</v>
      </c>
      <c r="G26" s="24" t="str">
        <f ca="1">IFERROR(__xludf.DUMMYFUNCTION("""COMPUTED_VALUE"""),"Precio por los 2.")</f>
        <v>Precio por los 2.</v>
      </c>
      <c r="H26" s="24" t="str">
        <f ca="1">IFERROR(__xludf.DUMMYFUNCTION("""COMPUTED_VALUE"""),"OBRA Y ARREGLOS")</f>
        <v>OBRA Y ARREGLOS</v>
      </c>
      <c r="I26" s="24" t="str">
        <f ca="1">IFERROR(__xludf.DUMMYFUNCTION("""COMPUTED_VALUE"""),"/img/ESMALTE Y ENDUIDO BLANCO.jpeg")</f>
        <v>/img/ESMALTE Y ENDUIDO BLANCO.jpeg</v>
      </c>
      <c r="J26" s="24"/>
      <c r="K26" s="24">
        <f ca="1">IFERROR(__xludf.DUMMYFUNCTION("""COMPUTED_VALUE"""),1)</f>
        <v>1</v>
      </c>
      <c r="L26" s="24" t="str">
        <f ca="1">IFERROR(__xludf.DUMMYFUNCTION("""COMPUTED_VALUE"""),"TIA LAURA")</f>
        <v>TIA LAURA</v>
      </c>
      <c r="M26" s="24" t="str">
        <f ca="1">IFERROR(__xludf.DUMMYFUNCTION("""COMPUTED_VALUE"""),"VENDIDO")</f>
        <v>VENDIDO</v>
      </c>
      <c r="N26" s="24" t="str">
        <f ca="1">IFERROR(__xludf.DUMMYFUNCTION("""COMPUTED_VALUE"""),"EFECTIVO")</f>
        <v>EFECTIVO</v>
      </c>
      <c r="O26" s="24" t="b">
        <f ca="1">IFERROR(__xludf.DUMMYFUNCTION("""COMPUTED_VALUE"""),TRUE)</f>
        <v>1</v>
      </c>
      <c r="P26" s="24"/>
    </row>
    <row r="27" spans="1:16" ht="15.75" customHeight="1">
      <c r="C27" s="24" t="str">
        <f ca="1">IFERROR(__xludf.DUMMYFUNCTION("""COMPUTED_VALUE"""),"CAMPERA ABERCROMBIE")</f>
        <v>CAMPERA ABERCROMBIE</v>
      </c>
      <c r="D27" s="24">
        <f ca="1">IFERROR(__xludf.DUMMYFUNCTION("""COMPUTED_VALUE"""),18000)</f>
        <v>18000</v>
      </c>
      <c r="E27" s="24">
        <f ca="1">IFERROR(__xludf.DUMMYFUNCTION("""COMPUTED_VALUE"""),25000)</f>
        <v>25000</v>
      </c>
      <c r="F27" s="24" t="str">
        <f ca="1">IFERROR(__xludf.DUMMYFUNCTION("""COMPUTED_VALUE"""),"sold")</f>
        <v>sold</v>
      </c>
      <c r="G27" s="24" t="str">
        <f ca="1">IFERROR(__xludf.DUMMYFUNCTION("""COMPUTED_VALUE"""),"CAMPERA ABERCROMBIE")</f>
        <v>CAMPERA ABERCROMBIE</v>
      </c>
      <c r="H27" s="24" t="str">
        <f ca="1">IFERROR(__xludf.DUMMYFUNCTION("""COMPUTED_VALUE"""),"MODA")</f>
        <v>MODA</v>
      </c>
      <c r="I27" s="24" t="str">
        <f ca="1">IFERROR(__xludf.DUMMYFUNCTION("""COMPUTED_VALUE"""),"/img/CAMPERA ABERCROMBIE.jpg")</f>
        <v>/img/CAMPERA ABERCROMBIE.jpg</v>
      </c>
      <c r="J27" s="24"/>
      <c r="K27" s="24">
        <f ca="1">IFERROR(__xludf.DUMMYFUNCTION("""COMPUTED_VALUE"""),1)</f>
        <v>1</v>
      </c>
      <c r="L27" s="24" t="str">
        <f ca="1">IFERROR(__xludf.DUMMYFUNCTION("""COMPUTED_VALUE"""),"LU MARKETPLACE")</f>
        <v>LU MARKETPLACE</v>
      </c>
      <c r="M27" s="24" t="str">
        <f ca="1">IFERROR(__xludf.DUMMYFUNCTION("""COMPUTED_VALUE"""),"VENDIDO")</f>
        <v>VENDIDO</v>
      </c>
      <c r="N27" s="24" t="str">
        <f ca="1">IFERROR(__xludf.DUMMYFUNCTION("""COMPUTED_VALUE"""),"BBVA - DENI")</f>
        <v>BBVA - DENI</v>
      </c>
      <c r="O27" s="24" t="b">
        <f ca="1">IFERROR(__xludf.DUMMYFUNCTION("""COMPUTED_VALUE"""),TRUE)</f>
        <v>1</v>
      </c>
      <c r="P27" s="24"/>
    </row>
    <row r="28" spans="1:16" ht="15.75" customHeight="1">
      <c r="C28" s="24" t="str">
        <f ca="1">IFERROR(__xludf.DUMMYFUNCTION("""COMPUTED_VALUE"""),"PIREX RECTANGULARES")</f>
        <v>PIREX RECTANGULARES</v>
      </c>
      <c r="D28" s="24">
        <f ca="1">IFERROR(__xludf.DUMMYFUNCTION("""COMPUTED_VALUE"""),16000)</f>
        <v>16000</v>
      </c>
      <c r="E28" s="24">
        <f ca="1">IFERROR(__xludf.DUMMYFUNCTION("""COMPUTED_VALUE"""),20000)</f>
        <v>20000</v>
      </c>
      <c r="F28" s="24" t="str">
        <f ca="1">IFERROR(__xludf.DUMMYFUNCTION("""COMPUTED_VALUE"""),"sold")</f>
        <v>sold</v>
      </c>
      <c r="G28" s="24" t="str">
        <f ca="1">IFERROR(__xludf.DUMMYFUNCTION("""COMPUTED_VALUE"""),"Precio por las 2.")</f>
        <v>Precio por las 2.</v>
      </c>
      <c r="H28" s="24" t="str">
        <f ca="1">IFERROR(__xludf.DUMMYFUNCTION("""COMPUTED_VALUE"""),"COCINA")</f>
        <v>COCINA</v>
      </c>
      <c r="I28" s="24" t="str">
        <f ca="1">IFERROR(__xludf.DUMMYFUNCTION("""COMPUTED_VALUE"""),"/img/PIREX RECTANGULARES.jpeg")</f>
        <v>/img/PIREX RECTANGULARES.jpeg</v>
      </c>
      <c r="J28" s="24"/>
      <c r="K28" s="24">
        <f ca="1">IFERROR(__xludf.DUMMYFUNCTION("""COMPUTED_VALUE"""),1)</f>
        <v>1</v>
      </c>
      <c r="L28" s="24" t="str">
        <f ca="1">IFERROR(__xludf.DUMMYFUNCTION("""COMPUTED_VALUE"""),"MARTA MAMA")</f>
        <v>MARTA MAMA</v>
      </c>
      <c r="M28" s="24" t="str">
        <f ca="1">IFERROR(__xludf.DUMMYFUNCTION("""COMPUTED_VALUE"""),"VENDIDO")</f>
        <v>VENDIDO</v>
      </c>
      <c r="N28" s="24" t="str">
        <f ca="1">IFERROR(__xludf.DUMMYFUNCTION("""COMPUTED_VALUE"""),"BBVA - DENI")</f>
        <v>BBVA - DENI</v>
      </c>
      <c r="O28" s="24" t="b">
        <f ca="1">IFERROR(__xludf.DUMMYFUNCTION("""COMPUTED_VALUE"""),TRUE)</f>
        <v>1</v>
      </c>
      <c r="P28" s="24"/>
    </row>
    <row r="29" spans="1:16" ht="15.75" customHeight="1">
      <c r="C29" s="24" t="str">
        <f ca="1">IFERROR(__xludf.DUMMYFUNCTION("""COMPUTED_VALUE"""),"COPAS VINO")</f>
        <v>COPAS VINO</v>
      </c>
      <c r="D29" s="24">
        <f ca="1">IFERROR(__xludf.DUMMYFUNCTION("""COMPUTED_VALUE"""),15000)</f>
        <v>15000</v>
      </c>
      <c r="E29" s="24">
        <f ca="1">IFERROR(__xludf.DUMMYFUNCTION("""COMPUTED_VALUE"""),20000)</f>
        <v>20000</v>
      </c>
      <c r="F29" s="24" t="str">
        <f ca="1">IFERROR(__xludf.DUMMYFUNCTION("""COMPUTED_VALUE"""),"sold")</f>
        <v>sold</v>
      </c>
      <c r="G29" s="24" t="str">
        <f ca="1">IFERROR(__xludf.DUMMYFUNCTION("""COMPUTED_VALUE"""),"Precio por las 5.")</f>
        <v>Precio por las 5.</v>
      </c>
      <c r="H29" s="24" t="str">
        <f ca="1">IFERROR(__xludf.DUMMYFUNCTION("""COMPUTED_VALUE"""),"COCINA")</f>
        <v>COCINA</v>
      </c>
      <c r="I29" s="24" t="str">
        <f ca="1">IFERROR(__xludf.DUMMYFUNCTION("""COMPUTED_VALUE"""),"/img/COPAS VINO.jpeg")</f>
        <v>/img/COPAS VINO.jpeg</v>
      </c>
      <c r="J29" s="24"/>
      <c r="K29" s="24">
        <f ca="1">IFERROR(__xludf.DUMMYFUNCTION("""COMPUTED_VALUE"""),1)</f>
        <v>1</v>
      </c>
      <c r="L29" s="24" t="str">
        <f ca="1">IFERROR(__xludf.DUMMYFUNCTION("""COMPUTED_VALUE"""),"AGUS CIANCIO")</f>
        <v>AGUS CIANCIO</v>
      </c>
      <c r="M29" s="24" t="str">
        <f ca="1">IFERROR(__xludf.DUMMYFUNCTION("""COMPUTED_VALUE"""),"VENDIDO")</f>
        <v>VENDIDO</v>
      </c>
      <c r="N29" s="24" t="str">
        <f ca="1">IFERROR(__xludf.DUMMYFUNCTION("""COMPUTED_VALUE"""),"BBVA - DENI")</f>
        <v>BBVA - DENI</v>
      </c>
      <c r="O29" s="24" t="b">
        <f ca="1">IFERROR(__xludf.DUMMYFUNCTION("""COMPUTED_VALUE"""),TRUE)</f>
        <v>1</v>
      </c>
      <c r="P29" s="24"/>
    </row>
    <row r="30" spans="1:16" ht="15.75" customHeight="1">
      <c r="C30" s="24" t="str">
        <f ca="1">IFERROR(__xludf.DUMMYFUNCTION("""COMPUTED_VALUE"""),"ESMALTES")</f>
        <v>ESMALTES</v>
      </c>
      <c r="D30" s="24">
        <f ca="1">IFERROR(__xludf.DUMMYFUNCTION("""COMPUTED_VALUE"""),15000)</f>
        <v>15000</v>
      </c>
      <c r="E30" s="24">
        <f ca="1">IFERROR(__xludf.DUMMYFUNCTION("""COMPUTED_VALUE"""),40000)</f>
        <v>40000</v>
      </c>
      <c r="F30" s="24" t="str">
        <f ca="1">IFERROR(__xludf.DUMMYFUNCTION("""COMPUTED_VALUE"""),"sold")</f>
        <v>sold</v>
      </c>
      <c r="G30" s="24" t="str">
        <f ca="1">IFERROR(__xludf.DUMMYFUNCTION("""COMPUTED_VALUE"""),"Lote completo con varios colores y marcas.")</f>
        <v>Lote completo con varios colores y marcas.</v>
      </c>
      <c r="H30" s="24" t="str">
        <f ca="1">IFERROR(__xludf.DUMMYFUNCTION("""COMPUTED_VALUE"""),"BEAUTY")</f>
        <v>BEAUTY</v>
      </c>
      <c r="I30" s="24" t="str">
        <f ca="1">IFERROR(__xludf.DUMMYFUNCTION("""COMPUTED_VALUE"""),"/img/ESMALTES.jpeg")</f>
        <v>/img/ESMALTES.jpeg</v>
      </c>
      <c r="J30" s="24"/>
      <c r="K30" s="24">
        <f ca="1">IFERROR(__xludf.DUMMYFUNCTION("""COMPUTED_VALUE"""),1)</f>
        <v>1</v>
      </c>
      <c r="L30" s="24" t="str">
        <f ca="1">IFERROR(__xludf.DUMMYFUNCTION("""COMPUTED_VALUE"""),"TIA LAURA")</f>
        <v>TIA LAURA</v>
      </c>
      <c r="M30" s="24" t="str">
        <f ca="1">IFERROR(__xludf.DUMMYFUNCTION("""COMPUTED_VALUE"""),"VENDIDO")</f>
        <v>VENDIDO</v>
      </c>
      <c r="N30" s="24" t="str">
        <f ca="1">IFERROR(__xludf.DUMMYFUNCTION("""COMPUTED_VALUE"""),"EFECTIVO")</f>
        <v>EFECTIVO</v>
      </c>
      <c r="O30" s="24" t="b">
        <f ca="1">IFERROR(__xludf.DUMMYFUNCTION("""COMPUTED_VALUE"""),TRUE)</f>
        <v>1</v>
      </c>
      <c r="P30" s="24"/>
    </row>
    <row r="31" spans="1:16" ht="12.5">
      <c r="C31" s="24" t="str">
        <f ca="1">IFERROR(__xludf.DUMMYFUNCTION("""COMPUTED_VALUE"""),"GOMERO CON SOPORTE MADERA")</f>
        <v>GOMERO CON SOPORTE MADERA</v>
      </c>
      <c r="D31" s="24">
        <f ca="1">IFERROR(__xludf.DUMMYFUNCTION("""COMPUTED_VALUE"""),15000)</f>
        <v>15000</v>
      </c>
      <c r="E31" s="24">
        <f ca="1">IFERROR(__xludf.DUMMYFUNCTION("""COMPUTED_VALUE"""),20000)</f>
        <v>20000</v>
      </c>
      <c r="F31" s="24" t="str">
        <f ca="1">IFERROR(__xludf.DUMMYFUNCTION("""COMPUTED_VALUE"""),"sold")</f>
        <v>sold</v>
      </c>
      <c r="G31" s="24" t="str">
        <f ca="1">IFERROR(__xludf.DUMMYFUNCTION("""COMPUTED_VALUE"""),"GOMERO CON SOPORTE MADERA")</f>
        <v>GOMERO CON SOPORTE MADERA</v>
      </c>
      <c r="H31" s="24" t="str">
        <f ca="1">IFERROR(__xludf.DUMMYFUNCTION("""COMPUTED_VALUE"""),"JARDIN")</f>
        <v>JARDIN</v>
      </c>
      <c r="I31" s="24" t="str">
        <f ca="1">IFERROR(__xludf.DUMMYFUNCTION("""COMPUTED_VALUE"""),"/img/GOMERO CON SOPORTE MADERA.jpeg")</f>
        <v>/img/GOMERO CON SOPORTE MADERA.jpeg</v>
      </c>
      <c r="J31" s="24"/>
      <c r="K31" s="24">
        <f ca="1">IFERROR(__xludf.DUMMYFUNCTION("""COMPUTED_VALUE"""),1)</f>
        <v>1</v>
      </c>
      <c r="L31" s="24" t="str">
        <f ca="1">IFERROR(__xludf.DUMMYFUNCTION("""COMPUTED_VALUE"""),"SOFI CAPANO")</f>
        <v>SOFI CAPANO</v>
      </c>
      <c r="M31" s="24" t="str">
        <f ca="1">IFERROR(__xludf.DUMMYFUNCTION("""COMPUTED_VALUE"""),"VENDIDO")</f>
        <v>VENDIDO</v>
      </c>
      <c r="N31" s="24" t="str">
        <f ca="1">IFERROR(__xludf.DUMMYFUNCTION("""COMPUTED_VALUE"""),"BBVA - DENI")</f>
        <v>BBVA - DENI</v>
      </c>
      <c r="O31" s="24" t="b">
        <f ca="1">IFERROR(__xludf.DUMMYFUNCTION("""COMPUTED_VALUE"""),TRUE)</f>
        <v>1</v>
      </c>
      <c r="P31" s="24"/>
    </row>
    <row r="32" spans="1:16" ht="12.5">
      <c r="C32" s="24" t="str">
        <f ca="1">IFERROR(__xludf.DUMMYFUNCTION("""COMPUTED_VALUE"""),"CHANGUITO CARRITO COMPRAS")</f>
        <v>CHANGUITO CARRITO COMPRAS</v>
      </c>
      <c r="D32" s="24">
        <f ca="1">IFERROR(__xludf.DUMMYFUNCTION("""COMPUTED_VALUE"""),15000)</f>
        <v>15000</v>
      </c>
      <c r="E32" s="24">
        <f ca="1">IFERROR(__xludf.DUMMYFUNCTION("""COMPUTED_VALUE"""),18000)</f>
        <v>18000</v>
      </c>
      <c r="F32" s="24" t="str">
        <f ca="1">IFERROR(__xludf.DUMMYFUNCTION("""COMPUTED_VALUE"""),"sold")</f>
        <v>sold</v>
      </c>
      <c r="G32" s="24" t="str">
        <f ca="1">IFERROR(__xludf.DUMMYFUNCTION("""COMPUTED_VALUE"""),"CHANGUITO COMPRAS")</f>
        <v>CHANGUITO COMPRAS</v>
      </c>
      <c r="H32" s="24" t="str">
        <f ca="1">IFERROR(__xludf.DUMMYFUNCTION("""COMPUTED_VALUE"""),"VARIOS")</f>
        <v>VARIOS</v>
      </c>
      <c r="I32" s="24" t="str">
        <f ca="1">IFERROR(__xludf.DUMMYFUNCTION("""COMPUTED_VALUE"""),"/img/CHANGUITO COMPRAS.jpeg")</f>
        <v>/img/CHANGUITO COMPRAS.jpeg</v>
      </c>
      <c r="J32" s="24"/>
      <c r="K32" s="24">
        <f ca="1">IFERROR(__xludf.DUMMYFUNCTION("""COMPUTED_VALUE"""),1)</f>
        <v>1</v>
      </c>
      <c r="L32" s="24" t="str">
        <f ca="1">IFERROR(__xludf.DUMMYFUNCTION("""COMPUTED_VALUE"""),"PATRI")</f>
        <v>PATRI</v>
      </c>
      <c r="M32" s="24" t="str">
        <f ca="1">IFERROR(__xludf.DUMMYFUNCTION("""COMPUTED_VALUE"""),"VENDIDO")</f>
        <v>VENDIDO</v>
      </c>
      <c r="N32" s="24" t="str">
        <f ca="1">IFERROR(__xludf.DUMMYFUNCTION("""COMPUTED_VALUE"""),"BBVA - DENI")</f>
        <v>BBVA - DENI</v>
      </c>
      <c r="O32" s="24" t="b">
        <f ca="1">IFERROR(__xludf.DUMMYFUNCTION("""COMPUTED_VALUE"""),FALSE)</f>
        <v>0</v>
      </c>
      <c r="P32" s="24"/>
    </row>
    <row r="33" spans="3:16" ht="12.5">
      <c r="C33" s="24" t="str">
        <f ca="1">IFERROR(__xludf.DUMMYFUNCTION("""COMPUTED_VALUE"""),"LAMPARA LUNA COLORES GADNIC")</f>
        <v>LAMPARA LUNA COLORES GADNIC</v>
      </c>
      <c r="D33" s="24">
        <f ca="1">IFERROR(__xludf.DUMMYFUNCTION("""COMPUTED_VALUE"""),15000)</f>
        <v>15000</v>
      </c>
      <c r="E33" s="24">
        <f ca="1">IFERROR(__xludf.DUMMYFUNCTION("""COMPUTED_VALUE"""),34000)</f>
        <v>34000</v>
      </c>
      <c r="F33" s="24" t="str">
        <f ca="1">IFERROR(__xludf.DUMMYFUNCTION("""COMPUTED_VALUE"""),"sold")</f>
        <v>sold</v>
      </c>
      <c r="G33" s="24" t="str">
        <f ca="1">IFERROR(__xludf.DUMMYFUNCTION("""COMPUTED_VALUE"""),"LAMPARA LUNA COLORES GADNIC")</f>
        <v>LAMPARA LUNA COLORES GADNIC</v>
      </c>
      <c r="H33" s="24" t="str">
        <f ca="1">IFERROR(__xludf.DUMMYFUNCTION("""COMPUTED_VALUE"""),"DECO")</f>
        <v>DECO</v>
      </c>
      <c r="I33" s="24" t="str">
        <f ca="1">IFERROR(__xludf.DUMMYFUNCTION("""COMPUTED_VALUE"""),"/img/LAMPARA LUNA COLORES GADNIC.jpeg")</f>
        <v>/img/LAMPARA LUNA COLORES GADNIC.jpeg</v>
      </c>
      <c r="J33" s="24"/>
      <c r="K33" s="24">
        <f ca="1">IFERROR(__xludf.DUMMYFUNCTION("""COMPUTED_VALUE"""),1)</f>
        <v>1</v>
      </c>
      <c r="L33" s="24" t="str">
        <f ca="1">IFERROR(__xludf.DUMMYFUNCTION("""COMPUTED_VALUE"""),"MILE")</f>
        <v>MILE</v>
      </c>
      <c r="M33" s="24" t="str">
        <f ca="1">IFERROR(__xludf.DUMMYFUNCTION("""COMPUTED_VALUE"""),"VENDIDO")</f>
        <v>VENDIDO</v>
      </c>
      <c r="N33" s="24" t="str">
        <f ca="1">IFERROR(__xludf.DUMMYFUNCTION("""COMPUTED_VALUE"""),"BBVA - DENI")</f>
        <v>BBVA - DENI</v>
      </c>
      <c r="O33" s="24" t="b">
        <f ca="1">IFERROR(__xludf.DUMMYFUNCTION("""COMPUTED_VALUE"""),TRUE)</f>
        <v>1</v>
      </c>
      <c r="P33" s="24"/>
    </row>
    <row r="34" spans="3:16" ht="12.5">
      <c r="C34" s="24" t="str">
        <f ca="1">IFERROR(__xludf.DUMMYFUNCTION("""COMPUTED_VALUE"""),"MANTA 1 PLAZA POLAR SOFT NARANJA")</f>
        <v>MANTA 1 PLAZA POLAR SOFT NARANJA</v>
      </c>
      <c r="D34" s="24">
        <f ca="1">IFERROR(__xludf.DUMMYFUNCTION("""COMPUTED_VALUE"""),15000)</f>
        <v>15000</v>
      </c>
      <c r="E34" s="24">
        <f ca="1">IFERROR(__xludf.DUMMYFUNCTION("""COMPUTED_VALUE"""),25000)</f>
        <v>25000</v>
      </c>
      <c r="F34" s="24" t="str">
        <f ca="1">IFERROR(__xludf.DUMMYFUNCTION("""COMPUTED_VALUE"""),"sold")</f>
        <v>sold</v>
      </c>
      <c r="G34" s="24" t="str">
        <f ca="1">IFERROR(__xludf.DUMMYFUNCTION("""COMPUTED_VALUE"""),"MANTA 1 PLAZA POLAR SOFT NARANJA")</f>
        <v>MANTA 1 PLAZA POLAR SOFT NARANJA</v>
      </c>
      <c r="H34" s="24" t="str">
        <f ca="1">IFERROR(__xludf.DUMMYFUNCTION("""COMPUTED_VALUE"""),"DECO")</f>
        <v>DECO</v>
      </c>
      <c r="I34" s="24" t="str">
        <f ca="1">IFERROR(__xludf.DUMMYFUNCTION("""COMPUTED_VALUE"""),"/img/MANTA 1 PLAZA POLAR SOFT NARANJA.jpeg")</f>
        <v>/img/MANTA 1 PLAZA POLAR SOFT NARANJA.jpeg</v>
      </c>
      <c r="J34" s="24"/>
      <c r="K34" s="24">
        <f ca="1">IFERROR(__xludf.DUMMYFUNCTION("""COMPUTED_VALUE"""),1)</f>
        <v>1</v>
      </c>
      <c r="L34" s="24" t="str">
        <f ca="1">IFERROR(__xludf.DUMMYFUNCTION("""COMPUTED_VALUE"""),"PATRI")</f>
        <v>PATRI</v>
      </c>
      <c r="M34" s="24" t="str">
        <f ca="1">IFERROR(__xludf.DUMMYFUNCTION("""COMPUTED_VALUE"""),"VENDIDO")</f>
        <v>VENDIDO</v>
      </c>
      <c r="N34" s="24" t="str">
        <f ca="1">IFERROR(__xludf.DUMMYFUNCTION("""COMPUTED_VALUE"""),"BBVA - DENI")</f>
        <v>BBVA - DENI</v>
      </c>
      <c r="O34" s="24" t="b">
        <f ca="1">IFERROR(__xludf.DUMMYFUNCTION("""COMPUTED_VALUE"""),FALSE)</f>
        <v>0</v>
      </c>
      <c r="P34" s="24"/>
    </row>
    <row r="35" spans="3:16" ht="12.5">
      <c r="C35" s="24" t="str">
        <f ca="1">IFERROR(__xludf.DUMMYFUNCTION("""COMPUTED_VALUE"""),"TRANSPORTIN MASCOTAS TELA")</f>
        <v>TRANSPORTIN MASCOTAS TELA</v>
      </c>
      <c r="D35" s="24">
        <f ca="1">IFERROR(__xludf.DUMMYFUNCTION("""COMPUTED_VALUE"""),15000)</f>
        <v>15000</v>
      </c>
      <c r="E35" s="24">
        <f ca="1">IFERROR(__xludf.DUMMYFUNCTION("""COMPUTED_VALUE"""),20000)</f>
        <v>20000</v>
      </c>
      <c r="F35" s="24" t="str">
        <f ca="1">IFERROR(__xludf.DUMMYFUNCTION("""COMPUTED_VALUE"""),"sold")</f>
        <v>sold</v>
      </c>
      <c r="G35" s="24" t="str">
        <f ca="1">IFERROR(__xludf.DUMMYFUNCTION("""COMPUTED_VALUE"""),"Medidas: 82 circunferencia x 32 alto x 44 largo. ")</f>
        <v xml:space="preserve">Medidas: 82 circunferencia x 32 alto x 44 largo. </v>
      </c>
      <c r="H35" s="24" t="str">
        <f ca="1">IFERROR(__xludf.DUMMYFUNCTION("""COMPUTED_VALUE"""),"VARIOS")</f>
        <v>VARIOS</v>
      </c>
      <c r="I35" s="24" t="str">
        <f ca="1">IFERROR(__xludf.DUMMYFUNCTION("""COMPUTED_VALUE"""),"/img/TRANSPORTIN MASCOTAS TELA.jpeg")</f>
        <v>/img/TRANSPORTIN MASCOTAS TELA.jpeg</v>
      </c>
      <c r="J35" s="24"/>
      <c r="K35" s="24">
        <f ca="1">IFERROR(__xludf.DUMMYFUNCTION("""COMPUTED_VALUE"""),1)</f>
        <v>1</v>
      </c>
      <c r="L35" s="24" t="str">
        <f ca="1">IFERROR(__xludf.DUMMYFUNCTION("""COMPUTED_VALUE"""),"MARISA IGARRETA/VANE HCDN")</f>
        <v>MARISA IGARRETA/VANE HCDN</v>
      </c>
      <c r="M35" s="24" t="str">
        <f ca="1">IFERROR(__xludf.DUMMYFUNCTION("""COMPUTED_VALUE"""),"VENDIDO")</f>
        <v>VENDIDO</v>
      </c>
      <c r="N35" s="24" t="str">
        <f ca="1">IFERROR(__xludf.DUMMYFUNCTION("""COMPUTED_VALUE"""),"BBVA - DENI")</f>
        <v>BBVA - DENI</v>
      </c>
      <c r="O35" s="24" t="b">
        <f ca="1">IFERROR(__xludf.DUMMYFUNCTION("""COMPUTED_VALUE"""),TRUE)</f>
        <v>1</v>
      </c>
      <c r="P35" s="24"/>
    </row>
    <row r="36" spans="3:16" ht="12.5">
      <c r="C36" s="24" t="str">
        <f ca="1">IFERROR(__xludf.DUMMYFUNCTION("""COMPUTED_VALUE"""),"MONOPOLY")</f>
        <v>MONOPOLY</v>
      </c>
      <c r="D36" s="24">
        <f ca="1">IFERROR(__xludf.DUMMYFUNCTION("""COMPUTED_VALUE"""),15000)</f>
        <v>15000</v>
      </c>
      <c r="E36" s="24">
        <f ca="1">IFERROR(__xludf.DUMMYFUNCTION("""COMPUTED_VALUE"""),23000)</f>
        <v>23000</v>
      </c>
      <c r="F36" s="24" t="str">
        <f ca="1">IFERROR(__xludf.DUMMYFUNCTION("""COMPUTED_VALUE"""),"sold")</f>
        <v>sold</v>
      </c>
      <c r="G36" s="24" t="str">
        <f ca="1">IFERROR(__xludf.DUMMYFUNCTION("""COMPUTED_VALUE"""),"MONOPOLY")</f>
        <v>MONOPOLY</v>
      </c>
      <c r="H36" s="24" t="str">
        <f ca="1">IFERROR(__xludf.DUMMYFUNCTION("""COMPUTED_VALUE"""),"ENTRETENIMIENTO")</f>
        <v>ENTRETENIMIENTO</v>
      </c>
      <c r="I36" s="24" t="str">
        <f ca="1">IFERROR(__xludf.DUMMYFUNCTION("""COMPUTED_VALUE"""),"/img/MONOPOLY.jpeg")</f>
        <v>/img/MONOPOLY.jpeg</v>
      </c>
      <c r="J36" s="24"/>
      <c r="K36" s="24">
        <f ca="1">IFERROR(__xludf.DUMMYFUNCTION("""COMPUTED_VALUE"""),1)</f>
        <v>1</v>
      </c>
      <c r="L36" s="24" t="str">
        <f ca="1">IFERROR(__xludf.DUMMYFUNCTION("""COMPUTED_VALUE"""),"SOFI CAPANO")</f>
        <v>SOFI CAPANO</v>
      </c>
      <c r="M36" s="24" t="str">
        <f ca="1">IFERROR(__xludf.DUMMYFUNCTION("""COMPUTED_VALUE"""),"VENDIDO")</f>
        <v>VENDIDO</v>
      </c>
      <c r="N36" s="24" t="str">
        <f ca="1">IFERROR(__xludf.DUMMYFUNCTION("""COMPUTED_VALUE"""),"BBVA - DENI")</f>
        <v>BBVA - DENI</v>
      </c>
      <c r="O36" s="24" t="b">
        <f ca="1">IFERROR(__xludf.DUMMYFUNCTION("""COMPUTED_VALUE"""),TRUE)</f>
        <v>1</v>
      </c>
      <c r="P36" s="24"/>
    </row>
    <row r="37" spans="3:16" ht="12.5">
      <c r="C37" s="24" t="str">
        <f ca="1">IFERROR(__xludf.DUMMYFUNCTION("""COMPUTED_VALUE"""),"PIZARRA 40 X 60")</f>
        <v>PIZARRA 40 X 60</v>
      </c>
      <c r="D37" s="24">
        <f ca="1">IFERROR(__xludf.DUMMYFUNCTION("""COMPUTED_VALUE"""),12000)</f>
        <v>12000</v>
      </c>
      <c r="E37" s="24">
        <f ca="1">IFERROR(__xludf.DUMMYFUNCTION("""COMPUTED_VALUE"""),15000)</f>
        <v>15000</v>
      </c>
      <c r="F37" s="24" t="str">
        <f ca="1">IFERROR(__xludf.DUMMYFUNCTION("""COMPUTED_VALUE"""),"sold")</f>
        <v>sold</v>
      </c>
      <c r="G37" s="24" t="str">
        <f ca="1">IFERROR(__xludf.DUMMYFUNCTION("""COMPUTED_VALUE"""),"PIZARRA 40 X 60")</f>
        <v>PIZARRA 40 X 60</v>
      </c>
      <c r="H37" s="24" t="str">
        <f ca="1">IFERROR(__xludf.DUMMYFUNCTION("""COMPUTED_VALUE"""),"DECO")</f>
        <v>DECO</v>
      </c>
      <c r="I37" s="24" t="str">
        <f ca="1">IFERROR(__xludf.DUMMYFUNCTION("""COMPUTED_VALUE"""),"/img/PIZARRA 40 X 60.jpeg")</f>
        <v>/img/PIZARRA 40 X 60.jpeg</v>
      </c>
      <c r="J37" s="24"/>
      <c r="K37" s="24">
        <f ca="1">IFERROR(__xludf.DUMMYFUNCTION("""COMPUTED_VALUE"""),1)</f>
        <v>1</v>
      </c>
      <c r="L37" s="24" t="str">
        <f ca="1">IFERROR(__xludf.DUMMYFUNCTION("""COMPUTED_VALUE"""),"SEBAS (ALAN)")</f>
        <v>SEBAS (ALAN)</v>
      </c>
      <c r="M37" s="24" t="str">
        <f ca="1">IFERROR(__xludf.DUMMYFUNCTION("""COMPUTED_VALUE"""),"VENDIDO")</f>
        <v>VENDIDO</v>
      </c>
      <c r="N37" s="24" t="str">
        <f ca="1">IFERROR(__xludf.DUMMYFUNCTION("""COMPUTED_VALUE"""),"NEXO - MAXI")</f>
        <v>NEXO - MAXI</v>
      </c>
      <c r="O37" s="24" t="b">
        <f ca="1">IFERROR(__xludf.DUMMYFUNCTION("""COMPUTED_VALUE"""),TRUE)</f>
        <v>1</v>
      </c>
      <c r="P37" s="24"/>
    </row>
    <row r="38" spans="3:16" ht="12.5">
      <c r="C38" s="24" t="str">
        <f ca="1">IFERROR(__xludf.DUMMYFUNCTION("""COMPUTED_VALUE"""),"KIT ENTRENAMIENTO")</f>
        <v>KIT ENTRENAMIENTO</v>
      </c>
      <c r="D38" s="24">
        <f ca="1">IFERROR(__xludf.DUMMYFUNCTION("""COMPUTED_VALUE"""),12000)</f>
        <v>12000</v>
      </c>
      <c r="E38" s="24">
        <f ca="1">IFERROR(__xludf.DUMMYFUNCTION("""COMPUTED_VALUE"""),28000)</f>
        <v>28000</v>
      </c>
      <c r="F38" s="24" t="str">
        <f ca="1">IFERROR(__xludf.DUMMYFUNCTION("""COMPUTED_VALUE"""),"sold")</f>
        <v>sold</v>
      </c>
      <c r="G38" s="24" t="str">
        <f ca="1">IFERROR(__xludf.DUMMYFUNCTION("""COMPUTED_VALUE"""),"KIT ENTRENAMIENTO")</f>
        <v>KIT ENTRENAMIENTO</v>
      </c>
      <c r="H38" s="24" t="str">
        <f ca="1">IFERROR(__xludf.DUMMYFUNCTION("""COMPUTED_VALUE"""),"DEPORTE")</f>
        <v>DEPORTE</v>
      </c>
      <c r="I38" s="24" t="str">
        <f ca="1">IFERROR(__xludf.DUMMYFUNCTION("""COMPUTED_VALUE"""),"/img/KIT ENTREAMIENTO.jpeg")</f>
        <v>/img/KIT ENTREAMIENTO.jpeg</v>
      </c>
      <c r="J38" s="24"/>
      <c r="K38" s="24">
        <f ca="1">IFERROR(__xludf.DUMMYFUNCTION("""COMPUTED_VALUE"""),1)</f>
        <v>1</v>
      </c>
      <c r="L38" s="24" t="str">
        <f ca="1">IFERROR(__xludf.DUMMYFUNCTION("""COMPUTED_VALUE"""),"CRISTIAN VECINO")</f>
        <v>CRISTIAN VECINO</v>
      </c>
      <c r="M38" s="24" t="str">
        <f ca="1">IFERROR(__xludf.DUMMYFUNCTION("""COMPUTED_VALUE"""),"VENDIDO")</f>
        <v>VENDIDO</v>
      </c>
      <c r="N38" s="24" t="str">
        <f ca="1">IFERROR(__xludf.DUMMYFUNCTION("""COMPUTED_VALUE"""),"EFECTIVO")</f>
        <v>EFECTIVO</v>
      </c>
      <c r="O38" s="24" t="b">
        <f ca="1">IFERROR(__xludf.DUMMYFUNCTION("""COMPUTED_VALUE"""),TRUE)</f>
        <v>1</v>
      </c>
      <c r="P38" s="24"/>
    </row>
    <row r="39" spans="3:16" ht="12.5">
      <c r="C39" s="24" t="str">
        <f ca="1">IFERROR(__xludf.DUMMYFUNCTION("""COMPUTED_VALUE"""),"SANSEVIERIA CON SOPORTE MADERA")</f>
        <v>SANSEVIERIA CON SOPORTE MADERA</v>
      </c>
      <c r="D39" s="24">
        <f ca="1">IFERROR(__xludf.DUMMYFUNCTION("""COMPUTED_VALUE"""),12000)</f>
        <v>12000</v>
      </c>
      <c r="E39" s="24">
        <f ca="1">IFERROR(__xludf.DUMMYFUNCTION("""COMPUTED_VALUE"""),15000)</f>
        <v>15000</v>
      </c>
      <c r="F39" s="24" t="str">
        <f ca="1">IFERROR(__xludf.DUMMYFUNCTION("""COMPUTED_VALUE"""),"sold")</f>
        <v>sold</v>
      </c>
      <c r="G39" s="24" t="str">
        <f ca="1">IFERROR(__xludf.DUMMYFUNCTION("""COMPUTED_VALUE"""),"SANSEVIERIA CON SOPORTE MADERA")</f>
        <v>SANSEVIERIA CON SOPORTE MADERA</v>
      </c>
      <c r="H39" s="24" t="str">
        <f ca="1">IFERROR(__xludf.DUMMYFUNCTION("""COMPUTED_VALUE"""),"JARDIN")</f>
        <v>JARDIN</v>
      </c>
      <c r="I39" s="24" t="str">
        <f ca="1">IFERROR(__xludf.DUMMYFUNCTION("""COMPUTED_VALUE"""),"/img/SANSEVIERIA CON SOPORTE MADERA.jpeg")</f>
        <v>/img/SANSEVIERIA CON SOPORTE MADERA.jpeg</v>
      </c>
      <c r="J39" s="24"/>
      <c r="K39" s="24">
        <f ca="1">IFERROR(__xludf.DUMMYFUNCTION("""COMPUTED_VALUE"""),1)</f>
        <v>1</v>
      </c>
      <c r="L39" s="24" t="str">
        <f ca="1">IFERROR(__xludf.DUMMYFUNCTION("""COMPUTED_VALUE"""),"SOFI CAPANO")</f>
        <v>SOFI CAPANO</v>
      </c>
      <c r="M39" s="24" t="str">
        <f ca="1">IFERROR(__xludf.DUMMYFUNCTION("""COMPUTED_VALUE"""),"VENDIDO")</f>
        <v>VENDIDO</v>
      </c>
      <c r="N39" s="24" t="str">
        <f ca="1">IFERROR(__xludf.DUMMYFUNCTION("""COMPUTED_VALUE"""),"BBVA - DENI")</f>
        <v>BBVA - DENI</v>
      </c>
      <c r="O39" s="24" t="b">
        <f ca="1">IFERROR(__xludf.DUMMYFUNCTION("""COMPUTED_VALUE"""),TRUE)</f>
        <v>1</v>
      </c>
      <c r="P39" s="24"/>
    </row>
    <row r="40" spans="3:16" ht="12.5">
      <c r="C40" s="24" t="str">
        <f ca="1">IFERROR(__xludf.DUMMYFUNCTION("""COMPUTED_VALUE"""),"INFLADOR PILETA COLHON")</f>
        <v>INFLADOR PILETA COLHON</v>
      </c>
      <c r="D40" s="24">
        <f ca="1">IFERROR(__xludf.DUMMYFUNCTION("""COMPUTED_VALUE"""),10000)</f>
        <v>10000</v>
      </c>
      <c r="E40" s="24">
        <f ca="1">IFERROR(__xludf.DUMMYFUNCTION("""COMPUTED_VALUE"""),12000)</f>
        <v>12000</v>
      </c>
      <c r="F40" s="24" t="str">
        <f ca="1">IFERROR(__xludf.DUMMYFUNCTION("""COMPUTED_VALUE"""),"sold")</f>
        <v>sold</v>
      </c>
      <c r="G40" s="24" t="str">
        <f ca="1">IFERROR(__xludf.DUMMYFUNCTION("""COMPUTED_VALUE"""),"INFLADOR PILETA COLHON")</f>
        <v>INFLADOR PILETA COLHON</v>
      </c>
      <c r="H40" s="24" t="str">
        <f ca="1">IFERROR(__xludf.DUMMYFUNCTION("""COMPUTED_VALUE"""),"JARDIN")</f>
        <v>JARDIN</v>
      </c>
      <c r="I40" s="24" t="str">
        <f ca="1">IFERROR(__xludf.DUMMYFUNCTION("""COMPUTED_VALUE"""),"/img/INFLADOR PILETA COLHON.jpeg")</f>
        <v>/img/INFLADOR PILETA COLHON.jpeg</v>
      </c>
      <c r="J40" s="24"/>
      <c r="K40" s="24">
        <f ca="1">IFERROR(__xludf.DUMMYFUNCTION("""COMPUTED_VALUE"""),1)</f>
        <v>1</v>
      </c>
      <c r="L40" s="24" t="str">
        <f ca="1">IFERROR(__xludf.DUMMYFUNCTION("""COMPUTED_VALUE"""),"MARTA MAMA")</f>
        <v>MARTA MAMA</v>
      </c>
      <c r="M40" s="24" t="str">
        <f ca="1">IFERROR(__xludf.DUMMYFUNCTION("""COMPUTED_VALUE"""),"VENDIDO")</f>
        <v>VENDIDO</v>
      </c>
      <c r="N40" s="24" t="str">
        <f ca="1">IFERROR(__xludf.DUMMYFUNCTION("""COMPUTED_VALUE"""),"BBVA - DENI")</f>
        <v>BBVA - DENI</v>
      </c>
      <c r="O40" s="24" t="b">
        <f ca="1">IFERROR(__xludf.DUMMYFUNCTION("""COMPUTED_VALUE"""),TRUE)</f>
        <v>1</v>
      </c>
      <c r="P40" s="24"/>
    </row>
    <row r="41" spans="3:16" ht="12.5">
      <c r="C41" s="24" t="str">
        <f ca="1">IFERROR(__xludf.DUMMYFUNCTION("""COMPUTED_VALUE"""),"SANDALIAS FIESTA NEGRAS")</f>
        <v>SANDALIAS FIESTA NEGRAS</v>
      </c>
      <c r="D41" s="24">
        <f ca="1">IFERROR(__xludf.DUMMYFUNCTION("""COMPUTED_VALUE"""),10000)</f>
        <v>10000</v>
      </c>
      <c r="E41" s="24">
        <f ca="1">IFERROR(__xludf.DUMMYFUNCTION("""COMPUTED_VALUE"""),15000)</f>
        <v>15000</v>
      </c>
      <c r="F41" s="24" t="str">
        <f ca="1">IFERROR(__xludf.DUMMYFUNCTION("""COMPUTED_VALUE"""),"sold")</f>
        <v>sold</v>
      </c>
      <c r="G41" s="24" t="str">
        <f ca="1">IFERROR(__xludf.DUMMYFUNCTION("""COMPUTED_VALUE"""),"Talle 37/38. Sin uso.")</f>
        <v>Talle 37/38. Sin uso.</v>
      </c>
      <c r="H41" s="24" t="str">
        <f ca="1">IFERROR(__xludf.DUMMYFUNCTION("""COMPUTED_VALUE"""),"MODA")</f>
        <v>MODA</v>
      </c>
      <c r="I41" s="24" t="str">
        <f ca="1">IFERROR(__xludf.DUMMYFUNCTION("""COMPUTED_VALUE"""),"/img/SANDALIAS FIESTA NEGRAS.jpg")</f>
        <v>/img/SANDALIAS FIESTA NEGRAS.jpg</v>
      </c>
      <c r="J41" s="24"/>
      <c r="K41" s="24">
        <f ca="1">IFERROR(__xludf.DUMMYFUNCTION("""COMPUTED_VALUE"""),1)</f>
        <v>1</v>
      </c>
      <c r="L41" s="24" t="str">
        <f ca="1">IFERROR(__xludf.DUMMYFUNCTION("""COMPUTED_VALUE"""),"TIA LAURA")</f>
        <v>TIA LAURA</v>
      </c>
      <c r="M41" s="24" t="str">
        <f ca="1">IFERROR(__xludf.DUMMYFUNCTION("""COMPUTED_VALUE"""),"VENDIDO")</f>
        <v>VENDIDO</v>
      </c>
      <c r="N41" s="24" t="str">
        <f ca="1">IFERROR(__xludf.DUMMYFUNCTION("""COMPUTED_VALUE"""),"EFECTIVO")</f>
        <v>EFECTIVO</v>
      </c>
      <c r="O41" s="24" t="b">
        <f ca="1">IFERROR(__xludf.DUMMYFUNCTION("""COMPUTED_VALUE"""),TRUE)</f>
        <v>1</v>
      </c>
      <c r="P41" s="24"/>
    </row>
    <row r="42" spans="3:16" ht="12.5">
      <c r="C42" s="24" t="str">
        <f ca="1">IFERROR(__xludf.DUMMYFUNCTION("""COMPUTED_VALUE"""),"SANSEVIERIA")</f>
        <v>SANSEVIERIA</v>
      </c>
      <c r="D42" s="24">
        <f ca="1">IFERROR(__xludf.DUMMYFUNCTION("""COMPUTED_VALUE"""),8000)</f>
        <v>8000</v>
      </c>
      <c r="E42" s="24">
        <f ca="1">IFERROR(__xludf.DUMMYFUNCTION("""COMPUTED_VALUE"""),12000)</f>
        <v>12000</v>
      </c>
      <c r="F42" s="24" t="str">
        <f ca="1">IFERROR(__xludf.DUMMYFUNCTION("""COMPUTED_VALUE"""),"sold")</f>
        <v>sold</v>
      </c>
      <c r="G42" s="24" t="str">
        <f ca="1">IFERROR(__xludf.DUMMYFUNCTION("""COMPUTED_VALUE"""),"SANSEVIERIA")</f>
        <v>SANSEVIERIA</v>
      </c>
      <c r="H42" s="24" t="str">
        <f ca="1">IFERROR(__xludf.DUMMYFUNCTION("""COMPUTED_VALUE"""),"JARDIN")</f>
        <v>JARDIN</v>
      </c>
      <c r="I42" s="24" t="str">
        <f ca="1">IFERROR(__xludf.DUMMYFUNCTION("""COMPUTED_VALUE"""),"/img/SANSEVIERIA.jpeg")</f>
        <v>/img/SANSEVIERIA.jpeg</v>
      </c>
      <c r="J42" s="24"/>
      <c r="K42" s="24">
        <f ca="1">IFERROR(__xludf.DUMMYFUNCTION("""COMPUTED_VALUE"""),1)</f>
        <v>1</v>
      </c>
      <c r="L42" s="24" t="str">
        <f ca="1">IFERROR(__xludf.DUMMYFUNCTION("""COMPUTED_VALUE"""),"SOFI CAPANO")</f>
        <v>SOFI CAPANO</v>
      </c>
      <c r="M42" s="24" t="str">
        <f ca="1">IFERROR(__xludf.DUMMYFUNCTION("""COMPUTED_VALUE"""),"VENDIDO")</f>
        <v>VENDIDO</v>
      </c>
      <c r="N42" s="24" t="str">
        <f ca="1">IFERROR(__xludf.DUMMYFUNCTION("""COMPUTED_VALUE"""),"BBVA - DENI")</f>
        <v>BBVA - DENI</v>
      </c>
      <c r="O42" s="24" t="b">
        <f ca="1">IFERROR(__xludf.DUMMYFUNCTION("""COMPUTED_VALUE"""),TRUE)</f>
        <v>1</v>
      </c>
      <c r="P42" s="24"/>
    </row>
    <row r="43" spans="3:16" ht="12.5">
      <c r="C43" s="24" t="str">
        <f ca="1">IFERROR(__xludf.DUMMYFUNCTION("""COMPUTED_VALUE"""),"MEDALLA BOCA XENTENARIO")</f>
        <v>MEDALLA BOCA XENTENARIO</v>
      </c>
      <c r="D43" s="24">
        <f ca="1">IFERROR(__xludf.DUMMYFUNCTION("""COMPUTED_VALUE"""),6000)</f>
        <v>6000</v>
      </c>
      <c r="E43" s="24">
        <f ca="1">IFERROR(__xludf.DUMMYFUNCTION("""COMPUTED_VALUE"""),10000)</f>
        <v>10000</v>
      </c>
      <c r="F43" s="24" t="str">
        <f ca="1">IFERROR(__xludf.DUMMYFUNCTION("""COMPUTED_VALUE"""),"sold")</f>
        <v>sold</v>
      </c>
      <c r="G43" s="24" t="str">
        <f ca="1">IFERROR(__xludf.DUMMYFUNCTION("""COMPUTED_VALUE"""),"Precio por las 2.")</f>
        <v>Precio por las 2.</v>
      </c>
      <c r="H43" s="24" t="str">
        <f ca="1">IFERROR(__xludf.DUMMYFUNCTION("""COMPUTED_VALUE"""),"VARIOS")</f>
        <v>VARIOS</v>
      </c>
      <c r="I43" s="24" t="str">
        <f ca="1">IFERROR(__xludf.DUMMYFUNCTION("""COMPUTED_VALUE"""),"/img/MEDALLA BOCA XENTENARIO.jpg")</f>
        <v>/img/MEDALLA BOCA XENTENARIO.jpg</v>
      </c>
      <c r="J43" s="24"/>
      <c r="K43" s="24">
        <f ca="1">IFERROR(__xludf.DUMMYFUNCTION("""COMPUTED_VALUE"""),1)</f>
        <v>1</v>
      </c>
      <c r="L43" s="24" t="str">
        <f ca="1">IFERROR(__xludf.DUMMYFUNCTION("""COMPUTED_VALUE"""),"GUILLERMO MARKETPLACE")</f>
        <v>GUILLERMO MARKETPLACE</v>
      </c>
      <c r="M43" s="24" t="str">
        <f ca="1">IFERROR(__xludf.DUMMYFUNCTION("""COMPUTED_VALUE"""),"VENDIDO")</f>
        <v>VENDIDO</v>
      </c>
      <c r="N43" s="24" t="str">
        <f ca="1">IFERROR(__xludf.DUMMYFUNCTION("""COMPUTED_VALUE"""),"EFECTIVO")</f>
        <v>EFECTIVO</v>
      </c>
      <c r="O43" s="24" t="b">
        <f ca="1">IFERROR(__xludf.DUMMYFUNCTION("""COMPUTED_VALUE"""),TRUE)</f>
        <v>1</v>
      </c>
      <c r="P43" s="24"/>
    </row>
    <row r="44" spans="3:16" ht="12.5">
      <c r="C44" s="24" t="str">
        <f ca="1">IFERROR(__xludf.DUMMYFUNCTION("""COMPUTED_VALUE"""),"LIBRO BESTIARIO CORTAZAR")</f>
        <v>LIBRO BESTIARIO CORTAZAR</v>
      </c>
      <c r="D44" s="24">
        <f ca="1">IFERROR(__xludf.DUMMYFUNCTION("""COMPUTED_VALUE"""),5000)</f>
        <v>5000</v>
      </c>
      <c r="E44" s="24">
        <f ca="1">IFERROR(__xludf.DUMMYFUNCTION("""COMPUTED_VALUE"""),10000)</f>
        <v>10000</v>
      </c>
      <c r="F44" s="24" t="str">
        <f ca="1">IFERROR(__xludf.DUMMYFUNCTION("""COMPUTED_VALUE"""),"sold")</f>
        <v>sold</v>
      </c>
      <c r="G44" s="24" t="str">
        <f ca="1">IFERROR(__xludf.DUMMYFUNCTION("""COMPUTED_VALUE"""),"BESTIARIO CORTAZAR")</f>
        <v>BESTIARIO CORTAZAR</v>
      </c>
      <c r="H44" s="24" t="str">
        <f ca="1">IFERROR(__xludf.DUMMYFUNCTION("""COMPUTED_VALUE"""),"LIBROS")</f>
        <v>LIBROS</v>
      </c>
      <c r="I44" s="24" t="str">
        <f ca="1">IFERROR(__xludf.DUMMYFUNCTION("""COMPUTED_VALUE"""),"/img/BESTIARIO CORTAZAR.jpeg")</f>
        <v>/img/BESTIARIO CORTAZAR.jpeg</v>
      </c>
      <c r="J44" s="24"/>
      <c r="K44" s="24">
        <f ca="1">IFERROR(__xludf.DUMMYFUNCTION("""COMPUTED_VALUE"""),1)</f>
        <v>1</v>
      </c>
      <c r="L44" s="24" t="str">
        <f ca="1">IFERROR(__xludf.DUMMYFUNCTION("""COMPUTED_VALUE"""),"SEBAS (ALAN)")</f>
        <v>SEBAS (ALAN)</v>
      </c>
      <c r="M44" s="24" t="str">
        <f ca="1">IFERROR(__xludf.DUMMYFUNCTION("""COMPUTED_VALUE"""),"VENDIDO")</f>
        <v>VENDIDO</v>
      </c>
      <c r="N44" s="24" t="str">
        <f ca="1">IFERROR(__xludf.DUMMYFUNCTION("""COMPUTED_VALUE"""),"NEXO - MAXI")</f>
        <v>NEXO - MAXI</v>
      </c>
      <c r="O44" s="24" t="b">
        <f ca="1">IFERROR(__xludf.DUMMYFUNCTION("""COMPUTED_VALUE"""),TRUE)</f>
        <v>1</v>
      </c>
      <c r="P44" s="24"/>
    </row>
    <row r="45" spans="3:16" ht="12.5">
      <c r="C45" s="24" t="str">
        <f ca="1">IFERROR(__xludf.DUMMYFUNCTION("""COMPUTED_VALUE"""),"LIBRO CERATI EN PRIMERA PERSONA")</f>
        <v>LIBRO CERATI EN PRIMERA PERSONA</v>
      </c>
      <c r="D45" s="24">
        <f ca="1">IFERROR(__xludf.DUMMYFUNCTION("""COMPUTED_VALUE"""),5000)</f>
        <v>5000</v>
      </c>
      <c r="E45" s="24">
        <f ca="1">IFERROR(__xludf.DUMMYFUNCTION("""COMPUTED_VALUE"""),10000)</f>
        <v>10000</v>
      </c>
      <c r="F45" s="24" t="str">
        <f ca="1">IFERROR(__xludf.DUMMYFUNCTION("""COMPUTED_VALUE"""),"sold")</f>
        <v>sold</v>
      </c>
      <c r="G45" s="24" t="str">
        <f ca="1">IFERROR(__xludf.DUMMYFUNCTION("""COMPUTED_VALUE"""),"CERATI EN PRIMERA PERSONA")</f>
        <v>CERATI EN PRIMERA PERSONA</v>
      </c>
      <c r="H45" s="24" t="str">
        <f ca="1">IFERROR(__xludf.DUMMYFUNCTION("""COMPUTED_VALUE"""),"LIBROS")</f>
        <v>LIBROS</v>
      </c>
      <c r="I45" s="24" t="str">
        <f ca="1">IFERROR(__xludf.DUMMYFUNCTION("""COMPUTED_VALUE"""),"/img/CERATI EN PRIMERA PERSONA.jpeg")</f>
        <v>/img/CERATI EN PRIMERA PERSONA.jpeg</v>
      </c>
      <c r="J45" s="24"/>
      <c r="K45" s="24">
        <f ca="1">IFERROR(__xludf.DUMMYFUNCTION("""COMPUTED_VALUE"""),1)</f>
        <v>1</v>
      </c>
      <c r="L45" s="24" t="str">
        <f ca="1">IFERROR(__xludf.DUMMYFUNCTION("""COMPUTED_VALUE"""),"SEBAS (ALAN)")</f>
        <v>SEBAS (ALAN)</v>
      </c>
      <c r="M45" s="24" t="str">
        <f ca="1">IFERROR(__xludf.DUMMYFUNCTION("""COMPUTED_VALUE"""),"VENDIDO")</f>
        <v>VENDIDO</v>
      </c>
      <c r="N45" s="24" t="str">
        <f ca="1">IFERROR(__xludf.DUMMYFUNCTION("""COMPUTED_VALUE"""),"NEXO - MAXI")</f>
        <v>NEXO - MAXI</v>
      </c>
      <c r="O45" s="24" t="b">
        <f ca="1">IFERROR(__xludf.DUMMYFUNCTION("""COMPUTED_VALUE"""),TRUE)</f>
        <v>1</v>
      </c>
      <c r="P45" s="24"/>
    </row>
    <row r="46" spans="3:16" ht="12.5">
      <c r="C46" s="24" t="str">
        <f ca="1">IFERROR(__xludf.DUMMYFUNCTION("""COMPUTED_VALUE"""),"PLATOS FLORES")</f>
        <v>PLATOS FLORES</v>
      </c>
      <c r="D46" s="24">
        <f ca="1">IFERROR(__xludf.DUMMYFUNCTION("""COMPUTED_VALUE"""),5000)</f>
        <v>5000</v>
      </c>
      <c r="E46" s="24">
        <f ca="1">IFERROR(__xludf.DUMMYFUNCTION("""COMPUTED_VALUE"""),8000)</f>
        <v>8000</v>
      </c>
      <c r="F46" s="24" t="str">
        <f ca="1">IFERROR(__xludf.DUMMYFUNCTION("""COMPUTED_VALUE"""),"sold")</f>
        <v>sold</v>
      </c>
      <c r="G46" s="24" t="str">
        <f ca="1">IFERROR(__xludf.DUMMYFUNCTION("""COMPUTED_VALUE"""),"Precio por los 3.")</f>
        <v>Precio por los 3.</v>
      </c>
      <c r="H46" s="24" t="str">
        <f ca="1">IFERROR(__xludf.DUMMYFUNCTION("""COMPUTED_VALUE"""),"COCINA")</f>
        <v>COCINA</v>
      </c>
      <c r="I46" s="24" t="str">
        <f ca="1">IFERROR(__xludf.DUMMYFUNCTION("""COMPUTED_VALUE"""),"/img/PLATOS FLORES.jpeg")</f>
        <v>/img/PLATOS FLORES.jpeg</v>
      </c>
      <c r="J46" s="24"/>
      <c r="K46" s="24">
        <f ca="1">IFERROR(__xludf.DUMMYFUNCTION("""COMPUTED_VALUE"""),1)</f>
        <v>1</v>
      </c>
      <c r="L46" s="24" t="str">
        <f ca="1">IFERROR(__xludf.DUMMYFUNCTION("""COMPUTED_VALUE"""),"MARTA MAMA")</f>
        <v>MARTA MAMA</v>
      </c>
      <c r="M46" s="24" t="str">
        <f ca="1">IFERROR(__xludf.DUMMYFUNCTION("""COMPUTED_VALUE"""),"VENDIDO")</f>
        <v>VENDIDO</v>
      </c>
      <c r="N46" s="24" t="str">
        <f ca="1">IFERROR(__xludf.DUMMYFUNCTION("""COMPUTED_VALUE"""),"BBVA - DENI")</f>
        <v>BBVA - DENI</v>
      </c>
      <c r="O46" s="24" t="b">
        <f ca="1">IFERROR(__xludf.DUMMYFUNCTION("""COMPUTED_VALUE"""),TRUE)</f>
        <v>1</v>
      </c>
      <c r="P46" s="24"/>
    </row>
    <row r="47" spans="3:16" ht="12.5">
      <c r="C47" s="24" t="str">
        <f ca="1">IFERROR(__xludf.DUMMYFUNCTION("""COMPUTED_VALUE"""),"PLATOS HOJAS")</f>
        <v>PLATOS HOJAS</v>
      </c>
      <c r="D47" s="24">
        <f ca="1">IFERROR(__xludf.DUMMYFUNCTION("""COMPUTED_VALUE"""),5000)</f>
        <v>5000</v>
      </c>
      <c r="E47" s="24">
        <f ca="1">IFERROR(__xludf.DUMMYFUNCTION("""COMPUTED_VALUE"""),8000)</f>
        <v>8000</v>
      </c>
      <c r="F47" s="24" t="str">
        <f ca="1">IFERROR(__xludf.DUMMYFUNCTION("""COMPUTED_VALUE"""),"sold")</f>
        <v>sold</v>
      </c>
      <c r="G47" s="24" t="str">
        <f ca="1">IFERROR(__xludf.DUMMYFUNCTION("""COMPUTED_VALUE"""),"Precio por los 3.")</f>
        <v>Precio por los 3.</v>
      </c>
      <c r="H47" s="24" t="str">
        <f ca="1">IFERROR(__xludf.DUMMYFUNCTION("""COMPUTED_VALUE"""),"COCINA")</f>
        <v>COCINA</v>
      </c>
      <c r="I47" s="24" t="str">
        <f ca="1">IFERROR(__xludf.DUMMYFUNCTION("""COMPUTED_VALUE"""),"/img/PLATOS HOJAS.jpeg")</f>
        <v>/img/PLATOS HOJAS.jpeg</v>
      </c>
      <c r="J47" s="24"/>
      <c r="K47" s="24">
        <f ca="1">IFERROR(__xludf.DUMMYFUNCTION("""COMPUTED_VALUE"""),1)</f>
        <v>1</v>
      </c>
      <c r="L47" s="24" t="str">
        <f ca="1">IFERROR(__xludf.DUMMYFUNCTION("""COMPUTED_VALUE"""),"MARTA MAMA")</f>
        <v>MARTA MAMA</v>
      </c>
      <c r="M47" s="24" t="str">
        <f ca="1">IFERROR(__xludf.DUMMYFUNCTION("""COMPUTED_VALUE"""),"VENDIDO")</f>
        <v>VENDIDO</v>
      </c>
      <c r="N47" s="24" t="str">
        <f ca="1">IFERROR(__xludf.DUMMYFUNCTION("""COMPUTED_VALUE"""),"BBVA - DENI")</f>
        <v>BBVA - DENI</v>
      </c>
      <c r="O47" s="24" t="b">
        <f ca="1">IFERROR(__xludf.DUMMYFUNCTION("""COMPUTED_VALUE"""),TRUE)</f>
        <v>1</v>
      </c>
      <c r="P47" s="24"/>
    </row>
    <row r="48" spans="3:16" ht="12.5">
      <c r="C48" s="24" t="str">
        <f ca="1">IFERROR(__xludf.DUMMYFUNCTION("""COMPUTED_VALUE"""),"PLATOS HONDOS")</f>
        <v>PLATOS HONDOS</v>
      </c>
      <c r="D48" s="24">
        <f ca="1">IFERROR(__xludf.DUMMYFUNCTION("""COMPUTED_VALUE"""),5000)</f>
        <v>5000</v>
      </c>
      <c r="E48" s="24">
        <f ca="1">IFERROR(__xludf.DUMMYFUNCTION("""COMPUTED_VALUE"""),8000)</f>
        <v>8000</v>
      </c>
      <c r="F48" s="24" t="str">
        <f ca="1">IFERROR(__xludf.DUMMYFUNCTION("""COMPUTED_VALUE"""),"sold")</f>
        <v>sold</v>
      </c>
      <c r="G48" s="24" t="str">
        <f ca="1">IFERROR(__xludf.DUMMYFUNCTION("""COMPUTED_VALUE"""),"Precio por los 3.")</f>
        <v>Precio por los 3.</v>
      </c>
      <c r="H48" s="24" t="str">
        <f ca="1">IFERROR(__xludf.DUMMYFUNCTION("""COMPUTED_VALUE"""),"COCINA")</f>
        <v>COCINA</v>
      </c>
      <c r="I48" s="24" t="str">
        <f ca="1">IFERROR(__xludf.DUMMYFUNCTION("""COMPUTED_VALUE"""),"/img/PLATOS HONDOS.jpeg")</f>
        <v>/img/PLATOS HONDOS.jpeg</v>
      </c>
      <c r="J48" s="24"/>
      <c r="K48" s="24">
        <f ca="1">IFERROR(__xludf.DUMMYFUNCTION("""COMPUTED_VALUE"""),1)</f>
        <v>1</v>
      </c>
      <c r="L48" s="24" t="str">
        <f ca="1">IFERROR(__xludf.DUMMYFUNCTION("""COMPUTED_VALUE"""),"MARTA MAMA")</f>
        <v>MARTA MAMA</v>
      </c>
      <c r="M48" s="24" t="str">
        <f ca="1">IFERROR(__xludf.DUMMYFUNCTION("""COMPUTED_VALUE"""),"VENDIDO")</f>
        <v>VENDIDO</v>
      </c>
      <c r="N48" s="24" t="str">
        <f ca="1">IFERROR(__xludf.DUMMYFUNCTION("""COMPUTED_VALUE"""),"BBVA - DENI")</f>
        <v>BBVA - DENI</v>
      </c>
      <c r="O48" s="24" t="b">
        <f ca="1">IFERROR(__xludf.DUMMYFUNCTION("""COMPUTED_VALUE"""),TRUE)</f>
        <v>1</v>
      </c>
      <c r="P48" s="24"/>
    </row>
    <row r="49" spans="3:16" ht="12.5">
      <c r="C49" s="24" t="str">
        <f ca="1">IFERROR(__xludf.DUMMYFUNCTION("""COMPUTED_VALUE"""),"COPAS VINO 1")</f>
        <v>COPAS VINO 1</v>
      </c>
      <c r="D49" s="24">
        <f ca="1">IFERROR(__xludf.DUMMYFUNCTION("""COMPUTED_VALUE"""),5000)</f>
        <v>5000</v>
      </c>
      <c r="E49" s="24">
        <f ca="1">IFERROR(__xludf.DUMMYFUNCTION("""COMPUTED_VALUE"""),10000)</f>
        <v>10000</v>
      </c>
      <c r="F49" s="24" t="str">
        <f ca="1">IFERROR(__xludf.DUMMYFUNCTION("""COMPUTED_VALUE"""),"sold")</f>
        <v>sold</v>
      </c>
      <c r="G49" s="24" t="str">
        <f ca="1">IFERROR(__xludf.DUMMYFUNCTION("""COMPUTED_VALUE"""),"Precio por las 3.")</f>
        <v>Precio por las 3.</v>
      </c>
      <c r="H49" s="24" t="str">
        <f ca="1">IFERROR(__xludf.DUMMYFUNCTION("""COMPUTED_VALUE"""),"COCINA")</f>
        <v>COCINA</v>
      </c>
      <c r="I49" s="24" t="str">
        <f ca="1">IFERROR(__xludf.DUMMYFUNCTION("""COMPUTED_VALUE"""),"/img/COPAS VINO 1.jpeg")</f>
        <v>/img/COPAS VINO 1.jpeg</v>
      </c>
      <c r="J49" s="24"/>
      <c r="K49" s="24">
        <f ca="1">IFERROR(__xludf.DUMMYFUNCTION("""COMPUTED_VALUE"""),1)</f>
        <v>1</v>
      </c>
      <c r="L49" s="24" t="str">
        <f ca="1">IFERROR(__xludf.DUMMYFUNCTION("""COMPUTED_VALUE"""),"FABRI")</f>
        <v>FABRI</v>
      </c>
      <c r="M49" s="24" t="str">
        <f ca="1">IFERROR(__xludf.DUMMYFUNCTION("""COMPUTED_VALUE"""),"VENDIDO")</f>
        <v>VENDIDO</v>
      </c>
      <c r="N49" s="24" t="str">
        <f ca="1">IFERROR(__xludf.DUMMYFUNCTION("""COMPUTED_VALUE"""),"BBVA - DENI")</f>
        <v>BBVA - DENI</v>
      </c>
      <c r="O49" s="24" t="b">
        <f ca="1">IFERROR(__xludf.DUMMYFUNCTION("""COMPUTED_VALUE"""),TRUE)</f>
        <v>1</v>
      </c>
      <c r="P49" s="24"/>
    </row>
    <row r="50" spans="3:16" ht="12.5">
      <c r="C50" s="24" t="str">
        <f ca="1">IFERROR(__xludf.DUMMYFUNCTION("""COMPUTED_VALUE"""),"CUCHILLOS ZYLIZZ")</f>
        <v>CUCHILLOS ZYLIZZ</v>
      </c>
      <c r="D50" s="24">
        <f ca="1">IFERROR(__xludf.DUMMYFUNCTION("""COMPUTED_VALUE"""),5000)</f>
        <v>5000</v>
      </c>
      <c r="E50" s="24">
        <f ca="1">IFERROR(__xludf.DUMMYFUNCTION("""COMPUTED_VALUE"""),10000)</f>
        <v>10000</v>
      </c>
      <c r="F50" s="24" t="str">
        <f ca="1">IFERROR(__xludf.DUMMYFUNCTION("""COMPUTED_VALUE"""),"sold")</f>
        <v>sold</v>
      </c>
      <c r="G50" s="24" t="str">
        <f ca="1">IFERROR(__xludf.DUMMYFUNCTION("""COMPUTED_VALUE"""),"Precio por los 3.")</f>
        <v>Precio por los 3.</v>
      </c>
      <c r="H50" s="24" t="str">
        <f ca="1">IFERROR(__xludf.DUMMYFUNCTION("""COMPUTED_VALUE"""),"COCINA")</f>
        <v>COCINA</v>
      </c>
      <c r="I50" s="24" t="str">
        <f ca="1">IFERROR(__xludf.DUMMYFUNCTION("""COMPUTED_VALUE"""),"/img/CUCHILLOS ZYLIZZ.jpeg")</f>
        <v>/img/CUCHILLOS ZYLIZZ.jpeg</v>
      </c>
      <c r="J50" s="24"/>
      <c r="K50" s="24">
        <f ca="1">IFERROR(__xludf.DUMMYFUNCTION("""COMPUTED_VALUE"""),1)</f>
        <v>1</v>
      </c>
      <c r="L50" s="24" t="str">
        <f ca="1">IFERROR(__xludf.DUMMYFUNCTION("""COMPUTED_VALUE"""),"DANI HCDN")</f>
        <v>DANI HCDN</v>
      </c>
      <c r="M50" s="24" t="str">
        <f ca="1">IFERROR(__xludf.DUMMYFUNCTION("""COMPUTED_VALUE"""),"VENDIDO")</f>
        <v>VENDIDO</v>
      </c>
      <c r="N50" s="24" t="str">
        <f ca="1">IFERROR(__xludf.DUMMYFUNCTION("""COMPUTED_VALUE"""),"EFECTIVO")</f>
        <v>EFECTIVO</v>
      </c>
      <c r="O50" s="24" t="b">
        <f ca="1">IFERROR(__xludf.DUMMYFUNCTION("""COMPUTED_VALUE"""),TRUE)</f>
        <v>1</v>
      </c>
      <c r="P50" s="24"/>
    </row>
    <row r="51" spans="3:16" ht="12.5">
      <c r="C51" s="24" t="str">
        <f ca="1">IFERROR(__xludf.DUMMYFUNCTION("""COMPUTED_VALUE"""),"COPON BEEFEATER")</f>
        <v>COPON BEEFEATER</v>
      </c>
      <c r="D51" s="24">
        <f ca="1">IFERROR(__xludf.DUMMYFUNCTION("""COMPUTED_VALUE"""),5000)</f>
        <v>5000</v>
      </c>
      <c r="E51" s="24">
        <f ca="1">IFERROR(__xludf.DUMMYFUNCTION("""COMPUTED_VALUE"""),10000)</f>
        <v>10000</v>
      </c>
      <c r="F51" s="24" t="str">
        <f ca="1">IFERROR(__xludf.DUMMYFUNCTION("""COMPUTED_VALUE"""),"sold")</f>
        <v>sold</v>
      </c>
      <c r="G51" s="24" t="str">
        <f ca="1">IFERROR(__xludf.DUMMYFUNCTION("""COMPUTED_VALUE"""),"Copon BF")</f>
        <v>Copon BF</v>
      </c>
      <c r="H51" s="24" t="str">
        <f ca="1">IFERROR(__xludf.DUMMYFUNCTION("""COMPUTED_VALUE"""),"COCINA")</f>
        <v>COCINA</v>
      </c>
      <c r="I51" s="24" t="str">
        <f ca="1">IFERROR(__xludf.DUMMYFUNCTION("""COMPUTED_VALUE"""),"/img/COPON BEEFEATER.jpeg")</f>
        <v>/img/COPON BEEFEATER.jpeg</v>
      </c>
      <c r="J51" s="24"/>
      <c r="K51" s="24">
        <f ca="1">IFERROR(__xludf.DUMMYFUNCTION("""COMPUTED_VALUE"""),1)</f>
        <v>1</v>
      </c>
      <c r="L51" s="24" t="str">
        <f ca="1">IFERROR(__xludf.DUMMYFUNCTION("""COMPUTED_VALUE"""),"SOFI CAPANO")</f>
        <v>SOFI CAPANO</v>
      </c>
      <c r="M51" s="24" t="str">
        <f ca="1">IFERROR(__xludf.DUMMYFUNCTION("""COMPUTED_VALUE"""),"VENDIDO")</f>
        <v>VENDIDO</v>
      </c>
      <c r="N51" s="24" t="str">
        <f ca="1">IFERROR(__xludf.DUMMYFUNCTION("""COMPUTED_VALUE"""),"BBVA - DENI")</f>
        <v>BBVA - DENI</v>
      </c>
      <c r="O51" s="24" t="b">
        <f ca="1">IFERROR(__xludf.DUMMYFUNCTION("""COMPUTED_VALUE"""),TRUE)</f>
        <v>1</v>
      </c>
      <c r="P51" s="24"/>
    </row>
    <row r="52" spans="3:16" ht="12.5">
      <c r="C52" s="24" t="str">
        <f ca="1">IFERROR(__xludf.DUMMYFUNCTION("""COMPUTED_VALUE"""),"TAZA FLAMENCO")</f>
        <v>TAZA FLAMENCO</v>
      </c>
      <c r="D52" s="24">
        <f ca="1">IFERROR(__xludf.DUMMYFUNCTION("""COMPUTED_VALUE"""),5000)</f>
        <v>5000</v>
      </c>
      <c r="E52" s="24">
        <f ca="1">IFERROR(__xludf.DUMMYFUNCTION("""COMPUTED_VALUE"""),10000)</f>
        <v>10000</v>
      </c>
      <c r="F52" s="24" t="str">
        <f ca="1">IFERROR(__xludf.DUMMYFUNCTION("""COMPUTED_VALUE"""),"sold")</f>
        <v>sold</v>
      </c>
      <c r="G52" s="24" t="str">
        <f ca="1">IFERROR(__xludf.DUMMYFUNCTION("""COMPUTED_VALUE"""),"Taza flamenco")</f>
        <v>Taza flamenco</v>
      </c>
      <c r="H52" s="24" t="str">
        <f ca="1">IFERROR(__xludf.DUMMYFUNCTION("""COMPUTED_VALUE"""),"COCINA")</f>
        <v>COCINA</v>
      </c>
      <c r="I52" s="24" t="str">
        <f ca="1">IFERROR(__xludf.DUMMYFUNCTION("""COMPUTED_VALUE"""),"/img/TAZA FLAMENCO.jpeg")</f>
        <v>/img/TAZA FLAMENCO.jpeg</v>
      </c>
      <c r="J52" s="24"/>
      <c r="K52" s="24">
        <f ca="1">IFERROR(__xludf.DUMMYFUNCTION("""COMPUTED_VALUE"""),1)</f>
        <v>1</v>
      </c>
      <c r="L52" s="24" t="str">
        <f ca="1">IFERROR(__xludf.DUMMYFUNCTION("""COMPUTED_VALUE"""),"IONI")</f>
        <v>IONI</v>
      </c>
      <c r="M52" s="24" t="str">
        <f ca="1">IFERROR(__xludf.DUMMYFUNCTION("""COMPUTED_VALUE"""),"VENDIDO")</f>
        <v>VENDIDO</v>
      </c>
      <c r="N52" s="24" t="str">
        <f ca="1">IFERROR(__xludf.DUMMYFUNCTION("""COMPUTED_VALUE"""),"BBVA - DENI")</f>
        <v>BBVA - DENI</v>
      </c>
      <c r="O52" s="24" t="b">
        <f ca="1">IFERROR(__xludf.DUMMYFUNCTION("""COMPUTED_VALUE"""),TRUE)</f>
        <v>1</v>
      </c>
      <c r="P52" s="24" t="str">
        <f ca="1">IFERROR(__xludf.DUMMYFUNCTION("""COMPUTED_VALUE"""),"*Se la di a Mile")</f>
        <v>*Se la di a Mile</v>
      </c>
    </row>
    <row r="53" spans="3:16" ht="12.5">
      <c r="C53" s="24" t="str">
        <f ca="1">IFERROR(__xludf.DUMMYFUNCTION("""COMPUTED_VALUE"""),"LIBRO EL PRINCIPITO")</f>
        <v>LIBRO EL PRINCIPITO</v>
      </c>
      <c r="D53" s="24">
        <f ca="1">IFERROR(__xludf.DUMMYFUNCTION("""COMPUTED_VALUE"""),5000)</f>
        <v>5000</v>
      </c>
      <c r="E53" s="24">
        <f ca="1">IFERROR(__xludf.DUMMYFUNCTION("""COMPUTED_VALUE"""),10000)</f>
        <v>10000</v>
      </c>
      <c r="F53" s="24" t="str">
        <f ca="1">IFERROR(__xludf.DUMMYFUNCTION("""COMPUTED_VALUE"""),"sold")</f>
        <v>sold</v>
      </c>
      <c r="G53" s="24" t="str">
        <f ca="1">IFERROR(__xludf.DUMMYFUNCTION("""COMPUTED_VALUE"""),"EL PRINCIPITO")</f>
        <v>EL PRINCIPITO</v>
      </c>
      <c r="H53" s="24" t="str">
        <f ca="1">IFERROR(__xludf.DUMMYFUNCTION("""COMPUTED_VALUE"""),"LIBROS")</f>
        <v>LIBROS</v>
      </c>
      <c r="I53" s="24" t="str">
        <f ca="1">IFERROR(__xludf.DUMMYFUNCTION("""COMPUTED_VALUE"""),"/img/EL PRINCIPITO.jpeg")</f>
        <v>/img/EL PRINCIPITO.jpeg</v>
      </c>
      <c r="J53" s="24"/>
      <c r="K53" s="24">
        <f ca="1">IFERROR(__xludf.DUMMYFUNCTION("""COMPUTED_VALUE"""),1)</f>
        <v>1</v>
      </c>
      <c r="L53" s="24" t="str">
        <f ca="1">IFERROR(__xludf.DUMMYFUNCTION("""COMPUTED_VALUE"""),"PATRI")</f>
        <v>PATRI</v>
      </c>
      <c r="M53" s="24" t="str">
        <f ca="1">IFERROR(__xludf.DUMMYFUNCTION("""COMPUTED_VALUE"""),"VENDIDO")</f>
        <v>VENDIDO</v>
      </c>
      <c r="N53" s="24" t="str">
        <f ca="1">IFERROR(__xludf.DUMMYFUNCTION("""COMPUTED_VALUE"""),"BBVA - DENI")</f>
        <v>BBVA - DENI</v>
      </c>
      <c r="O53" s="24" t="b">
        <f ca="1">IFERROR(__xludf.DUMMYFUNCTION("""COMPUTED_VALUE"""),TRUE)</f>
        <v>1</v>
      </c>
      <c r="P53" s="24"/>
    </row>
    <row r="54" spans="3:16" ht="12.5">
      <c r="C54" s="24" t="str">
        <f ca="1">IFERROR(__xludf.DUMMYFUNCTION("""COMPUTED_VALUE"""),"PASHMINAS PAÑUELOS")</f>
        <v>PASHMINAS PAÑUELOS</v>
      </c>
      <c r="D54" s="24">
        <f ca="1">IFERROR(__xludf.DUMMYFUNCTION("""COMPUTED_VALUE"""),5000)</f>
        <v>5000</v>
      </c>
      <c r="E54" s="24">
        <f ca="1">IFERROR(__xludf.DUMMYFUNCTION("""COMPUTED_VALUE"""),10000)</f>
        <v>10000</v>
      </c>
      <c r="F54" s="24" t="str">
        <f ca="1">IFERROR(__xludf.DUMMYFUNCTION("""COMPUTED_VALUE"""),"sold")</f>
        <v>sold</v>
      </c>
      <c r="G54" s="24" t="str">
        <f ca="1">IFERROR(__xludf.DUMMYFUNCTION("""COMPUTED_VALUE"""),"Precio por las 4.")</f>
        <v>Precio por las 4.</v>
      </c>
      <c r="H54" s="24" t="str">
        <f ca="1">IFERROR(__xludf.DUMMYFUNCTION("""COMPUTED_VALUE"""),"MODA")</f>
        <v>MODA</v>
      </c>
      <c r="I54" s="24" t="str">
        <f ca="1">IFERROR(__xludf.DUMMYFUNCTION("""COMPUTED_VALUE"""),"/img/PASHMINAS PAÑUELOS.jpeg")</f>
        <v>/img/PASHMINAS PAÑUELOS.jpeg</v>
      </c>
      <c r="J54" s="24"/>
      <c r="K54" s="24">
        <f ca="1">IFERROR(__xludf.DUMMYFUNCTION("""COMPUTED_VALUE"""),1)</f>
        <v>1</v>
      </c>
      <c r="L54" s="24" t="str">
        <f ca="1">IFERROR(__xludf.DUMMYFUNCTION("""COMPUTED_VALUE"""),"MARISA IGARRETA")</f>
        <v>MARISA IGARRETA</v>
      </c>
      <c r="M54" s="24" t="str">
        <f ca="1">IFERROR(__xludf.DUMMYFUNCTION("""COMPUTED_VALUE"""),"VENDIDO")</f>
        <v>VENDIDO</v>
      </c>
      <c r="N54" s="24" t="str">
        <f ca="1">IFERROR(__xludf.DUMMYFUNCTION("""COMPUTED_VALUE"""),"BBVA - DENI")</f>
        <v>BBVA - DENI</v>
      </c>
      <c r="O54" s="24" t="b">
        <f ca="1">IFERROR(__xludf.DUMMYFUNCTION("""COMPUTED_VALUE"""),TRUE)</f>
        <v>1</v>
      </c>
      <c r="P54" s="24"/>
    </row>
    <row r="55" spans="3:16" ht="12.5">
      <c r="C55" s="24" t="str">
        <f ca="1">IFERROR(__xludf.DUMMYFUNCTION("""COMPUTED_VALUE"""),"SANDALIAS PLAYERAS")</f>
        <v>SANDALIAS PLAYERAS</v>
      </c>
      <c r="D55" s="24">
        <f ca="1">IFERROR(__xludf.DUMMYFUNCTION("""COMPUTED_VALUE"""),5000)</f>
        <v>5000</v>
      </c>
      <c r="E55" s="24">
        <f ca="1">IFERROR(__xludf.DUMMYFUNCTION("""COMPUTED_VALUE"""),15000)</f>
        <v>15000</v>
      </c>
      <c r="F55" s="24" t="str">
        <f ca="1">IFERROR(__xludf.DUMMYFUNCTION("""COMPUTED_VALUE"""),"sold")</f>
        <v>sold</v>
      </c>
      <c r="G55" s="24" t="str">
        <f ca="1">IFERROR(__xludf.DUMMYFUNCTION("""COMPUTED_VALUE"""),"Talle 37. Sin uso.")</f>
        <v>Talle 37. Sin uso.</v>
      </c>
      <c r="H55" s="24" t="str">
        <f ca="1">IFERROR(__xludf.DUMMYFUNCTION("""COMPUTED_VALUE"""),"MODA")</f>
        <v>MODA</v>
      </c>
      <c r="I55" s="24" t="str">
        <f ca="1">IFERROR(__xludf.DUMMYFUNCTION("""COMPUTED_VALUE"""),"/img/SANDALIAS PLAYERAS.jpg")</f>
        <v>/img/SANDALIAS PLAYERAS.jpg</v>
      </c>
      <c r="J55" s="24"/>
      <c r="K55" s="24">
        <f ca="1">IFERROR(__xludf.DUMMYFUNCTION("""COMPUTED_VALUE"""),1)</f>
        <v>1</v>
      </c>
      <c r="L55" s="24" t="str">
        <f ca="1">IFERROR(__xludf.DUMMYFUNCTION("""COMPUTED_VALUE"""),"TIA LAURA")</f>
        <v>TIA LAURA</v>
      </c>
      <c r="M55" s="24" t="str">
        <f ca="1">IFERROR(__xludf.DUMMYFUNCTION("""COMPUTED_VALUE"""),"VENDIDO")</f>
        <v>VENDIDO</v>
      </c>
      <c r="N55" s="24" t="str">
        <f ca="1">IFERROR(__xludf.DUMMYFUNCTION("""COMPUTED_VALUE"""),"EFECTIVO")</f>
        <v>EFECTIVO</v>
      </c>
      <c r="O55" s="24" t="b">
        <f ca="1">IFERROR(__xludf.DUMMYFUNCTION("""COMPUTED_VALUE"""),TRUE)</f>
        <v>1</v>
      </c>
      <c r="P55" s="24"/>
    </row>
    <row r="56" spans="3:16" ht="12.5">
      <c r="C56" s="24" t="str">
        <f ca="1">IFERROR(__xludf.DUMMYFUNCTION("""COMPUTED_VALUE"""),"OJOTAS NEGRAS")</f>
        <v>OJOTAS NEGRAS</v>
      </c>
      <c r="D56" s="24">
        <f ca="1">IFERROR(__xludf.DUMMYFUNCTION("""COMPUTED_VALUE"""),5000)</f>
        <v>5000</v>
      </c>
      <c r="E56" s="24">
        <f ca="1">IFERROR(__xludf.DUMMYFUNCTION("""COMPUTED_VALUE"""),15000)</f>
        <v>15000</v>
      </c>
      <c r="F56" s="24" t="str">
        <f ca="1">IFERROR(__xludf.DUMMYFUNCTION("""COMPUTED_VALUE"""),"sold")</f>
        <v>sold</v>
      </c>
      <c r="G56" s="24" t="str">
        <f ca="1">IFERROR(__xludf.DUMMYFUNCTION("""COMPUTED_VALUE"""),"Talle 37/38. Sin uso.")</f>
        <v>Talle 37/38. Sin uso.</v>
      </c>
      <c r="H56" s="24" t="str">
        <f ca="1">IFERROR(__xludf.DUMMYFUNCTION("""COMPUTED_VALUE"""),"MODA")</f>
        <v>MODA</v>
      </c>
      <c r="I56" s="24" t="str">
        <f ca="1">IFERROR(__xludf.DUMMYFUNCTION("""COMPUTED_VALUE"""),"/img/OJOTAS NEGRAS.jpeg")</f>
        <v>/img/OJOTAS NEGRAS.jpeg</v>
      </c>
      <c r="J56" s="24"/>
      <c r="K56" s="24">
        <f ca="1">IFERROR(__xludf.DUMMYFUNCTION("""COMPUTED_VALUE"""),1)</f>
        <v>1</v>
      </c>
      <c r="L56" s="24" t="str">
        <f ca="1">IFERROR(__xludf.DUMMYFUNCTION("""COMPUTED_VALUE"""),"TIA LAURA")</f>
        <v>TIA LAURA</v>
      </c>
      <c r="M56" s="24" t="str">
        <f ca="1">IFERROR(__xludf.DUMMYFUNCTION("""COMPUTED_VALUE"""),"VENDIDO")</f>
        <v>VENDIDO</v>
      </c>
      <c r="N56" s="24" t="str">
        <f ca="1">IFERROR(__xludf.DUMMYFUNCTION("""COMPUTED_VALUE"""),"EFECTIVO")</f>
        <v>EFECTIVO</v>
      </c>
      <c r="O56" s="24" t="b">
        <f ca="1">IFERROR(__xludf.DUMMYFUNCTION("""COMPUTED_VALUE"""),TRUE)</f>
        <v>1</v>
      </c>
      <c r="P56" s="24"/>
    </row>
    <row r="57" spans="3:16" ht="12.5">
      <c r="C57" s="24" t="str">
        <f ca="1">IFERROR(__xludf.DUMMYFUNCTION("""COMPUTED_VALUE"""),"BALANZA FASO")</f>
        <v>BALANZA FASO</v>
      </c>
      <c r="D57" s="24">
        <f ca="1">IFERROR(__xludf.DUMMYFUNCTION("""COMPUTED_VALUE"""),3000)</f>
        <v>3000</v>
      </c>
      <c r="E57" s="24">
        <f ca="1">IFERROR(__xludf.DUMMYFUNCTION("""COMPUTED_VALUE"""),5000)</f>
        <v>5000</v>
      </c>
      <c r="F57" s="24" t="str">
        <f ca="1">IFERROR(__xludf.DUMMYFUNCTION("""COMPUTED_VALUE"""),"sold")</f>
        <v>sold</v>
      </c>
      <c r="G57" s="24" t="str">
        <f ca="1">IFERROR(__xludf.DUMMYFUNCTION("""COMPUTED_VALUE"""),"BALANZA FASO")</f>
        <v>BALANZA FASO</v>
      </c>
      <c r="H57" s="24" t="str">
        <f ca="1">IFERROR(__xludf.DUMMYFUNCTION("""COMPUTED_VALUE"""),"ELECTRO")</f>
        <v>ELECTRO</v>
      </c>
      <c r="I57" s="24" t="str">
        <f ca="1">IFERROR(__xludf.DUMMYFUNCTION("""COMPUTED_VALUE"""),"/img/BALANZA FASO.jpeg")</f>
        <v>/img/BALANZA FASO.jpeg</v>
      </c>
      <c r="J57" s="24"/>
      <c r="K57" s="24">
        <f ca="1">IFERROR(__xludf.DUMMYFUNCTION("""COMPUTED_VALUE"""),1)</f>
        <v>1</v>
      </c>
      <c r="L57" s="24" t="str">
        <f ca="1">IFERROR(__xludf.DUMMYFUNCTION("""COMPUTED_VALUE"""),"LULI HCDN")</f>
        <v>LULI HCDN</v>
      </c>
      <c r="M57" s="24" t="str">
        <f ca="1">IFERROR(__xludf.DUMMYFUNCTION("""COMPUTED_VALUE"""),"VENDIDO")</f>
        <v>VENDIDO</v>
      </c>
      <c r="N57" s="24" t="str">
        <f ca="1">IFERROR(__xludf.DUMMYFUNCTION("""COMPUTED_VALUE"""),"MERCADO PAGO")</f>
        <v>MERCADO PAGO</v>
      </c>
      <c r="O57" s="24" t="b">
        <f ca="1">IFERROR(__xludf.DUMMYFUNCTION("""COMPUTED_VALUE"""),TRUE)</f>
        <v>1</v>
      </c>
      <c r="P57" s="24"/>
    </row>
    <row r="58" spans="3:16" ht="12.5">
      <c r="C58" s="24" t="str">
        <f ca="1">IFERROR(__xludf.DUMMYFUNCTION("""COMPUTED_VALUE"""),"BOTELLA BBVA")</f>
        <v>BOTELLA BBVA</v>
      </c>
      <c r="D58" s="24">
        <f ca="1">IFERROR(__xludf.DUMMYFUNCTION("""COMPUTED_VALUE"""),3000)</f>
        <v>3000</v>
      </c>
      <c r="E58" s="24">
        <f ca="1">IFERROR(__xludf.DUMMYFUNCTION("""COMPUTED_VALUE"""),5000)</f>
        <v>5000</v>
      </c>
      <c r="F58" s="24" t="str">
        <f ca="1">IFERROR(__xludf.DUMMYFUNCTION("""COMPUTED_VALUE"""),"sold")</f>
        <v>sold</v>
      </c>
      <c r="G58" s="24" t="str">
        <f ca="1">IFERROR(__xludf.DUMMYFUNCTION("""COMPUTED_VALUE"""),"Botella térmica acero inoxidable 500ml.")</f>
        <v>Botella térmica acero inoxidable 500ml.</v>
      </c>
      <c r="H58" s="24" t="str">
        <f ca="1">IFERROR(__xludf.DUMMYFUNCTION("""COMPUTED_VALUE"""),"COCINA")</f>
        <v>COCINA</v>
      </c>
      <c r="I58" s="24" t="str">
        <f ca="1">IFERROR(__xludf.DUMMYFUNCTION("""COMPUTED_VALUE"""),"/img/BOTELLA BBVA.jpeg")</f>
        <v>/img/BOTELLA BBVA.jpeg</v>
      </c>
      <c r="J58" s="24"/>
      <c r="K58" s="24">
        <f ca="1">IFERROR(__xludf.DUMMYFUNCTION("""COMPUTED_VALUE"""),1)</f>
        <v>1</v>
      </c>
      <c r="L58" s="24" t="str">
        <f ca="1">IFERROR(__xludf.DUMMYFUNCTION("""COMPUTED_VALUE"""),"SEBAS (ALAN)")</f>
        <v>SEBAS (ALAN)</v>
      </c>
      <c r="M58" s="24" t="str">
        <f ca="1">IFERROR(__xludf.DUMMYFUNCTION("""COMPUTED_VALUE"""),"VENDIDO")</f>
        <v>VENDIDO</v>
      </c>
      <c r="N58" s="24" t="str">
        <f ca="1">IFERROR(__xludf.DUMMYFUNCTION("""COMPUTED_VALUE"""),"NEXO - MAXI")</f>
        <v>NEXO - MAXI</v>
      </c>
      <c r="O58" s="24" t="b">
        <f ca="1">IFERROR(__xludf.DUMMYFUNCTION("""COMPUTED_VALUE"""),TRUE)</f>
        <v>1</v>
      </c>
      <c r="P58" s="24"/>
    </row>
    <row r="59" spans="3:16" ht="12.5">
      <c r="C59" s="24" t="str">
        <f ca="1">IFERROR(__xludf.DUMMYFUNCTION("""COMPUTED_VALUE"""),"PORRON GAME OF THRONES")</f>
        <v>PORRON GAME OF THRONES</v>
      </c>
      <c r="D59" s="24">
        <f ca="1">IFERROR(__xludf.DUMMYFUNCTION("""COMPUTED_VALUE"""),3000)</f>
        <v>3000</v>
      </c>
      <c r="E59" s="24">
        <f ca="1">IFERROR(__xludf.DUMMYFUNCTION("""COMPUTED_VALUE"""),6000)</f>
        <v>6000</v>
      </c>
      <c r="F59" s="24" t="str">
        <f ca="1">IFERROR(__xludf.DUMMYFUNCTION("""COMPUTED_VALUE"""),"sold")</f>
        <v>sold</v>
      </c>
      <c r="G59" s="24" t="str">
        <f ca="1">IFERROR(__xludf.DUMMYFUNCTION("""COMPUTED_VALUE"""),"Precio por los 2.")</f>
        <v>Precio por los 2.</v>
      </c>
      <c r="H59" s="24" t="str">
        <f ca="1">IFERROR(__xludf.DUMMYFUNCTION("""COMPUTED_VALUE"""),"COCINA")</f>
        <v>COCINA</v>
      </c>
      <c r="I59" s="24" t="str">
        <f ca="1">IFERROR(__xludf.DUMMYFUNCTION("""COMPUTED_VALUE"""),"/img/PORRON GAME OF THRONES.jpeg")</f>
        <v>/img/PORRON GAME OF THRONES.jpeg</v>
      </c>
      <c r="J59" s="24"/>
      <c r="K59" s="24">
        <f ca="1">IFERROR(__xludf.DUMMYFUNCTION("""COMPUTED_VALUE"""),1)</f>
        <v>1</v>
      </c>
      <c r="L59" s="24" t="str">
        <f ca="1">IFERROR(__xludf.DUMMYFUNCTION("""COMPUTED_VALUE"""),"LAUCHA")</f>
        <v>LAUCHA</v>
      </c>
      <c r="M59" s="24" t="str">
        <f ca="1">IFERROR(__xludf.DUMMYFUNCTION("""COMPUTED_VALUE"""),"VENDIDO")</f>
        <v>VENDIDO</v>
      </c>
      <c r="N59" s="24" t="str">
        <f ca="1">IFERROR(__xludf.DUMMYFUNCTION("""COMPUTED_VALUE"""),"MERCADO PAGO")</f>
        <v>MERCADO PAGO</v>
      </c>
      <c r="O59" s="24" t="b">
        <f ca="1">IFERROR(__xludf.DUMMYFUNCTION("""COMPUTED_VALUE"""),TRUE)</f>
        <v>1</v>
      </c>
      <c r="P59" s="24"/>
    </row>
    <row r="60" spans="3:16" ht="12.5">
      <c r="C60" s="24" t="str">
        <f ca="1">IFERROR(__xludf.DUMMYFUNCTION("""COMPUTED_VALUE"""),"CUCHILLAS")</f>
        <v>CUCHILLAS</v>
      </c>
      <c r="D60" s="24">
        <f ca="1">IFERROR(__xludf.DUMMYFUNCTION("""COMPUTED_VALUE"""),3000)</f>
        <v>3000</v>
      </c>
      <c r="E60" s="24">
        <f ca="1">IFERROR(__xludf.DUMMYFUNCTION("""COMPUTED_VALUE"""),5000)</f>
        <v>5000</v>
      </c>
      <c r="F60" s="24" t="str">
        <f ca="1">IFERROR(__xludf.DUMMYFUNCTION("""COMPUTED_VALUE"""),"sold")</f>
        <v>sold</v>
      </c>
      <c r="G60" s="24" t="str">
        <f ca="1">IFERROR(__xludf.DUMMYFUNCTION("""COMPUTED_VALUE"""),"Precio por las 2.")</f>
        <v>Precio por las 2.</v>
      </c>
      <c r="H60" s="24" t="str">
        <f ca="1">IFERROR(__xludf.DUMMYFUNCTION("""COMPUTED_VALUE"""),"COCINA")</f>
        <v>COCINA</v>
      </c>
      <c r="I60" s="24" t="str">
        <f ca="1">IFERROR(__xludf.DUMMYFUNCTION("""COMPUTED_VALUE"""),"/img/CUCHILLAS.jpeg")</f>
        <v>/img/CUCHILLAS.jpeg</v>
      </c>
      <c r="J60" s="24"/>
      <c r="K60" s="24">
        <f ca="1">IFERROR(__xludf.DUMMYFUNCTION("""COMPUTED_VALUE"""),1)</f>
        <v>1</v>
      </c>
      <c r="L60" s="24" t="str">
        <f ca="1">IFERROR(__xludf.DUMMYFUNCTION("""COMPUTED_VALUE"""),"TIA LAURA")</f>
        <v>TIA LAURA</v>
      </c>
      <c r="M60" s="24" t="str">
        <f ca="1">IFERROR(__xludf.DUMMYFUNCTION("""COMPUTED_VALUE"""),"VENDIDO")</f>
        <v>VENDIDO</v>
      </c>
      <c r="N60" s="24" t="str">
        <f ca="1">IFERROR(__xludf.DUMMYFUNCTION("""COMPUTED_VALUE"""),"EFECTIVO")</f>
        <v>EFECTIVO</v>
      </c>
      <c r="O60" s="24" t="b">
        <f ca="1">IFERROR(__xludf.DUMMYFUNCTION("""COMPUTED_VALUE"""),TRUE)</f>
        <v>1</v>
      </c>
      <c r="P60" s="24"/>
    </row>
    <row r="61" spans="3:16" ht="12.5">
      <c r="C61" s="24" t="str">
        <f ca="1">IFERROR(__xludf.DUMMYFUNCTION("""COMPUTED_VALUE"""),"BUDINERA")</f>
        <v>BUDINERA</v>
      </c>
      <c r="D61" s="24">
        <f ca="1">IFERROR(__xludf.DUMMYFUNCTION("""COMPUTED_VALUE"""),3000)</f>
        <v>3000</v>
      </c>
      <c r="E61" s="24">
        <f ca="1">IFERROR(__xludf.DUMMYFUNCTION("""COMPUTED_VALUE"""),5000)</f>
        <v>5000</v>
      </c>
      <c r="F61" s="24" t="str">
        <f ca="1">IFERROR(__xludf.DUMMYFUNCTION("""COMPUTED_VALUE"""),"sold")</f>
        <v>sold</v>
      </c>
      <c r="G61" s="24" t="str">
        <f ca="1">IFERROR(__xludf.DUMMYFUNCTION("""COMPUTED_VALUE"""),"Budinera")</f>
        <v>Budinera</v>
      </c>
      <c r="H61" s="24" t="str">
        <f ca="1">IFERROR(__xludf.DUMMYFUNCTION("""COMPUTED_VALUE"""),"COCINA")</f>
        <v>COCINA</v>
      </c>
      <c r="I61" s="24" t="str">
        <f ca="1">IFERROR(__xludf.DUMMYFUNCTION("""COMPUTED_VALUE"""),"/img/BUDINERA.jpeg")</f>
        <v>/img/BUDINERA.jpeg</v>
      </c>
      <c r="J61" s="24"/>
      <c r="K61" s="24">
        <f ca="1">IFERROR(__xludf.DUMMYFUNCTION("""COMPUTED_VALUE"""),1)</f>
        <v>1</v>
      </c>
      <c r="L61" s="24" t="str">
        <f ca="1">IFERROR(__xludf.DUMMYFUNCTION("""COMPUTED_VALUE"""),"FABRI")</f>
        <v>FABRI</v>
      </c>
      <c r="M61" s="24" t="str">
        <f ca="1">IFERROR(__xludf.DUMMYFUNCTION("""COMPUTED_VALUE"""),"VENDIDO")</f>
        <v>VENDIDO</v>
      </c>
      <c r="N61" s="24" t="str">
        <f ca="1">IFERROR(__xludf.DUMMYFUNCTION("""COMPUTED_VALUE"""),"BBVA - DENI")</f>
        <v>BBVA - DENI</v>
      </c>
      <c r="O61" s="24" t="b">
        <f ca="1">IFERROR(__xludf.DUMMYFUNCTION("""COMPUTED_VALUE"""),TRUE)</f>
        <v>1</v>
      </c>
      <c r="P61" s="24"/>
    </row>
    <row r="62" spans="3:16" ht="12.5">
      <c r="C62" s="24" t="str">
        <f ca="1">IFERROR(__xludf.DUMMYFUNCTION("""COMPUTED_VALUE"""),"JARRON ROJO")</f>
        <v>JARRON ROJO</v>
      </c>
      <c r="D62" s="24">
        <f ca="1">IFERROR(__xludf.DUMMYFUNCTION("""COMPUTED_VALUE"""),3000)</f>
        <v>3000</v>
      </c>
      <c r="E62" s="24">
        <f ca="1">IFERROR(__xludf.DUMMYFUNCTION("""COMPUTED_VALUE"""),4000)</f>
        <v>4000</v>
      </c>
      <c r="F62" s="24" t="str">
        <f ca="1">IFERROR(__xludf.DUMMYFUNCTION("""COMPUTED_VALUE"""),"sold")</f>
        <v>sold</v>
      </c>
      <c r="G62" s="24" t="str">
        <f ca="1">IFERROR(__xludf.DUMMYFUNCTION("""COMPUTED_VALUE"""),"JARRON ROJO")</f>
        <v>JARRON ROJO</v>
      </c>
      <c r="H62" s="24" t="str">
        <f ca="1">IFERROR(__xludf.DUMMYFUNCTION("""COMPUTED_VALUE"""),"DECO")</f>
        <v>DECO</v>
      </c>
      <c r="I62" s="24" t="str">
        <f ca="1">IFERROR(__xludf.DUMMYFUNCTION("""COMPUTED_VALUE"""),"/img/JARRON ROJO.jpeg")</f>
        <v>/img/JARRON ROJO.jpeg</v>
      </c>
      <c r="J62" s="24"/>
      <c r="K62" s="24">
        <f ca="1">IFERROR(__xludf.DUMMYFUNCTION("""COMPUTED_VALUE"""),1)</f>
        <v>1</v>
      </c>
      <c r="L62" s="24" t="str">
        <f ca="1">IFERROR(__xludf.DUMMYFUNCTION("""COMPUTED_VALUE"""),"PATRI")</f>
        <v>PATRI</v>
      </c>
      <c r="M62" s="24" t="str">
        <f ca="1">IFERROR(__xludf.DUMMYFUNCTION("""COMPUTED_VALUE"""),"VENDIDO")</f>
        <v>VENDIDO</v>
      </c>
      <c r="N62" s="24" t="str">
        <f ca="1">IFERROR(__xludf.DUMMYFUNCTION("""COMPUTED_VALUE"""),"BBVA - DENI")</f>
        <v>BBVA - DENI</v>
      </c>
      <c r="O62" s="24" t="b">
        <f ca="1">IFERROR(__xludf.DUMMYFUNCTION("""COMPUTED_VALUE"""),TRUE)</f>
        <v>1</v>
      </c>
      <c r="P62" s="24"/>
    </row>
    <row r="63" spans="3:16" ht="12.5">
      <c r="C63" s="24" t="str">
        <f ca="1">IFERROR(__xludf.DUMMYFUNCTION("""COMPUTED_VALUE"""),"RALLADOR")</f>
        <v>RALLADOR</v>
      </c>
      <c r="D63" s="24">
        <f ca="1">IFERROR(__xludf.DUMMYFUNCTION("""COMPUTED_VALUE"""),3000)</f>
        <v>3000</v>
      </c>
      <c r="E63" s="24">
        <f ca="1">IFERROR(__xludf.DUMMYFUNCTION("""COMPUTED_VALUE"""),4000)</f>
        <v>4000</v>
      </c>
      <c r="F63" s="24" t="str">
        <f ca="1">IFERROR(__xludf.DUMMYFUNCTION("""COMPUTED_VALUE"""),"sold")</f>
        <v>sold</v>
      </c>
      <c r="G63" s="24" t="str">
        <f ca="1">IFERROR(__xludf.DUMMYFUNCTION("""COMPUTED_VALUE"""),"Rallador")</f>
        <v>Rallador</v>
      </c>
      <c r="H63" s="24" t="str">
        <f ca="1">IFERROR(__xludf.DUMMYFUNCTION("""COMPUTED_VALUE"""),"COCINA")</f>
        <v>COCINA</v>
      </c>
      <c r="I63" s="24" t="str">
        <f ca="1">IFERROR(__xludf.DUMMYFUNCTION("""COMPUTED_VALUE"""),"/img/RALLADOR.jpeg")</f>
        <v>/img/RALLADOR.jpeg</v>
      </c>
      <c r="J63" s="24"/>
      <c r="K63" s="24">
        <f ca="1">IFERROR(__xludf.DUMMYFUNCTION("""COMPUTED_VALUE"""),1)</f>
        <v>1</v>
      </c>
      <c r="L63" s="24" t="str">
        <f ca="1">IFERROR(__xludf.DUMMYFUNCTION("""COMPUTED_VALUE"""),"FABRI")</f>
        <v>FABRI</v>
      </c>
      <c r="M63" s="24" t="str">
        <f ca="1">IFERROR(__xludf.DUMMYFUNCTION("""COMPUTED_VALUE"""),"VENDIDO")</f>
        <v>VENDIDO</v>
      </c>
      <c r="N63" s="24" t="str">
        <f ca="1">IFERROR(__xludf.DUMMYFUNCTION("""COMPUTED_VALUE"""),"BBVA - DENI")</f>
        <v>BBVA - DENI</v>
      </c>
      <c r="O63" s="24" t="b">
        <f ca="1">IFERROR(__xludf.DUMMYFUNCTION("""COMPUTED_VALUE"""),TRUE)</f>
        <v>1</v>
      </c>
      <c r="P63" s="24"/>
    </row>
    <row r="64" spans="3:16" ht="12.5">
      <c r="C64" s="24" t="str">
        <f ca="1">IFERROR(__xludf.DUMMYFUNCTION("""COMPUTED_VALUE"""),"LLAVERO PARED")</f>
        <v>LLAVERO PARED</v>
      </c>
      <c r="D64" s="24">
        <f ca="1">IFERROR(__xludf.DUMMYFUNCTION("""COMPUTED_VALUE"""),3000)</f>
        <v>3000</v>
      </c>
      <c r="E64" s="24">
        <f ca="1">IFERROR(__xludf.DUMMYFUNCTION("""COMPUTED_VALUE"""),5000)</f>
        <v>5000</v>
      </c>
      <c r="F64" s="24" t="str">
        <f ca="1">IFERROR(__xludf.DUMMYFUNCTION("""COMPUTED_VALUE"""),"sold")</f>
        <v>sold</v>
      </c>
      <c r="G64" s="24" t="str">
        <f ca="1">IFERROR(__xludf.DUMMYFUNCTION("""COMPUTED_VALUE"""),"LLAVERO PARED")</f>
        <v>LLAVERO PARED</v>
      </c>
      <c r="H64" s="24" t="str">
        <f ca="1">IFERROR(__xludf.DUMMYFUNCTION("""COMPUTED_VALUE"""),"DECO")</f>
        <v>DECO</v>
      </c>
      <c r="I64" s="24" t="str">
        <f ca="1">IFERROR(__xludf.DUMMYFUNCTION("""COMPUTED_VALUE"""),"/img/LLAVERO PARED.jpeg")</f>
        <v>/img/LLAVERO PARED.jpeg</v>
      </c>
      <c r="J64" s="24"/>
      <c r="K64" s="24">
        <f ca="1">IFERROR(__xludf.DUMMYFUNCTION("""COMPUTED_VALUE"""),1)</f>
        <v>1</v>
      </c>
      <c r="L64" s="24" t="str">
        <f ca="1">IFERROR(__xludf.DUMMYFUNCTION("""COMPUTED_VALUE"""),"TIA LAURA")</f>
        <v>TIA LAURA</v>
      </c>
      <c r="M64" s="24" t="str">
        <f ca="1">IFERROR(__xludf.DUMMYFUNCTION("""COMPUTED_VALUE"""),"VENDIDO")</f>
        <v>VENDIDO</v>
      </c>
      <c r="N64" s="24" t="str">
        <f ca="1">IFERROR(__xludf.DUMMYFUNCTION("""COMPUTED_VALUE"""),"EFECTIVO")</f>
        <v>EFECTIVO</v>
      </c>
      <c r="O64" s="24" t="b">
        <f ca="1">IFERROR(__xludf.DUMMYFUNCTION("""COMPUTED_VALUE"""),TRUE)</f>
        <v>1</v>
      </c>
      <c r="P64" s="24"/>
    </row>
    <row r="65" spans="3:16" ht="12.5">
      <c r="C65" s="24" t="str">
        <f ca="1">IFERROR(__xludf.DUMMYFUNCTION("""COMPUTED_VALUE"""),"CARTERITA CELULAR")</f>
        <v>CARTERITA CELULAR</v>
      </c>
      <c r="D65" s="24">
        <f ca="1">IFERROR(__xludf.DUMMYFUNCTION("""COMPUTED_VALUE"""),2000)</f>
        <v>2000</v>
      </c>
      <c r="E65" s="24">
        <f ca="1">IFERROR(__xludf.DUMMYFUNCTION("""COMPUTED_VALUE"""),4000)</f>
        <v>4000</v>
      </c>
      <c r="F65" s="24" t="str">
        <f ca="1">IFERROR(__xludf.DUMMYFUNCTION("""COMPUTED_VALUE"""),"sold")</f>
        <v>sold</v>
      </c>
      <c r="G65" s="24" t="str">
        <f ca="1">IFERROR(__xludf.DUMMYFUNCTION("""COMPUTED_VALUE"""),"CARTERITA CELULAR")</f>
        <v>CARTERITA CELULAR</v>
      </c>
      <c r="H65" s="24" t="str">
        <f ca="1">IFERROR(__xludf.DUMMYFUNCTION("""COMPUTED_VALUE"""),"MODA")</f>
        <v>MODA</v>
      </c>
      <c r="I65" s="24" t="str">
        <f ca="1">IFERROR(__xludf.DUMMYFUNCTION("""COMPUTED_VALUE"""),"/img/CARTERITA CELULAR.jpeg")</f>
        <v>/img/CARTERITA CELULAR.jpeg</v>
      </c>
      <c r="J65" s="24"/>
      <c r="K65" s="24">
        <f ca="1">IFERROR(__xludf.DUMMYFUNCTION("""COMPUTED_VALUE"""),1)</f>
        <v>1</v>
      </c>
      <c r="L65" s="24" t="str">
        <f ca="1">IFERROR(__xludf.DUMMYFUNCTION("""COMPUTED_VALUE"""),"TIA LAURA")</f>
        <v>TIA LAURA</v>
      </c>
      <c r="M65" s="24" t="str">
        <f ca="1">IFERROR(__xludf.DUMMYFUNCTION("""COMPUTED_VALUE"""),"VENDIDO")</f>
        <v>VENDIDO</v>
      </c>
      <c r="N65" s="24" t="str">
        <f ca="1">IFERROR(__xludf.DUMMYFUNCTION("""COMPUTED_VALUE"""),"EFECTIVO")</f>
        <v>EFECTIVO</v>
      </c>
      <c r="O65" s="24" t="b">
        <f ca="1">IFERROR(__xludf.DUMMYFUNCTION("""COMPUTED_VALUE"""),TRUE)</f>
        <v>1</v>
      </c>
      <c r="P6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"/>
  <sheetViews>
    <sheetView workbookViewId="0"/>
  </sheetViews>
  <sheetFormatPr baseColWidth="10" defaultColWidth="12.6328125" defaultRowHeight="15.75" customHeight="1"/>
  <cols>
    <col min="3" max="3" width="19" customWidth="1"/>
  </cols>
  <sheetData>
    <row r="1" spans="1:16" ht="15.75" customHeight="1">
      <c r="A1" s="25"/>
    </row>
    <row r="2" spans="1:16" ht="15.75" customHeight="1">
      <c r="A2" s="25"/>
    </row>
    <row r="3" spans="1:16" ht="15.75" customHeight="1">
      <c r="C3" s="23" t="str">
        <f ca="1">IFERROR(__xludf.DUMMYFUNCTION("QUERY(prod!A2:N1000,""SELECT * WHERE D = 'reserved'"")"),"BICI PLEGABLE SBK NEGRA")</f>
        <v>BICI PLEGABLE SBK NEGRA</v>
      </c>
      <c r="D3" s="24">
        <f ca="1">IFERROR(__xludf.DUMMYFUNCTION("""COMPUTED_VALUE"""),300000)</f>
        <v>300000</v>
      </c>
      <c r="E3" s="24">
        <f ca="1">IFERROR(__xludf.DUMMYFUNCTION("""COMPUTED_VALUE"""),550000)</f>
        <v>550000</v>
      </c>
      <c r="F3" s="24" t="str">
        <f ca="1">IFERROR(__xludf.DUMMYFUNCTION("""COMPUTED_VALUE"""),"reserved")</f>
        <v>reserved</v>
      </c>
      <c r="G3" s="24" t="str">
        <f ca="1">IFERROR(__xludf.DUMMYFUNCTION("""COMPUTED_VALUE"""),"BICI PLEGABLE SBK NEGRA")</f>
        <v>BICI PLEGABLE SBK NEGRA</v>
      </c>
      <c r="H3" s="24" t="str">
        <f ca="1">IFERROR(__xludf.DUMMYFUNCTION("""COMPUTED_VALUE"""),"VARIOS")</f>
        <v>VARIOS</v>
      </c>
      <c r="I3" s="24" t="str">
        <f ca="1">IFERROR(__xludf.DUMMYFUNCTION("""COMPUTED_VALUE"""),"/img/BICI PLEGABLE SBK NEGRA.jpg")</f>
        <v>/img/BICI PLEGABLE SBK NEGRA.jpg</v>
      </c>
      <c r="J3" s="24"/>
      <c r="K3" s="24">
        <f ca="1">IFERROR(__xludf.DUMMYFUNCTION("""COMPUTED_VALUE"""),1)</f>
        <v>1</v>
      </c>
      <c r="L3" s="24" t="str">
        <f ca="1">IFERROR(__xludf.DUMMYFUNCTION("""COMPUTED_VALUE"""),"MARTA PRIMA MAMA")</f>
        <v>MARTA PRIMA MAMA</v>
      </c>
      <c r="M3" s="24" t="str">
        <f ca="1">IFERROR(__xludf.DUMMYFUNCTION("""COMPUTED_VALUE"""),"PENDIENTE")</f>
        <v>PENDIENTE</v>
      </c>
      <c r="N3" s="24" t="str">
        <f ca="1">IFERROR(__xludf.DUMMYFUNCTION("""COMPUTED_VALUE"""),"PENDIENTE ")</f>
        <v xml:space="preserve">PENDIENTE </v>
      </c>
      <c r="O3" s="24" t="b">
        <f ca="1">IFERROR(__xludf.DUMMYFUNCTION("""COMPUTED_VALUE"""),FALSE)</f>
        <v>0</v>
      </c>
      <c r="P3" s="24"/>
    </row>
    <row r="4" spans="1:16" ht="15.75" customHeight="1">
      <c r="C4" s="24" t="str">
        <f ca="1">IFERROR(__xludf.DUMMYFUNCTION("""COMPUTED_VALUE"""),"BICI PLEGABLE OXEA BLANCA")</f>
        <v>BICI PLEGABLE OXEA BLANCA</v>
      </c>
      <c r="D4" s="24">
        <f ca="1">IFERROR(__xludf.DUMMYFUNCTION("""COMPUTED_VALUE"""),280000)</f>
        <v>280000</v>
      </c>
      <c r="E4" s="24">
        <f ca="1">IFERROR(__xludf.DUMMYFUNCTION("""COMPUTED_VALUE"""),448000)</f>
        <v>448000</v>
      </c>
      <c r="F4" s="24" t="str">
        <f ca="1">IFERROR(__xludf.DUMMYFUNCTION("""COMPUTED_VALUE"""),"reserved")</f>
        <v>reserved</v>
      </c>
      <c r="G4" s="24" t="str">
        <f ca="1">IFERROR(__xludf.DUMMYFUNCTION("""COMPUTED_VALUE"""),"BICI PLEGABLE OXEA BLANCA")</f>
        <v>BICI PLEGABLE OXEA BLANCA</v>
      </c>
      <c r="H4" s="24" t="str">
        <f ca="1">IFERROR(__xludf.DUMMYFUNCTION("""COMPUTED_VALUE"""),"VARIOS")</f>
        <v>VARIOS</v>
      </c>
      <c r="I4" s="24" t="str">
        <f ca="1">IFERROR(__xludf.DUMMYFUNCTION("""COMPUTED_VALUE"""),"/img/BICI PLEGABLE OXEA BLANCA.jpg")</f>
        <v>/img/BICI PLEGABLE OXEA BLANCA.jpg</v>
      </c>
      <c r="J4" s="24"/>
      <c r="K4" s="24">
        <f ca="1">IFERROR(__xludf.DUMMYFUNCTION("""COMPUTED_VALUE"""),1)</f>
        <v>1</v>
      </c>
      <c r="L4" s="24" t="str">
        <f ca="1">IFERROR(__xludf.DUMMYFUNCTION("""COMPUTED_VALUE"""),"MARTA PRIMA MAMA")</f>
        <v>MARTA PRIMA MAMA</v>
      </c>
      <c r="M4" s="24" t="str">
        <f ca="1">IFERROR(__xludf.DUMMYFUNCTION("""COMPUTED_VALUE"""),"PENDIENTE")</f>
        <v>PENDIENTE</v>
      </c>
      <c r="N4" s="24" t="str">
        <f ca="1">IFERROR(__xludf.DUMMYFUNCTION("""COMPUTED_VALUE"""),"PENDIENTE ")</f>
        <v xml:space="preserve">PENDIENTE </v>
      </c>
      <c r="O4" s="24" t="b">
        <f ca="1">IFERROR(__xludf.DUMMYFUNCTION("""COMPUTED_VALUE"""),FALSE)</f>
        <v>0</v>
      </c>
      <c r="P4" s="24"/>
    </row>
    <row r="5" spans="1:16" ht="15.75" customHeight="1">
      <c r="C5" s="24" t="str">
        <f ca="1">IFERROR(__xludf.DUMMYFUNCTION("""COMPUTED_VALUE"""),"NOTEBOOK PC COMPUTADORA HP I7")</f>
        <v>NOTEBOOK PC COMPUTADORA HP I7</v>
      </c>
      <c r="D5" s="24">
        <f ca="1">IFERROR(__xludf.DUMMYFUNCTION("""COMPUTED_VALUE"""),200000)</f>
        <v>200000</v>
      </c>
      <c r="E5" s="24">
        <f ca="1">IFERROR(__xludf.DUMMYFUNCTION("""COMPUTED_VALUE"""),1000000)</f>
        <v>1000000</v>
      </c>
      <c r="F5" s="24" t="str">
        <f ca="1">IFERROR(__xludf.DUMMYFUNCTION("""COMPUTED_VALUE"""),"reserved")</f>
        <v>reserved</v>
      </c>
      <c r="G5" s="24" t="str">
        <f ca="1">IFERROR(__xludf.DUMMYFUNCTION("""COMPUTED_VALUE"""),"Necesita estar conectada al cargador para mantenerse encendida, sino se apaga.")</f>
        <v>Necesita estar conectada al cargador para mantenerse encendida, sino se apaga.</v>
      </c>
      <c r="H5" s="24" t="str">
        <f ca="1">IFERROR(__xludf.DUMMYFUNCTION("""COMPUTED_VALUE"""),"ELECTRO")</f>
        <v>ELECTRO</v>
      </c>
      <c r="I5" s="24" t="str">
        <f ca="1">IFERROR(__xludf.DUMMYFUNCTION("""COMPUTED_VALUE"""),"/img/LAPTOP HP I7.jpeg")</f>
        <v>/img/LAPTOP HP I7.jpeg</v>
      </c>
      <c r="J5" s="24"/>
      <c r="K5" s="24">
        <f ca="1">IFERROR(__xludf.DUMMYFUNCTION("""COMPUTED_VALUE"""),1)</f>
        <v>1</v>
      </c>
      <c r="L5" s="24" t="str">
        <f ca="1">IFERROR(__xludf.DUMMYFUNCTION("""COMPUTED_VALUE"""),"AN TATI")</f>
        <v>AN TATI</v>
      </c>
      <c r="M5" s="24" t="str">
        <f ca="1">IFERROR(__xludf.DUMMYFUNCTION("""COMPUTED_VALUE"""),"PENDIENTE")</f>
        <v>PENDIENTE</v>
      </c>
      <c r="N5" s="24" t="str">
        <f ca="1">IFERROR(__xludf.DUMMYFUNCTION("""COMPUTED_VALUE"""),"PENDIENTE ")</f>
        <v xml:space="preserve">PENDIENTE </v>
      </c>
      <c r="O5" s="24" t="b">
        <f ca="1">IFERROR(__xludf.DUMMYFUNCTION("""COMPUTED_VALUE"""),FALSE)</f>
        <v>0</v>
      </c>
      <c r="P5" s="24"/>
    </row>
    <row r="6" spans="1:16" ht="15.75" customHeight="1">
      <c r="A6" s="25"/>
      <c r="C6" s="24" t="str">
        <f ca="1">IFERROR(__xludf.DUMMYFUNCTION("""COMPUTED_VALUE"""),"REPOSERAS")</f>
        <v>REPOSERAS</v>
      </c>
      <c r="D6" s="24">
        <f ca="1">IFERROR(__xludf.DUMMYFUNCTION("""COMPUTED_VALUE"""),35000)</f>
        <v>35000</v>
      </c>
      <c r="E6" s="24">
        <f ca="1">IFERROR(__xludf.DUMMYFUNCTION("""COMPUTED_VALUE"""),60000)</f>
        <v>60000</v>
      </c>
      <c r="F6" s="24" t="str">
        <f ca="1">IFERROR(__xludf.DUMMYFUNCTION("""COMPUTED_VALUE"""),"reserved")</f>
        <v>reserved</v>
      </c>
      <c r="G6" s="24" t="str">
        <f ca="1">IFERROR(__xludf.DUMMYFUNCTION("""COMPUTED_VALUE"""),"Precio por las 2.")</f>
        <v>Precio por las 2.</v>
      </c>
      <c r="H6" s="24" t="str">
        <f ca="1">IFERROR(__xludf.DUMMYFUNCTION("""COMPUTED_VALUE"""),"JARDIN")</f>
        <v>JARDIN</v>
      </c>
      <c r="I6" s="24" t="str">
        <f ca="1">IFERROR(__xludf.DUMMYFUNCTION("""COMPUTED_VALUE"""),"/img/REPOSERAS.jpeg")</f>
        <v>/img/REPOSERAS.jpeg</v>
      </c>
      <c r="J6" s="24"/>
      <c r="K6" s="24">
        <f ca="1">IFERROR(__xludf.DUMMYFUNCTION("""COMPUTED_VALUE"""),1)</f>
        <v>1</v>
      </c>
      <c r="L6" s="24" t="str">
        <f ca="1">IFERROR(__xludf.DUMMYFUNCTION("""COMPUTED_VALUE"""),"HERNAN")</f>
        <v>HERNAN</v>
      </c>
      <c r="M6" s="24" t="str">
        <f ca="1">IFERROR(__xludf.DUMMYFUNCTION("""COMPUTED_VALUE"""),"PENDIENTE")</f>
        <v>PENDIENTE</v>
      </c>
      <c r="N6" s="24" t="str">
        <f ca="1">IFERROR(__xludf.DUMMYFUNCTION("""COMPUTED_VALUE"""),"PENDIENTE ")</f>
        <v xml:space="preserve">PENDIENTE </v>
      </c>
      <c r="O6" s="24" t="b">
        <f ca="1">IFERROR(__xludf.DUMMYFUNCTION("""COMPUTED_VALUE"""),FALSE)</f>
        <v>0</v>
      </c>
      <c r="P6" s="24"/>
    </row>
    <row r="7" spans="1:16" ht="15.75" customHeight="1">
      <c r="C7" s="24" t="str">
        <f ca="1">IFERROR(__xludf.DUMMYFUNCTION("""COMPUTED_VALUE"""),"MAT YOGA 1.70 X 66 CON FUNDA ESTAMPADA")</f>
        <v>MAT YOGA 1.70 X 66 CON FUNDA ESTAMPADA</v>
      </c>
      <c r="D7" s="24">
        <f ca="1">IFERROR(__xludf.DUMMYFUNCTION("""COMPUTED_VALUE"""),25000)</f>
        <v>25000</v>
      </c>
      <c r="E7" s="24">
        <f ca="1">IFERROR(__xludf.DUMMYFUNCTION("""COMPUTED_VALUE"""),40000)</f>
        <v>40000</v>
      </c>
      <c r="F7" s="24" t="str">
        <f ca="1">IFERROR(__xludf.DUMMYFUNCTION("""COMPUTED_VALUE"""),"reserved")</f>
        <v>reserved</v>
      </c>
      <c r="G7" s="24" t="str">
        <f ca="1">IFERROR(__xludf.DUMMYFUNCTION("""COMPUTED_VALUE"""),"MAT YOGA CON FUNDA ESTAMPADA")</f>
        <v>MAT YOGA CON FUNDA ESTAMPADA</v>
      </c>
      <c r="H7" s="24" t="str">
        <f ca="1">IFERROR(__xludf.DUMMYFUNCTION("""COMPUTED_VALUE"""),"DEPORTE")</f>
        <v>DEPORTE</v>
      </c>
      <c r="I7" s="24" t="str">
        <f ca="1">IFERROR(__xludf.DUMMYFUNCTION("""COMPUTED_VALUE"""),"/img/MAT YOGA.jpeg")</f>
        <v>/img/MAT YOGA.jpeg</v>
      </c>
      <c r="J7" s="24"/>
      <c r="K7" s="24">
        <f ca="1">IFERROR(__xludf.DUMMYFUNCTION("""COMPUTED_VALUE"""),1)</f>
        <v>1</v>
      </c>
      <c r="L7" s="24" t="str">
        <f ca="1">IFERROR(__xludf.DUMMYFUNCTION("""COMPUTED_VALUE"""),"MAGO HCDN")</f>
        <v>MAGO HCDN</v>
      </c>
      <c r="M7" s="24" t="str">
        <f ca="1">IFERROR(__xludf.DUMMYFUNCTION("""COMPUTED_VALUE"""),"PENDIENTE")</f>
        <v>PENDIENTE</v>
      </c>
      <c r="N7" s="24" t="str">
        <f ca="1">IFERROR(__xludf.DUMMYFUNCTION("""COMPUTED_VALUE"""),"PENDIENTE ")</f>
        <v xml:space="preserve">PENDIENTE </v>
      </c>
      <c r="O7" s="24" t="b">
        <f ca="1">IFERROR(__xludf.DUMMYFUNCTION("""COMPUTED_VALUE"""),FALSE)</f>
        <v>0</v>
      </c>
      <c r="P7" s="24"/>
    </row>
    <row r="8" spans="1:16" ht="15.75" customHeight="1">
      <c r="C8" s="24" t="str">
        <f ca="1">IFERROR(__xludf.DUMMYFUNCTION("""COMPUTED_VALUE"""),"MANTA 2 PLAZAS POLAR SOFT ROSA")</f>
        <v>MANTA 2 PLAZAS POLAR SOFT ROSA</v>
      </c>
      <c r="D8" s="24">
        <f ca="1">IFERROR(__xludf.DUMMYFUNCTION("""COMPUTED_VALUE"""),20000)</f>
        <v>20000</v>
      </c>
      <c r="E8" s="24">
        <f ca="1">IFERROR(__xludf.DUMMYFUNCTION("""COMPUTED_VALUE"""),40000)</f>
        <v>40000</v>
      </c>
      <c r="F8" s="24" t="str">
        <f ca="1">IFERROR(__xludf.DUMMYFUNCTION("""COMPUTED_VALUE"""),"reserved")</f>
        <v>reserved</v>
      </c>
      <c r="G8" s="24" t="str">
        <f ca="1">IFERROR(__xludf.DUMMYFUNCTION("""COMPUTED_VALUE"""),"MANTA 2 PLAZAS POLAR SOFT ROSA")</f>
        <v>MANTA 2 PLAZAS POLAR SOFT ROSA</v>
      </c>
      <c r="H8" s="24" t="str">
        <f ca="1">IFERROR(__xludf.DUMMYFUNCTION("""COMPUTED_VALUE"""),"DECO")</f>
        <v>DECO</v>
      </c>
      <c r="I8" s="24" t="str">
        <f ca="1">IFERROR(__xludf.DUMMYFUNCTION("""COMPUTED_VALUE"""),"/img/MANTA 2 PLAZAS POLAR SOFT ROSA.jpeg")</f>
        <v>/img/MANTA 2 PLAZAS POLAR SOFT ROSA.jpeg</v>
      </c>
      <c r="J8" s="24"/>
      <c r="K8" s="24">
        <f ca="1">IFERROR(__xludf.DUMMYFUNCTION("""COMPUTED_VALUE"""),1)</f>
        <v>1</v>
      </c>
      <c r="L8" s="24" t="str">
        <f ca="1">IFERROR(__xludf.DUMMYFUNCTION("""COMPUTED_VALUE"""),"TIA LAURA")</f>
        <v>TIA LAURA</v>
      </c>
      <c r="M8" s="24" t="str">
        <f ca="1">IFERROR(__xludf.DUMMYFUNCTION("""COMPUTED_VALUE"""),"VENDIDO")</f>
        <v>VENDIDO</v>
      </c>
      <c r="N8" s="24" t="str">
        <f ca="1">IFERROR(__xludf.DUMMYFUNCTION("""COMPUTED_VALUE"""),"PENDIENTE ")</f>
        <v xml:space="preserve">PENDIENTE </v>
      </c>
      <c r="O8" s="24" t="b">
        <f ca="1">IFERROR(__xludf.DUMMYFUNCTION("""COMPUTED_VALUE"""),FALSE)</f>
        <v>0</v>
      </c>
      <c r="P8" s="24"/>
    </row>
    <row r="9" spans="1:16" ht="15.75" customHeight="1">
      <c r="C9" s="24" t="str">
        <f ca="1">IFERROR(__xludf.DUMMYFUNCTION("""COMPUTED_VALUE"""),"BOWLS PALABRAS")</f>
        <v>BOWLS PALABRAS</v>
      </c>
      <c r="D9" s="24">
        <f ca="1">IFERROR(__xludf.DUMMYFUNCTION("""COMPUTED_VALUE"""),10000)</f>
        <v>10000</v>
      </c>
      <c r="E9" s="24">
        <f ca="1">IFERROR(__xludf.DUMMYFUNCTION("""COMPUTED_VALUE"""),18000)</f>
        <v>18000</v>
      </c>
      <c r="F9" s="24" t="str">
        <f ca="1">IFERROR(__xludf.DUMMYFUNCTION("""COMPUTED_VALUE"""),"reserved")</f>
        <v>reserved</v>
      </c>
      <c r="G9" s="24" t="str">
        <f ca="1">IFERROR(__xludf.DUMMYFUNCTION("""COMPUTED_VALUE"""),"Cantidad: 6.")</f>
        <v>Cantidad: 6.</v>
      </c>
      <c r="H9" s="24" t="str">
        <f ca="1">IFERROR(__xludf.DUMMYFUNCTION("""COMPUTED_VALUE"""),"COCINA")</f>
        <v>COCINA</v>
      </c>
      <c r="I9" s="24" t="str">
        <f ca="1">IFERROR(__xludf.DUMMYFUNCTION("""COMPUTED_VALUE"""),"/img/BOWLS PALABRAS.jpeg")</f>
        <v>/img/BOWLS PALABRAS.jpeg</v>
      </c>
      <c r="J9" s="24"/>
      <c r="K9" s="24">
        <f ca="1">IFERROR(__xludf.DUMMYFUNCTION("""COMPUTED_VALUE"""),1)</f>
        <v>1</v>
      </c>
      <c r="L9" s="24" t="str">
        <f ca="1">IFERROR(__xludf.DUMMYFUNCTION("""COMPUTED_VALUE"""),"NATT (AMIGA ALEJANDRO AHIJADO MARISA IGARRETA)")</f>
        <v>NATT (AMIGA ALEJANDRO AHIJADO MARISA IGARRETA)</v>
      </c>
      <c r="M9" s="24" t="str">
        <f ca="1">IFERROR(__xludf.DUMMYFUNCTION("""COMPUTED_VALUE"""),"VENDIDO")</f>
        <v>VENDIDO</v>
      </c>
      <c r="N9" s="24" t="str">
        <f ca="1">IFERROR(__xludf.DUMMYFUNCTION("""COMPUTED_VALUE"""),"BBVA - DENI")</f>
        <v>BBVA - DENI</v>
      </c>
      <c r="O9" s="24" t="b">
        <f ca="1">IFERROR(__xludf.DUMMYFUNCTION("""COMPUTED_VALUE"""),TRUE)</f>
        <v>1</v>
      </c>
      <c r="P9" s="24"/>
    </row>
    <row r="10" spans="1:16" ht="15.75" customHeight="1">
      <c r="C10" s="24" t="str">
        <f ca="1">IFERROR(__xludf.DUMMYFUNCTION("""COMPUTED_VALUE"""),"MOUSE INALAMBRICO GENIUS")</f>
        <v>MOUSE INALAMBRICO GENIUS</v>
      </c>
      <c r="D10" s="24">
        <f ca="1">IFERROR(__xludf.DUMMYFUNCTION("""COMPUTED_VALUE"""),8000)</f>
        <v>8000</v>
      </c>
      <c r="E10" s="24">
        <f ca="1">IFERROR(__xludf.DUMMYFUNCTION("""COMPUTED_VALUE"""),10000)</f>
        <v>10000</v>
      </c>
      <c r="F10" s="24" t="str">
        <f ca="1">IFERROR(__xludf.DUMMYFUNCTION("""COMPUTED_VALUE"""),"reserved")</f>
        <v>reserved</v>
      </c>
      <c r="G10" s="24" t="str">
        <f ca="1">IFERROR(__xludf.DUMMYFUNCTION("""COMPUTED_VALUE"""),"MOUSE INALAMBRICO GENIUS")</f>
        <v>MOUSE INALAMBRICO GENIUS</v>
      </c>
      <c r="H10" s="24" t="str">
        <f ca="1">IFERROR(__xludf.DUMMYFUNCTION("""COMPUTED_VALUE"""),"ELECTRO")</f>
        <v>ELECTRO</v>
      </c>
      <c r="I10" s="24" t="str">
        <f ca="1">IFERROR(__xludf.DUMMYFUNCTION("""COMPUTED_VALUE"""),"/img/MOUSE INALAMBRICO GENIUS.jpeg")</f>
        <v>/img/MOUSE INALAMBRICO GENIUS.jpeg</v>
      </c>
      <c r="J10" s="24"/>
      <c r="K10" s="24">
        <f ca="1">IFERROR(__xludf.DUMMYFUNCTION("""COMPUTED_VALUE"""),1)</f>
        <v>1</v>
      </c>
      <c r="L10" s="24" t="str">
        <f ca="1">IFERROR(__xludf.DUMMYFUNCTION("""COMPUTED_VALUE"""),"VICKY VECINA")</f>
        <v>VICKY VECINA</v>
      </c>
      <c r="M10" s="24" t="str">
        <f ca="1">IFERROR(__xludf.DUMMYFUNCTION("""COMPUTED_VALUE"""),"PENDIENTE")</f>
        <v>PENDIENTE</v>
      </c>
      <c r="N10" s="24" t="str">
        <f ca="1">IFERROR(__xludf.DUMMYFUNCTION("""COMPUTED_VALUE"""),"PENDIENTE ")</f>
        <v xml:space="preserve">PENDIENTE </v>
      </c>
      <c r="O10" s="24" t="b">
        <f ca="1">IFERROR(__xludf.DUMMYFUNCTION("""COMPUTED_VALUE"""),FALSE)</f>
        <v>0</v>
      </c>
      <c r="P10" s="24"/>
    </row>
    <row r="11" spans="1:16" ht="15.75" customHeight="1">
      <c r="C11" s="24" t="str">
        <f ca="1">IFERROR(__xludf.DUMMYFUNCTION("""COMPUTED_VALUE"""),"APOYO CELULAR HOMBRECITO")</f>
        <v>APOYO CELULAR HOMBRECITO</v>
      </c>
      <c r="D11" s="24">
        <f ca="1">IFERROR(__xludf.DUMMYFUNCTION("""COMPUTED_VALUE"""),3000)</f>
        <v>3000</v>
      </c>
      <c r="E11" s="24">
        <f ca="1">IFERROR(__xludf.DUMMYFUNCTION("""COMPUTED_VALUE"""),4000)</f>
        <v>4000</v>
      </c>
      <c r="F11" s="24" t="str">
        <f ca="1">IFERROR(__xludf.DUMMYFUNCTION("""COMPUTED_VALUE"""),"reserved")</f>
        <v>reserved</v>
      </c>
      <c r="G11" s="24" t="str">
        <f ca="1">IFERROR(__xludf.DUMMYFUNCTION("""COMPUTED_VALUE"""),"APOYO CELULAR HOMBRECITO")</f>
        <v>APOYO CELULAR HOMBRECITO</v>
      </c>
      <c r="H11" s="24" t="str">
        <f ca="1">IFERROR(__xludf.DUMMYFUNCTION("""COMPUTED_VALUE"""),"DECO")</f>
        <v>DECO</v>
      </c>
      <c r="I11" s="24" t="str">
        <f ca="1">IFERROR(__xludf.DUMMYFUNCTION("""COMPUTED_VALUE"""),"/img/APOYO CELULAR HOMBRECITO.jpeg")</f>
        <v>/img/APOYO CELULAR HOMBRECITO.jpeg</v>
      </c>
      <c r="J11" s="24"/>
      <c r="K11" s="24">
        <f ca="1">IFERROR(__xludf.DUMMYFUNCTION("""COMPUTED_VALUE"""),1)</f>
        <v>1</v>
      </c>
      <c r="L11" s="24" t="str">
        <f ca="1">IFERROR(__xludf.DUMMYFUNCTION("""COMPUTED_VALUE"""),"HERNAN")</f>
        <v>HERNAN</v>
      </c>
      <c r="M11" s="24" t="str">
        <f ca="1">IFERROR(__xludf.DUMMYFUNCTION("""COMPUTED_VALUE"""),"PENDIENTE")</f>
        <v>PENDIENTE</v>
      </c>
      <c r="N11" s="24" t="str">
        <f ca="1">IFERROR(__xludf.DUMMYFUNCTION("""COMPUTED_VALUE"""),"PENDIENTE ")</f>
        <v xml:space="preserve">PENDIENTE </v>
      </c>
      <c r="O11" s="24" t="b">
        <f ca="1">IFERROR(__xludf.DUMMYFUNCTION("""COMPUTED_VALUE"""),FALSE)</f>
        <v>0</v>
      </c>
      <c r="P11" s="24"/>
    </row>
    <row r="12" spans="1:16" ht="15.75" customHeight="1">
      <c r="C12" s="24" t="str">
        <f ca="1">IFERROR(__xludf.DUMMYFUNCTION("""COMPUTED_VALUE"""),"BATIDOR LECHE")</f>
        <v>BATIDOR LECHE</v>
      </c>
      <c r="D12" s="24">
        <f ca="1">IFERROR(__xludf.DUMMYFUNCTION("""COMPUTED_VALUE"""),3000)</f>
        <v>3000</v>
      </c>
      <c r="E12" s="24">
        <f ca="1">IFERROR(__xludf.DUMMYFUNCTION("""COMPUTED_VALUE"""),5000)</f>
        <v>5000</v>
      </c>
      <c r="F12" s="24" t="str">
        <f ca="1">IFERROR(__xludf.DUMMYFUNCTION("""COMPUTED_VALUE"""),"reserved")</f>
        <v>reserved</v>
      </c>
      <c r="G12" s="24" t="str">
        <f ca="1">IFERROR(__xludf.DUMMYFUNCTION("""COMPUTED_VALUE"""),"Batidor Leche. LLeva pila AA.")</f>
        <v>Batidor Leche. LLeva pila AA.</v>
      </c>
      <c r="H12" s="24" t="str">
        <f ca="1">IFERROR(__xludf.DUMMYFUNCTION("""COMPUTED_VALUE"""),"COCINA")</f>
        <v>COCINA</v>
      </c>
      <c r="I12" s="24" t="str">
        <f ca="1">IFERROR(__xludf.DUMMYFUNCTION("""COMPUTED_VALUE"""),"/img/BATIDOR LECHE.jpeg")</f>
        <v>/img/BATIDOR LECHE.jpeg</v>
      </c>
      <c r="J12" s="24"/>
      <c r="K12" s="24">
        <f ca="1">IFERROR(__xludf.DUMMYFUNCTION("""COMPUTED_VALUE"""),1)</f>
        <v>1</v>
      </c>
      <c r="L12" s="24" t="str">
        <f ca="1">IFERROR(__xludf.DUMMYFUNCTION("""COMPUTED_VALUE"""),"VICKY VECINA")</f>
        <v>VICKY VECINA</v>
      </c>
      <c r="M12" s="24" t="str">
        <f ca="1">IFERROR(__xludf.DUMMYFUNCTION("""COMPUTED_VALUE"""),"PENDIENTE")</f>
        <v>PENDIENTE</v>
      </c>
      <c r="N12" s="24" t="str">
        <f ca="1">IFERROR(__xludf.DUMMYFUNCTION("""COMPUTED_VALUE"""),"PENDIENTE ")</f>
        <v xml:space="preserve">PENDIENTE </v>
      </c>
      <c r="O12" s="24" t="b">
        <f ca="1">IFERROR(__xludf.DUMMYFUNCTION("""COMPUTED_VALUE"""),FALSE)</f>
        <v>0</v>
      </c>
      <c r="P12" s="24"/>
    </row>
    <row r="13" spans="1:16" ht="15.75" customHeight="1">
      <c r="C13" s="24" t="str">
        <f ca="1">IFERROR(__xludf.DUMMYFUNCTION("""COMPUTED_VALUE"""),"RIÑONERA AZUL")</f>
        <v>RIÑONERA AZUL</v>
      </c>
      <c r="D13" s="24">
        <f ca="1">IFERROR(__xludf.DUMMYFUNCTION("""COMPUTED_VALUE"""),3000)</f>
        <v>3000</v>
      </c>
      <c r="E13" s="24">
        <f ca="1">IFERROR(__xludf.DUMMYFUNCTION("""COMPUTED_VALUE"""),5000)</f>
        <v>5000</v>
      </c>
      <c r="F13" s="24" t="str">
        <f ca="1">IFERROR(__xludf.DUMMYFUNCTION("""COMPUTED_VALUE"""),"reserved")</f>
        <v>reserved</v>
      </c>
      <c r="G13" s="24" t="str">
        <f ca="1">IFERROR(__xludf.DUMMYFUNCTION("""COMPUTED_VALUE"""),"RIÑONERA AZUL")</f>
        <v>RIÑONERA AZUL</v>
      </c>
      <c r="H13" s="24" t="str">
        <f ca="1">IFERROR(__xludf.DUMMYFUNCTION("""COMPUTED_VALUE"""),"MODA")</f>
        <v>MODA</v>
      </c>
      <c r="I13" s="24" t="str">
        <f ca="1">IFERROR(__xludf.DUMMYFUNCTION("""COMPUTED_VALUE"""),"/img/RIÑONERA AZUL.jpeg")</f>
        <v>/img/RIÑONERA AZUL.jpeg</v>
      </c>
      <c r="J13" s="24"/>
      <c r="K13" s="24">
        <f ca="1">IFERROR(__xludf.DUMMYFUNCTION("""COMPUTED_VALUE"""),1)</f>
        <v>1</v>
      </c>
      <c r="L13" s="24" t="str">
        <f ca="1">IFERROR(__xludf.DUMMYFUNCTION("""COMPUTED_VALUE"""),"HERNAN")</f>
        <v>HERNAN</v>
      </c>
      <c r="M13" s="24" t="str">
        <f ca="1">IFERROR(__xludf.DUMMYFUNCTION("""COMPUTED_VALUE"""),"PENDIENTE")</f>
        <v>PENDIENTE</v>
      </c>
      <c r="N13" s="24" t="str">
        <f ca="1">IFERROR(__xludf.DUMMYFUNCTION("""COMPUTED_VALUE"""),"PENDIENTE ")</f>
        <v xml:space="preserve">PENDIENTE </v>
      </c>
      <c r="O13" s="24" t="b">
        <f ca="1">IFERROR(__xludf.DUMMYFUNCTION("""COMPUTED_VALUE"""),FALSE)</f>
        <v>0</v>
      </c>
      <c r="P13" s="24"/>
    </row>
    <row r="14" spans="1:16" ht="15.75" customHeight="1">
      <c r="C14" s="24" t="str">
        <f ca="1">IFERROR(__xludf.DUMMYFUNCTION("""COMPUTED_VALUE"""),"TACOS LEVANTAR CAMA")</f>
        <v>TACOS LEVANTAR CAMA</v>
      </c>
      <c r="D14" s="24">
        <f ca="1">IFERROR(__xludf.DUMMYFUNCTION("""COMPUTED_VALUE"""),3000)</f>
        <v>3000</v>
      </c>
      <c r="E14" s="24">
        <f ca="1">IFERROR(__xludf.DUMMYFUNCTION("""COMPUTED_VALUE"""),5000)</f>
        <v>5000</v>
      </c>
      <c r="F14" s="24" t="str">
        <f ca="1">IFERROR(__xludf.DUMMYFUNCTION("""COMPUTED_VALUE"""),"reserved")</f>
        <v>reserved</v>
      </c>
      <c r="G14" s="24" t="str">
        <f ca="1">IFERROR(__xludf.DUMMYFUNCTION("""COMPUTED_VALUE"""),"Precio por los 2.")</f>
        <v>Precio por los 2.</v>
      </c>
      <c r="H14" s="24" t="str">
        <f ca="1">IFERROR(__xludf.DUMMYFUNCTION("""COMPUTED_VALUE"""),"MUEBLES")</f>
        <v>MUEBLES</v>
      </c>
      <c r="I14" s="24" t="str">
        <f ca="1">IFERROR(__xludf.DUMMYFUNCTION("""COMPUTED_VALUE"""),"/img/TACOS LEVANTAR CAMA.jpeg")</f>
        <v>/img/TACOS LEVANTAR CAMA.jpeg</v>
      </c>
      <c r="J14" s="24"/>
      <c r="K14" s="24">
        <f ca="1">IFERROR(__xludf.DUMMYFUNCTION("""COMPUTED_VALUE"""),1)</f>
        <v>1</v>
      </c>
      <c r="L14" s="24" t="str">
        <f ca="1">IFERROR(__xludf.DUMMYFUNCTION("""COMPUTED_VALUE"""),"MARTA PRIMA MAMA")</f>
        <v>MARTA PRIMA MAMA</v>
      </c>
      <c r="M14" s="24" t="str">
        <f ca="1">IFERROR(__xludf.DUMMYFUNCTION("""COMPUTED_VALUE"""),"PENDIENTE")</f>
        <v>PENDIENTE</v>
      </c>
      <c r="N14" s="24" t="str">
        <f ca="1">IFERROR(__xludf.DUMMYFUNCTION("""COMPUTED_VALUE"""),"PENDIENTE ")</f>
        <v xml:space="preserve">PENDIENTE </v>
      </c>
      <c r="O14" s="24" t="b">
        <f ca="1">IFERROR(__xludf.DUMMYFUNCTION("""COMPUTED_VALUE"""),FALSE)</f>
        <v>0</v>
      </c>
      <c r="P1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Views>
    <sheetView workbookViewId="0"/>
  </sheetViews>
  <sheetFormatPr baseColWidth="10" defaultColWidth="12.6328125" defaultRowHeight="15.75" customHeight="1"/>
  <cols>
    <col min="1" max="1" width="19.7265625" customWidth="1"/>
    <col min="3" max="3" width="13" customWidth="1"/>
  </cols>
  <sheetData>
    <row r="1" spans="1:7" ht="15.75" customHeight="1">
      <c r="A1" s="1" t="s">
        <v>0</v>
      </c>
      <c r="B1" s="2" t="s">
        <v>1</v>
      </c>
      <c r="C1" s="4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5.75" customHeight="1">
      <c r="A2" s="8" t="s">
        <v>467</v>
      </c>
      <c r="B2" s="8">
        <v>5000</v>
      </c>
      <c r="C2" s="4" t="s">
        <v>159</v>
      </c>
      <c r="D2" s="3" t="s">
        <v>19</v>
      </c>
      <c r="E2" s="3" t="s">
        <v>33</v>
      </c>
      <c r="F2" s="3" t="b">
        <v>1</v>
      </c>
    </row>
    <row r="3" spans="1:7" ht="15.75" customHeight="1">
      <c r="A3" s="8" t="s">
        <v>467</v>
      </c>
      <c r="B3" s="8">
        <v>5000</v>
      </c>
      <c r="C3" s="4" t="s">
        <v>639</v>
      </c>
      <c r="D3" s="3" t="s">
        <v>19</v>
      </c>
      <c r="E3" s="3" t="s">
        <v>33</v>
      </c>
      <c r="F3" s="3" t="b">
        <v>1</v>
      </c>
    </row>
    <row r="4" spans="1:7" ht="15.75" customHeight="1">
      <c r="A4" s="8" t="s">
        <v>467</v>
      </c>
      <c r="B4" s="8">
        <v>5000</v>
      </c>
      <c r="C4" s="4" t="s">
        <v>640</v>
      </c>
      <c r="D4" s="3" t="s">
        <v>19</v>
      </c>
      <c r="E4" s="3" t="s">
        <v>33</v>
      </c>
      <c r="F4" s="3" t="b">
        <v>0</v>
      </c>
    </row>
    <row r="5" spans="1:7" ht="15.75" customHeight="1">
      <c r="A5" s="8" t="s">
        <v>467</v>
      </c>
      <c r="B5" s="8">
        <v>10000</v>
      </c>
      <c r="C5" s="4" t="s">
        <v>641</v>
      </c>
      <c r="D5" s="3" t="s">
        <v>19</v>
      </c>
      <c r="E5" s="3" t="s">
        <v>33</v>
      </c>
      <c r="F5" s="3" t="b">
        <v>0</v>
      </c>
    </row>
    <row r="6" spans="1:7" ht="15.75" customHeight="1">
      <c r="A6" s="8" t="s">
        <v>467</v>
      </c>
      <c r="B6" s="8">
        <v>5000</v>
      </c>
      <c r="C6" s="4" t="s">
        <v>642</v>
      </c>
      <c r="D6" s="3" t="s">
        <v>19</v>
      </c>
      <c r="E6" s="3" t="s">
        <v>33</v>
      </c>
      <c r="F6" s="3" t="b">
        <v>0</v>
      </c>
    </row>
    <row r="7" spans="1:7" ht="15.75" customHeight="1">
      <c r="A7" s="8" t="s">
        <v>467</v>
      </c>
      <c r="B7" s="8">
        <v>5000</v>
      </c>
      <c r="C7" s="4"/>
      <c r="D7" s="3" t="s">
        <v>24</v>
      </c>
      <c r="E7" s="3" t="s">
        <v>25</v>
      </c>
      <c r="F7" s="3" t="b">
        <v>0</v>
      </c>
    </row>
    <row r="8" spans="1:7" ht="15.75" customHeight="1">
      <c r="A8" s="8" t="s">
        <v>467</v>
      </c>
      <c r="B8" s="8">
        <v>5000</v>
      </c>
      <c r="C8" s="4"/>
      <c r="D8" s="3" t="s">
        <v>24</v>
      </c>
      <c r="E8" s="3" t="s">
        <v>25</v>
      </c>
      <c r="F8" s="3" t="b">
        <v>0</v>
      </c>
    </row>
    <row r="9" spans="1:7" ht="15.75" customHeight="1">
      <c r="A9" s="8" t="s">
        <v>467</v>
      </c>
      <c r="B9" s="8">
        <v>5000</v>
      </c>
    </row>
  </sheetData>
  <autoFilter ref="A1:U1000"/>
  <dataValidations count="2">
    <dataValidation type="list" allowBlank="1" showErrorMessage="1" sqref="D2:D8">
      <formula1>"PENDIENTE,VENDIDO"</formula1>
    </dataValidation>
    <dataValidation type="list" allowBlank="1" showErrorMessage="1" sqref="E2:E8">
      <formula1>"PENDIENTE ,BBVA - DENI,CUOTAS,BCO - MAXI,NEXO - MAXI,EFECTIVO,MERCADO PAGO"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</vt:lpstr>
      <vt:lpstr>Copia de prod</vt:lpstr>
      <vt:lpstr>VENDIDOS</vt:lpstr>
      <vt:lpstr>RESERVAS</vt:lpstr>
      <vt:lpstr>MISTERY BOX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Matias Miranda Tofani</dc:creator>
  <cp:lastModifiedBy>Maximiliano Matias Miranda Tofani</cp:lastModifiedBy>
  <dcterms:created xsi:type="dcterms:W3CDTF">2024-03-08T17:01:13Z</dcterms:created>
  <dcterms:modified xsi:type="dcterms:W3CDTF">2024-03-08T17:01:13Z</dcterms:modified>
</cp:coreProperties>
</file>