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ownloads\NASA Student launch 2018-19\"/>
    </mc:Choice>
  </mc:AlternateContent>
  <xr:revisionPtr revIDLastSave="0" documentId="13_ncr:1_{0976C189-9A0C-4CDC-BC95-EF5EF7564019}" xr6:coauthVersionLast="41" xr6:coauthVersionMax="41" xr10:uidLastSave="{00000000-0000-0000-0000-000000000000}"/>
  <bookViews>
    <workbookView xWindow="3330" yWindow="-330" windowWidth="11775" windowHeight="9630" activeTab="1" xr2:uid="{5E3576A6-FD13-4FE5-A1CE-F9102C618332}"/>
  </bookViews>
  <sheets>
    <sheet name="Sub Scale" sheetId="2" r:id="rId1"/>
    <sheet name="Full Scale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E3" i="1"/>
  <c r="E4" i="1"/>
  <c r="E5" i="1"/>
  <c r="J3" i="1"/>
  <c r="E7" i="1"/>
  <c r="C35" i="2" l="1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E26" i="2"/>
  <c r="C26" i="2"/>
  <c r="C25" i="2"/>
  <c r="E25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E15" i="2"/>
  <c r="C15" i="2"/>
  <c r="C14" i="2"/>
  <c r="E14" i="2" s="1"/>
  <c r="C13" i="2"/>
  <c r="E13" i="2" s="1"/>
  <c r="C12" i="2"/>
  <c r="E12" i="2" s="1"/>
  <c r="M5" i="2"/>
  <c r="B5" i="2"/>
  <c r="F5" i="2" s="1"/>
  <c r="E4" i="2"/>
  <c r="B4" i="2"/>
  <c r="F4" i="2" s="1"/>
  <c r="H13" i="2" s="1"/>
  <c r="F3" i="2"/>
  <c r="G29" i="2" s="1"/>
  <c r="E3" i="2"/>
  <c r="D3" i="2"/>
  <c r="F2" i="2"/>
  <c r="E2" i="2"/>
  <c r="D2" i="2"/>
  <c r="G12" i="2" l="1"/>
  <c r="D4" i="2"/>
  <c r="H4" i="2" s="1"/>
  <c r="G13" i="2"/>
  <c r="G25" i="2"/>
  <c r="G26" i="2"/>
  <c r="G28" i="2"/>
  <c r="I35" i="2"/>
  <c r="I33" i="2"/>
  <c r="I31" i="2"/>
  <c r="I29" i="2"/>
  <c r="I22" i="2"/>
  <c r="I20" i="2"/>
  <c r="I18" i="2"/>
  <c r="I16" i="2"/>
  <c r="I27" i="2"/>
  <c r="I14" i="2"/>
  <c r="I34" i="2"/>
  <c r="I32" i="2"/>
  <c r="I30" i="2"/>
  <c r="I25" i="2"/>
  <c r="I12" i="2"/>
  <c r="I28" i="2"/>
  <c r="I21" i="2"/>
  <c r="I19" i="2"/>
  <c r="I17" i="2"/>
  <c r="I15" i="2"/>
  <c r="I26" i="2"/>
  <c r="I13" i="2"/>
  <c r="G15" i="2"/>
  <c r="D5" i="2"/>
  <c r="H5" i="2" s="1"/>
  <c r="H12" i="2"/>
  <c r="H25" i="2"/>
  <c r="G30" i="2"/>
  <c r="H30" i="2"/>
  <c r="H32" i="2"/>
  <c r="H34" i="2"/>
  <c r="H15" i="2"/>
  <c r="H17" i="2"/>
  <c r="H19" i="2"/>
  <c r="H21" i="2"/>
  <c r="H28" i="2"/>
  <c r="E5" i="2"/>
  <c r="G14" i="2"/>
  <c r="G27" i="2"/>
  <c r="H14" i="2"/>
  <c r="H27" i="2"/>
  <c r="H16" i="2"/>
  <c r="H18" i="2"/>
  <c r="H20" i="2"/>
  <c r="H22" i="2"/>
  <c r="H29" i="2"/>
  <c r="H26" i="2"/>
  <c r="H31" i="2"/>
  <c r="H33" i="2"/>
  <c r="H35" i="2"/>
  <c r="F2" i="1"/>
  <c r="F3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12" i="1"/>
  <c r="E12" i="1" s="1"/>
  <c r="E2" i="1"/>
  <c r="D5" i="1"/>
  <c r="H5" i="1" s="1"/>
  <c r="D3" i="1"/>
  <c r="D2" i="1"/>
  <c r="M5" i="1"/>
  <c r="F4" i="1"/>
  <c r="G27" i="1" l="1"/>
  <c r="H29" i="1"/>
  <c r="G29" i="1"/>
  <c r="G12" i="1"/>
  <c r="G26" i="1"/>
  <c r="G15" i="1"/>
  <c r="G30" i="1"/>
  <c r="G14" i="1"/>
  <c r="G13" i="1"/>
  <c r="G25" i="1"/>
  <c r="G28" i="1"/>
  <c r="H21" i="1"/>
  <c r="H32" i="1"/>
  <c r="H31" i="1"/>
  <c r="H13" i="1"/>
  <c r="H20" i="1"/>
  <c r="H27" i="1"/>
  <c r="H19" i="1"/>
  <c r="H26" i="1"/>
  <c r="H18" i="1"/>
  <c r="H25" i="1"/>
  <c r="H17" i="1"/>
  <c r="H16" i="1"/>
  <c r="H12" i="1"/>
  <c r="H15" i="1"/>
  <c r="H30" i="1"/>
  <c r="H28" i="1"/>
  <c r="H35" i="1"/>
  <c r="H34" i="1"/>
  <c r="H33" i="1"/>
  <c r="H22" i="1"/>
  <c r="H14" i="1"/>
  <c r="D4" i="1"/>
  <c r="H4" i="1" s="1"/>
  <c r="F5" i="1"/>
  <c r="I14" i="1" l="1"/>
  <c r="I22" i="1"/>
  <c r="I32" i="1"/>
  <c r="I15" i="1"/>
  <c r="I25" i="1"/>
  <c r="I33" i="1"/>
  <c r="I16" i="1"/>
  <c r="I26" i="1"/>
  <c r="I34" i="1"/>
  <c r="I12" i="1"/>
  <c r="I29" i="1"/>
  <c r="I30" i="1"/>
  <c r="I31" i="1"/>
  <c r="I17" i="1"/>
  <c r="I27" i="1"/>
  <c r="I35" i="1"/>
  <c r="I28" i="1"/>
  <c r="I19" i="1"/>
  <c r="I20" i="1"/>
  <c r="I21" i="1"/>
  <c r="I18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Mudit</author>
  </authors>
  <commentList>
    <comment ref="C2" authorId="0" shapeId="0" xr:uid="{3191EE11-39A5-46F1-ADBC-8345F4353001}">
      <text>
        <r>
          <rPr>
            <b/>
            <sz val="9"/>
            <color indexed="81"/>
            <rFont val="Tahoma"/>
            <charset val="1"/>
          </rPr>
          <t>Mudit:</t>
        </r>
        <r>
          <rPr>
            <sz val="9"/>
            <color indexed="81"/>
            <rFont val="Tahoma"/>
            <charset val="1"/>
          </rPr>
          <t xml:space="preserve">
Velocity for Drogue deployment usually taken between 70-100 fps</t>
        </r>
      </text>
    </comment>
    <comment ref="C3" authorId="0" shapeId="0" xr:uid="{D9638332-7782-44CF-835F-D43B02F665B8}">
      <text>
        <r>
          <rPr>
            <b/>
            <sz val="9"/>
            <color indexed="81"/>
            <rFont val="Tahoma"/>
            <charset val="1"/>
          </rPr>
          <t>Mudit:</t>
        </r>
        <r>
          <rPr>
            <sz val="9"/>
            <color indexed="81"/>
            <rFont val="Tahoma"/>
            <charset val="1"/>
          </rPr>
          <t xml:space="preserve">
Velocity for Drogue deployment usually taken between 70-100 fps.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Mudit</author>
  </authors>
  <commentList>
    <comment ref="C2" authorId="0" shapeId="0" xr:uid="{FF504191-EE5E-42AE-BADE-A50C1A3C9AFE}">
      <text>
        <r>
          <rPr>
            <b/>
            <sz val="9"/>
            <color indexed="81"/>
            <rFont val="Tahoma"/>
            <charset val="1"/>
          </rPr>
          <t>Mudit:</t>
        </r>
        <r>
          <rPr>
            <sz val="9"/>
            <color indexed="81"/>
            <rFont val="Tahoma"/>
            <charset val="1"/>
          </rPr>
          <t xml:space="preserve">
Velocity for Drogue deployment usually taken between 70-100 fps</t>
        </r>
      </text>
    </comment>
    <comment ref="C3" authorId="0" shapeId="0" xr:uid="{C71A892D-BD50-4825-8B15-6B3AD3F0CEBA}">
      <text>
        <r>
          <rPr>
            <b/>
            <sz val="9"/>
            <color indexed="81"/>
            <rFont val="Tahoma"/>
            <charset val="1"/>
          </rPr>
          <t>Mudit:</t>
        </r>
        <r>
          <rPr>
            <sz val="9"/>
            <color indexed="81"/>
            <rFont val="Tahoma"/>
            <charset val="1"/>
          </rPr>
          <t xml:space="preserve">
Velocity for Drogue deployment usually taken between 70-100 fps.</t>
        </r>
      </text>
    </comment>
    <comment ref="C4" authorId="0" shapeId="0" xr:uid="{03E14D15-7F10-4876-AE8B-5CA5D767BD85}">
      <text>
        <r>
          <rPr>
            <b/>
            <sz val="9"/>
            <color indexed="81"/>
            <rFont val="Tahoma"/>
            <charset val="1"/>
          </rPr>
          <t>Mudit:</t>
        </r>
        <r>
          <rPr>
            <sz val="9"/>
            <color indexed="81"/>
            <rFont val="Tahoma"/>
            <charset val="1"/>
          </rPr>
          <t xml:space="preserve">
Final values from open rocket sim "CDR selected"</t>
        </r>
      </text>
    </comment>
  </commentList>
</comments>
</file>

<file path=xl/sharedStrings.xml><?xml version="1.0" encoding="utf-8"?>
<sst xmlns="http://schemas.openxmlformats.org/spreadsheetml/2006/main" count="105" uniqueCount="62">
  <si>
    <t>Density of air</t>
  </si>
  <si>
    <t>Gravity, g</t>
  </si>
  <si>
    <t>Max KE</t>
  </si>
  <si>
    <t>Max velocity</t>
  </si>
  <si>
    <t>Total Mass of rocket (1)</t>
  </si>
  <si>
    <t>Mass of rocket after apogee (2)</t>
  </si>
  <si>
    <t>Mass of Nose-cone and Payload (3)</t>
  </si>
  <si>
    <t>Mass of Booster (w Altimeter bay) (4)</t>
  </si>
  <si>
    <t>m (lbs)</t>
  </si>
  <si>
    <t>Parachute properties</t>
  </si>
  <si>
    <t>SkyAngle 20</t>
  </si>
  <si>
    <t>SkyAngle 24</t>
  </si>
  <si>
    <t>SkyAngle 28</t>
  </si>
  <si>
    <t>SkyAngle 36</t>
  </si>
  <si>
    <t>SkyAngle 32</t>
  </si>
  <si>
    <t>SkyAngle 44</t>
  </si>
  <si>
    <t>SkyAngle 52</t>
  </si>
  <si>
    <t>SkyAngle 60</t>
  </si>
  <si>
    <t>SkyAngle Cert-3 L</t>
  </si>
  <si>
    <t>SkyAngle Cert-3 XL</t>
  </si>
  <si>
    <t>SkyAngle Cert-3 XXL</t>
  </si>
  <si>
    <t>FruityChutes 30</t>
  </si>
  <si>
    <t>FruityChutes 36</t>
  </si>
  <si>
    <t>FruityChutes 42</t>
  </si>
  <si>
    <t>FruityChutes 48</t>
  </si>
  <si>
    <t>FruityChutes 60</t>
  </si>
  <si>
    <t>FruityChutes 66</t>
  </si>
  <si>
    <t>FruityChutes 72</t>
  </si>
  <si>
    <t>FruityChutes 84</t>
  </si>
  <si>
    <t>FruityChutes 96</t>
  </si>
  <si>
    <t>FruityChutes 120</t>
  </si>
  <si>
    <t>FruityChutes 144</t>
  </si>
  <si>
    <t>D (inch)</t>
  </si>
  <si>
    <t>Area (ft^2)</t>
  </si>
  <si>
    <t>Coeff of drag, Cd</t>
  </si>
  <si>
    <t>A.Cd</t>
  </si>
  <si>
    <t>Drogue</t>
  </si>
  <si>
    <t>Main 1</t>
  </si>
  <si>
    <t>Main 2</t>
  </si>
  <si>
    <t>http://www.b2rocketry.com/</t>
  </si>
  <si>
    <t>https://fruitychutes.com/buyachute/iris-ultra-chutes-30-to-192-c-18/</t>
  </si>
  <si>
    <t>Velocity validation</t>
  </si>
  <si>
    <t>Velocity at descent (fps)</t>
  </si>
  <si>
    <t>Max descent velocity (fps)</t>
  </si>
  <si>
    <t>Kinetic Energy (ft.lbf)</t>
  </si>
  <si>
    <t>lbm/ft^3</t>
  </si>
  <si>
    <t>ft/s^2</t>
  </si>
  <si>
    <t>ft.lbf</t>
  </si>
  <si>
    <t>fps</t>
  </si>
  <si>
    <t>force bearing capacity</t>
  </si>
  <si>
    <t>lb</t>
  </si>
  <si>
    <t>ft</t>
  </si>
  <si>
    <t>Length of cord</t>
  </si>
  <si>
    <t>mass of rocket with motor</t>
  </si>
  <si>
    <t>Total Mass of rocket</t>
  </si>
  <si>
    <t>Mass of rocket after apogee</t>
  </si>
  <si>
    <t>Mass of Nose-cone and Payload (Main 1)</t>
  </si>
  <si>
    <t>Mass of Booster (w Altimeter bay) (Main 2)</t>
  </si>
  <si>
    <t>https://fruitychutes.com/buyachute/iris-ultra-standard-chutes-c-29/?pg=categories</t>
  </si>
  <si>
    <t>KE (Joules)</t>
  </si>
  <si>
    <t>Gravity (metric)</t>
  </si>
  <si>
    <t>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</si>
</sst>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2" fillId="0" borderId="0" xfId="1"/>
    <xf numFmtId="0" fontId="0" fillId="0" borderId="2" xfId="0" applyBorder="1"/>
    <xf numFmtId="0" fontId="0" fillId="0" borderId="1" xfId="0" applyBorder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ivedi, Mrudit" id="{FC9BD671-9839-4C96-B86D-19AAEC8D573D}" userId="Trivedi, Mrudi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fruitychutes.com/buyachute/iris-ultra-chutes-30-to-192-c-18/" TargetMode="External"/><Relationship Id="rId1" Type="http://schemas.openxmlformats.org/officeDocument/2006/relationships/hyperlink" Target="http://www.b2rocketry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b2rocket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062A-13E9-49B4-929D-68138F04EB74}">
  <dimension ref="A1:M35"/>
  <sheetViews>
    <sheetView zoomScale="90" workbookViewId="0">
      <selection activeCell="C3" sqref="C3"/>
    </sheetView>
  </sheetViews>
  <sheetFormatPr defaultRowHeight="15" x14ac:dyDescent="0.25"/>
  <cols>
    <col min="1" max="1" width="36.7109375" customWidth="1"/>
    <col min="3" max="3" width="22.140625" customWidth="1"/>
    <col min="4" max="4" width="24" customWidth="1"/>
    <col min="5" max="5" width="19.42578125" customWidth="1"/>
    <col min="7" max="7" width="9.140625" customWidth="1"/>
    <col min="12" max="12" width="15.42578125" customWidth="1"/>
  </cols>
  <sheetData>
    <row r="1" spans="1:13" ht="15.75" thickBot="1" x14ac:dyDescent="0.3">
      <c r="B1" t="s">
        <v>8</v>
      </c>
      <c r="C1" s="7" t="s">
        <v>42</v>
      </c>
      <c r="D1" s="1" t="s">
        <v>43</v>
      </c>
      <c r="E1" t="s">
        <v>44</v>
      </c>
      <c r="F1" s="3" t="s">
        <v>35</v>
      </c>
      <c r="H1" t="s">
        <v>41</v>
      </c>
    </row>
    <row r="2" spans="1:13" ht="15.75" thickBot="1" x14ac:dyDescent="0.3">
      <c r="A2" t="s">
        <v>4</v>
      </c>
      <c r="B2" s="6">
        <v>22.6</v>
      </c>
      <c r="C2">
        <v>70.3</v>
      </c>
      <c r="D2">
        <f>ROUND(SQRT(2*$M$4*$M$3/B2), 2)</f>
        <v>14.62</v>
      </c>
      <c r="E2">
        <f>ROUND(0.5*(B2/$M$3)*C2^2, 2)</f>
        <v>1734.34</v>
      </c>
      <c r="F2">
        <f>ROUND((2*$M$3*B2)/($M$2*C2^2), 2)</f>
        <v>3.85</v>
      </c>
      <c r="L2" t="s">
        <v>0</v>
      </c>
      <c r="M2">
        <v>7.6499999999999999E-2</v>
      </c>
    </row>
    <row r="3" spans="1:13" ht="15.75" thickBot="1" x14ac:dyDescent="0.3">
      <c r="A3" t="s">
        <v>5</v>
      </c>
      <c r="B3" s="6">
        <v>20.8</v>
      </c>
      <c r="C3">
        <v>100</v>
      </c>
      <c r="D3">
        <f>ROUND(SQRT(2*$M$4*$M$3/B3), 2)</f>
        <v>15.24</v>
      </c>
      <c r="E3">
        <f>ROUND(0.5*(B3/$M$3)*C3^2, 2)</f>
        <v>3229.81</v>
      </c>
      <c r="F3">
        <f>ROUND((2*$M$3*B3)/($M$2*C3^2), 2)</f>
        <v>1.75</v>
      </c>
      <c r="L3" t="s">
        <v>1</v>
      </c>
      <c r="M3">
        <v>32.200000000000003</v>
      </c>
    </row>
    <row r="4" spans="1:13" ht="15.75" thickBot="1" x14ac:dyDescent="0.3">
      <c r="A4" t="s">
        <v>6</v>
      </c>
      <c r="B4" s="6">
        <f>2.17+9.5</f>
        <v>11.67</v>
      </c>
      <c r="C4" s="6">
        <v>18.149999999999999</v>
      </c>
      <c r="D4">
        <f>ROUND(SQRT(2*$M$4*$M$3/B4), 2)</f>
        <v>20.34</v>
      </c>
      <c r="E4">
        <f>ROUND(0.5*(B4/$M$3)*C4^2, 2)</f>
        <v>59.7</v>
      </c>
      <c r="F4">
        <f>ROUND((2*$M$3*B4)/($M$2*C4^2), 2)</f>
        <v>29.82</v>
      </c>
      <c r="H4" t="str">
        <f>IF(C4&gt;D4, "Too high", "OK")</f>
        <v>OK</v>
      </c>
      <c r="L4" s="1" t="s">
        <v>2</v>
      </c>
      <c r="M4">
        <v>75</v>
      </c>
    </row>
    <row r="5" spans="1:13" ht="15.75" thickBot="1" x14ac:dyDescent="0.3">
      <c r="A5" t="s">
        <v>7</v>
      </c>
      <c r="B5" s="5">
        <f>4.84+2.89+1.4</f>
        <v>9.1300000000000008</v>
      </c>
      <c r="C5" s="5">
        <v>18.149999999999999</v>
      </c>
      <c r="D5">
        <f>ROUND(SQRT(2*$M$4*$M$3/B5), 2)</f>
        <v>23</v>
      </c>
      <c r="E5">
        <f>ROUND(0.5*(B5/$M$3)*C5^2, 2)</f>
        <v>46.7</v>
      </c>
      <c r="F5">
        <f>ROUND((2*$M$3*B5)/($M$2*C5^2), 2)</f>
        <v>23.33</v>
      </c>
      <c r="H5" t="str">
        <f>IF(C5&gt;D5, "Too high", "OK")</f>
        <v>OK</v>
      </c>
      <c r="L5" s="1" t="s">
        <v>3</v>
      </c>
      <c r="M5">
        <f>ROUND(SQRT(2*M4*M3/B2), 2)</f>
        <v>14.62</v>
      </c>
    </row>
    <row r="10" spans="1:13" x14ac:dyDescent="0.25">
      <c r="A10" s="2" t="s">
        <v>9</v>
      </c>
      <c r="B10" s="3" t="s">
        <v>32</v>
      </c>
      <c r="C10" s="3" t="s">
        <v>33</v>
      </c>
      <c r="D10" s="3" t="s">
        <v>34</v>
      </c>
      <c r="E10" s="3" t="s">
        <v>35</v>
      </c>
      <c r="G10" s="3" t="s">
        <v>36</v>
      </c>
      <c r="H10" s="3" t="s">
        <v>37</v>
      </c>
      <c r="I10" s="3" t="s">
        <v>38</v>
      </c>
    </row>
    <row r="11" spans="1:13" x14ac:dyDescent="0.25">
      <c r="A11" s="4" t="s">
        <v>40</v>
      </c>
    </row>
    <row r="12" spans="1:13" x14ac:dyDescent="0.25">
      <c r="A12" t="s">
        <v>21</v>
      </c>
      <c r="B12">
        <v>30</v>
      </c>
      <c r="C12">
        <f>ROUND(3.14*((B12/12)^2)/4, 2)</f>
        <v>4.91</v>
      </c>
      <c r="D12">
        <v>2.2000000000000002</v>
      </c>
      <c r="E12">
        <f>ROUND(C12*D12, 2)</f>
        <v>10.8</v>
      </c>
      <c r="G12" t="str">
        <f>IF($F$3&lt;E12, "ok", "Not ok")</f>
        <v>ok</v>
      </c>
      <c r="H12" t="str">
        <f>IF($F$4&lt;E12, "ok", "Not ok")</f>
        <v>Not ok</v>
      </c>
      <c r="I12" t="str">
        <f>IF($F$5&lt;E12, "ok", "Not ok")</f>
        <v>Not ok</v>
      </c>
    </row>
    <row r="13" spans="1:13" x14ac:dyDescent="0.25">
      <c r="A13" t="s">
        <v>22</v>
      </c>
      <c r="B13">
        <v>36</v>
      </c>
      <c r="C13">
        <f t="shared" ref="C13:C35" si="0">ROUND(3.14*((B13/12)^2)/4, 2)</f>
        <v>7.07</v>
      </c>
      <c r="D13">
        <v>2.2000000000000002</v>
      </c>
      <c r="E13">
        <f t="shared" ref="E13:E35" si="1">ROUND(C13*D13, 2)</f>
        <v>15.55</v>
      </c>
      <c r="G13" t="str">
        <f>IF($F$3&lt;E13, "ok", "Not ok")</f>
        <v>ok</v>
      </c>
      <c r="H13" t="str">
        <f t="shared" ref="H13:H35" si="2">IF($F$4&lt;E13, "ok", "Not ok")</f>
        <v>Not ok</v>
      </c>
      <c r="I13" t="str">
        <f t="shared" ref="I13:I35" si="3">IF($F$5&lt;E13, "ok", "Not ok")</f>
        <v>Not ok</v>
      </c>
    </row>
    <row r="14" spans="1:13" x14ac:dyDescent="0.25">
      <c r="A14" t="s">
        <v>23</v>
      </c>
      <c r="B14">
        <v>42</v>
      </c>
      <c r="C14">
        <f t="shared" si="0"/>
        <v>9.6199999999999992</v>
      </c>
      <c r="D14">
        <v>2.2000000000000002</v>
      </c>
      <c r="E14">
        <f t="shared" si="1"/>
        <v>21.16</v>
      </c>
      <c r="G14" t="str">
        <f>IF($F$3&lt;E14, "ok", "Not ok")</f>
        <v>ok</v>
      </c>
      <c r="H14" t="str">
        <f t="shared" si="2"/>
        <v>Not ok</v>
      </c>
      <c r="I14" t="str">
        <f t="shared" si="3"/>
        <v>Not ok</v>
      </c>
    </row>
    <row r="15" spans="1:13" x14ac:dyDescent="0.25">
      <c r="A15" t="s">
        <v>24</v>
      </c>
      <c r="B15">
        <v>48</v>
      </c>
      <c r="C15">
        <f t="shared" si="0"/>
        <v>12.56</v>
      </c>
      <c r="D15">
        <v>2.2000000000000002</v>
      </c>
      <c r="E15">
        <f t="shared" si="1"/>
        <v>27.63</v>
      </c>
      <c r="G15" t="str">
        <f>IF($F$3&lt;E15, "ok", "Not ok")</f>
        <v>ok</v>
      </c>
      <c r="H15" t="str">
        <f t="shared" si="2"/>
        <v>Not ok</v>
      </c>
      <c r="I15" t="str">
        <f t="shared" si="3"/>
        <v>ok</v>
      </c>
    </row>
    <row r="16" spans="1:13" x14ac:dyDescent="0.25">
      <c r="A16" t="s">
        <v>25</v>
      </c>
      <c r="B16">
        <v>60</v>
      </c>
      <c r="C16">
        <f t="shared" si="0"/>
        <v>19.63</v>
      </c>
      <c r="D16">
        <v>2.2000000000000002</v>
      </c>
      <c r="E16">
        <f t="shared" si="1"/>
        <v>43.19</v>
      </c>
      <c r="H16" t="str">
        <f t="shared" si="2"/>
        <v>ok</v>
      </c>
      <c r="I16" t="str">
        <f t="shared" si="3"/>
        <v>ok</v>
      </c>
    </row>
    <row r="17" spans="1:9" x14ac:dyDescent="0.25">
      <c r="A17" t="s">
        <v>26</v>
      </c>
      <c r="B17">
        <v>66</v>
      </c>
      <c r="C17">
        <f t="shared" si="0"/>
        <v>23.75</v>
      </c>
      <c r="D17">
        <v>2.2000000000000002</v>
      </c>
      <c r="E17">
        <f t="shared" si="1"/>
        <v>52.25</v>
      </c>
      <c r="H17" t="str">
        <f t="shared" si="2"/>
        <v>ok</v>
      </c>
      <c r="I17" t="str">
        <f t="shared" si="3"/>
        <v>ok</v>
      </c>
    </row>
    <row r="18" spans="1:9" x14ac:dyDescent="0.25">
      <c r="A18" t="s">
        <v>27</v>
      </c>
      <c r="B18">
        <v>72</v>
      </c>
      <c r="C18">
        <f t="shared" si="0"/>
        <v>28.26</v>
      </c>
      <c r="D18">
        <v>2.2000000000000002</v>
      </c>
      <c r="E18">
        <f t="shared" si="1"/>
        <v>62.17</v>
      </c>
      <c r="H18" t="str">
        <f t="shared" si="2"/>
        <v>ok</v>
      </c>
      <c r="I18" t="str">
        <f t="shared" si="3"/>
        <v>ok</v>
      </c>
    </row>
    <row r="19" spans="1:9" x14ac:dyDescent="0.25">
      <c r="A19" t="s">
        <v>28</v>
      </c>
      <c r="B19">
        <v>84</v>
      </c>
      <c r="C19">
        <f t="shared" si="0"/>
        <v>38.47</v>
      </c>
      <c r="D19">
        <v>2.2000000000000002</v>
      </c>
      <c r="E19">
        <f t="shared" si="1"/>
        <v>84.63</v>
      </c>
      <c r="H19" t="str">
        <f t="shared" si="2"/>
        <v>ok</v>
      </c>
      <c r="I19" t="str">
        <f t="shared" si="3"/>
        <v>ok</v>
      </c>
    </row>
    <row r="20" spans="1:9" x14ac:dyDescent="0.25">
      <c r="A20" t="s">
        <v>29</v>
      </c>
      <c r="B20">
        <v>96</v>
      </c>
      <c r="C20">
        <f t="shared" si="0"/>
        <v>50.24</v>
      </c>
      <c r="D20">
        <v>2.2000000000000002</v>
      </c>
      <c r="E20">
        <f t="shared" si="1"/>
        <v>110.53</v>
      </c>
      <c r="H20" t="str">
        <f t="shared" si="2"/>
        <v>ok</v>
      </c>
      <c r="I20" t="str">
        <f t="shared" si="3"/>
        <v>ok</v>
      </c>
    </row>
    <row r="21" spans="1:9" x14ac:dyDescent="0.25">
      <c r="A21" t="s">
        <v>30</v>
      </c>
      <c r="B21">
        <v>120</v>
      </c>
      <c r="C21">
        <f t="shared" si="0"/>
        <v>78.5</v>
      </c>
      <c r="D21">
        <v>2.2000000000000002</v>
      </c>
      <c r="E21">
        <f t="shared" si="1"/>
        <v>172.7</v>
      </c>
      <c r="H21" t="str">
        <f t="shared" si="2"/>
        <v>ok</v>
      </c>
      <c r="I21" t="str">
        <f t="shared" si="3"/>
        <v>ok</v>
      </c>
    </row>
    <row r="22" spans="1:9" x14ac:dyDescent="0.25">
      <c r="A22" t="s">
        <v>31</v>
      </c>
      <c r="B22">
        <v>144</v>
      </c>
      <c r="C22">
        <f t="shared" si="0"/>
        <v>113.04</v>
      </c>
      <c r="D22">
        <v>2.2000000000000002</v>
      </c>
      <c r="E22">
        <f t="shared" si="1"/>
        <v>248.69</v>
      </c>
      <c r="H22" t="str">
        <f t="shared" si="2"/>
        <v>ok</v>
      </c>
      <c r="I22" t="str">
        <f t="shared" si="3"/>
        <v>ok</v>
      </c>
    </row>
    <row r="24" spans="1:9" x14ac:dyDescent="0.25">
      <c r="A24" s="4" t="s">
        <v>39</v>
      </c>
    </row>
    <row r="25" spans="1:9" x14ac:dyDescent="0.25">
      <c r="A25" t="s">
        <v>10</v>
      </c>
      <c r="B25">
        <v>20</v>
      </c>
      <c r="C25">
        <f t="shared" si="0"/>
        <v>2.1800000000000002</v>
      </c>
      <c r="D25">
        <v>0.8</v>
      </c>
      <c r="E25">
        <f t="shared" si="1"/>
        <v>1.74</v>
      </c>
      <c r="G25" t="str">
        <f t="shared" ref="G25:G30" si="4">IF($F$3&lt;E15, "ok", "Not ok")</f>
        <v>ok</v>
      </c>
      <c r="H25" t="str">
        <f t="shared" si="2"/>
        <v>Not ok</v>
      </c>
      <c r="I25" t="str">
        <f t="shared" si="3"/>
        <v>Not ok</v>
      </c>
    </row>
    <row r="26" spans="1:9" x14ac:dyDescent="0.25">
      <c r="A26" t="s">
        <v>11</v>
      </c>
      <c r="B26">
        <v>24</v>
      </c>
      <c r="C26">
        <f t="shared" si="0"/>
        <v>3.14</v>
      </c>
      <c r="D26">
        <v>1.1599999999999999</v>
      </c>
      <c r="E26">
        <f t="shared" si="1"/>
        <v>3.64</v>
      </c>
      <c r="G26" t="str">
        <f t="shared" si="4"/>
        <v>ok</v>
      </c>
      <c r="H26" t="str">
        <f t="shared" si="2"/>
        <v>Not ok</v>
      </c>
      <c r="I26" t="str">
        <f t="shared" si="3"/>
        <v>Not ok</v>
      </c>
    </row>
    <row r="27" spans="1:9" x14ac:dyDescent="0.25">
      <c r="A27" t="s">
        <v>12</v>
      </c>
      <c r="B27">
        <v>28</v>
      </c>
      <c r="C27">
        <f t="shared" si="0"/>
        <v>4.2699999999999996</v>
      </c>
      <c r="D27">
        <v>0.93</v>
      </c>
      <c r="E27">
        <f t="shared" si="1"/>
        <v>3.97</v>
      </c>
      <c r="G27" t="str">
        <f t="shared" si="4"/>
        <v>ok</v>
      </c>
      <c r="H27" t="str">
        <f t="shared" si="2"/>
        <v>Not ok</v>
      </c>
      <c r="I27" t="str">
        <f t="shared" si="3"/>
        <v>Not ok</v>
      </c>
    </row>
    <row r="28" spans="1:9" x14ac:dyDescent="0.25">
      <c r="A28" t="s">
        <v>14</v>
      </c>
      <c r="B28">
        <v>32</v>
      </c>
      <c r="C28">
        <f t="shared" si="0"/>
        <v>5.58</v>
      </c>
      <c r="D28">
        <v>1.1399999999999999</v>
      </c>
      <c r="E28">
        <f t="shared" si="1"/>
        <v>6.36</v>
      </c>
      <c r="G28" t="str">
        <f t="shared" si="4"/>
        <v>ok</v>
      </c>
      <c r="H28" t="str">
        <f t="shared" si="2"/>
        <v>Not ok</v>
      </c>
      <c r="I28" t="str">
        <f t="shared" si="3"/>
        <v>Not ok</v>
      </c>
    </row>
    <row r="29" spans="1:9" x14ac:dyDescent="0.25">
      <c r="A29" t="s">
        <v>13</v>
      </c>
      <c r="B29">
        <v>36</v>
      </c>
      <c r="C29">
        <f t="shared" si="0"/>
        <v>7.07</v>
      </c>
      <c r="D29">
        <v>1.34</v>
      </c>
      <c r="E29">
        <f t="shared" si="1"/>
        <v>9.4700000000000006</v>
      </c>
      <c r="G29" t="str">
        <f t="shared" si="4"/>
        <v>ok</v>
      </c>
      <c r="H29" t="str">
        <f t="shared" si="2"/>
        <v>Not ok</v>
      </c>
      <c r="I29" t="str">
        <f t="shared" si="3"/>
        <v>Not ok</v>
      </c>
    </row>
    <row r="30" spans="1:9" x14ac:dyDescent="0.25">
      <c r="A30" t="s">
        <v>15</v>
      </c>
      <c r="B30">
        <v>44</v>
      </c>
      <c r="C30">
        <f t="shared" si="0"/>
        <v>10.55</v>
      </c>
      <c r="D30">
        <v>1.87</v>
      </c>
      <c r="E30">
        <f t="shared" si="1"/>
        <v>19.73</v>
      </c>
      <c r="G30" t="str">
        <f t="shared" si="4"/>
        <v>ok</v>
      </c>
      <c r="H30" t="str">
        <f t="shared" si="2"/>
        <v>Not ok</v>
      </c>
      <c r="I30" t="str">
        <f t="shared" si="3"/>
        <v>Not ok</v>
      </c>
    </row>
    <row r="31" spans="1:9" x14ac:dyDescent="0.25">
      <c r="A31" t="s">
        <v>16</v>
      </c>
      <c r="B31">
        <v>52</v>
      </c>
      <c r="C31">
        <f t="shared" si="0"/>
        <v>14.74</v>
      </c>
      <c r="D31">
        <v>1.46</v>
      </c>
      <c r="E31">
        <f t="shared" si="1"/>
        <v>21.52</v>
      </c>
      <c r="H31" t="str">
        <f t="shared" si="2"/>
        <v>Not ok</v>
      </c>
      <c r="I31" t="str">
        <f t="shared" si="3"/>
        <v>Not ok</v>
      </c>
    </row>
    <row r="32" spans="1:9" x14ac:dyDescent="0.25">
      <c r="A32" t="s">
        <v>17</v>
      </c>
      <c r="B32">
        <v>60</v>
      </c>
      <c r="C32">
        <f t="shared" si="0"/>
        <v>19.63</v>
      </c>
      <c r="D32">
        <v>1.89</v>
      </c>
      <c r="E32">
        <f t="shared" si="1"/>
        <v>37.1</v>
      </c>
      <c r="H32" t="str">
        <f t="shared" si="2"/>
        <v>ok</v>
      </c>
      <c r="I32" t="str">
        <f t="shared" si="3"/>
        <v>ok</v>
      </c>
    </row>
    <row r="33" spans="1:9" x14ac:dyDescent="0.25">
      <c r="A33" t="s">
        <v>18</v>
      </c>
      <c r="B33">
        <v>80</v>
      </c>
      <c r="C33">
        <f t="shared" si="0"/>
        <v>34.89</v>
      </c>
      <c r="D33">
        <v>1.26</v>
      </c>
      <c r="E33">
        <f t="shared" si="1"/>
        <v>43.96</v>
      </c>
      <c r="H33" t="str">
        <f t="shared" si="2"/>
        <v>ok</v>
      </c>
      <c r="I33" t="str">
        <f t="shared" si="3"/>
        <v>ok</v>
      </c>
    </row>
    <row r="34" spans="1:9" x14ac:dyDescent="0.25">
      <c r="A34" t="s">
        <v>19</v>
      </c>
      <c r="B34">
        <v>100</v>
      </c>
      <c r="C34">
        <f t="shared" si="0"/>
        <v>54.51</v>
      </c>
      <c r="D34">
        <v>2.59</v>
      </c>
      <c r="E34">
        <f t="shared" si="1"/>
        <v>141.18</v>
      </c>
      <c r="H34" t="str">
        <f t="shared" si="2"/>
        <v>ok</v>
      </c>
      <c r="I34" t="str">
        <f t="shared" si="3"/>
        <v>ok</v>
      </c>
    </row>
    <row r="35" spans="1:9" x14ac:dyDescent="0.25">
      <c r="A35" t="s">
        <v>20</v>
      </c>
      <c r="B35">
        <v>120</v>
      </c>
      <c r="C35">
        <f t="shared" si="0"/>
        <v>78.5</v>
      </c>
      <c r="D35">
        <v>2.92</v>
      </c>
      <c r="E35">
        <f t="shared" si="1"/>
        <v>229.22</v>
      </c>
      <c r="H35" t="str">
        <f t="shared" si="2"/>
        <v>ok</v>
      </c>
      <c r="I35" t="str">
        <f t="shared" si="3"/>
        <v>ok</v>
      </c>
    </row>
  </sheetData>
  <conditionalFormatting sqref="G12:I3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H2:H5">
    <cfRule type="cellIs" dxfId="5" priority="1" operator="equal">
      <formula>"OK"</formula>
    </cfRule>
    <cfRule type="cellIs" dxfId="4" priority="2" operator="equal">
      <formula>"Too high"</formula>
    </cfRule>
  </conditionalFormatting>
  <hyperlinks>
    <hyperlink ref="A24" r:id="rId1" xr:uid="{09F7A42E-A987-47C1-847A-FDBA06CB1E3F}"/>
    <hyperlink ref="A11" r:id="rId2" xr:uid="{F334BC2D-1599-4B02-AA59-B305C83A7EF1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B9B1-AE35-416B-B0D5-0A60EE1A80F9}">
  <dimension ref="A1:N35"/>
  <sheetViews>
    <sheetView tabSelected="1" topLeftCell="B1" zoomScaleNormal="100" workbookViewId="0">
      <selection activeCell="B6" sqref="B6"/>
    </sheetView>
  </sheetViews>
  <sheetFormatPr defaultRowHeight="15" x14ac:dyDescent="0.25"/>
  <cols>
    <col min="1" max="1" width="38.42578125" customWidth="1"/>
    <col min="3" max="3" width="22.140625" customWidth="1"/>
    <col min="4" max="4" width="24" customWidth="1"/>
    <col min="5" max="5" width="19.42578125" customWidth="1"/>
    <col min="7" max="7" width="9.140625" customWidth="1"/>
    <col min="10" max="10" width="11" customWidth="1"/>
    <col min="12" max="12" width="15.42578125" customWidth="1"/>
  </cols>
  <sheetData>
    <row r="1" spans="1:14" ht="15.75" thickBot="1" x14ac:dyDescent="0.3">
      <c r="B1" t="s">
        <v>8</v>
      </c>
      <c r="C1" s="7" t="s">
        <v>42</v>
      </c>
      <c r="D1" s="1" t="s">
        <v>43</v>
      </c>
      <c r="E1" t="s">
        <v>44</v>
      </c>
      <c r="F1" s="3" t="s">
        <v>35</v>
      </c>
      <c r="H1" t="s">
        <v>41</v>
      </c>
      <c r="J1" t="s">
        <v>59</v>
      </c>
    </row>
    <row r="2" spans="1:14" ht="15.75" thickBot="1" x14ac:dyDescent="0.3">
      <c r="A2" t="s">
        <v>54</v>
      </c>
      <c r="B2" s="6">
        <v>57.6</v>
      </c>
      <c r="C2">
        <v>70.3</v>
      </c>
      <c r="D2">
        <f>ROUND(SQRT(2*$M$4*$M$3/B2), 2)</f>
        <v>9.16</v>
      </c>
      <c r="E2">
        <f>ROUND(0.5*(B2/$M$3)*C2^2, 2)</f>
        <v>4420.25</v>
      </c>
      <c r="F2">
        <f>ROUND((2*$M$3*B2)/($M$2*C2^2), 2)</f>
        <v>9.81</v>
      </c>
      <c r="L2" t="s">
        <v>0</v>
      </c>
      <c r="M2">
        <v>7.6499999999999999E-2</v>
      </c>
      <c r="N2" t="s">
        <v>45</v>
      </c>
    </row>
    <row r="3" spans="1:14" ht="15.75" thickBot="1" x14ac:dyDescent="0.3">
      <c r="A3" t="s">
        <v>55</v>
      </c>
      <c r="B3" s="6">
        <v>50.26</v>
      </c>
      <c r="C3">
        <v>136</v>
      </c>
      <c r="D3">
        <f>ROUND(SQRT(2*$M$4*$M$3/B3), 2)</f>
        <v>9.8000000000000007</v>
      </c>
      <c r="E3">
        <f>ROUND(0.5*(B3/$M$3)*C3^2, 2)</f>
        <v>14434.92</v>
      </c>
      <c r="F3">
        <f>ROUND((2*$M$3*B3)/($M$2*C3^2), 2)</f>
        <v>2.29</v>
      </c>
      <c r="J3">
        <f>ROUND((0.5*((B3*0.45)/$M$6)*(C3*0.3)^2), 2)</f>
        <v>1920.88</v>
      </c>
      <c r="L3" t="s">
        <v>1</v>
      </c>
      <c r="M3">
        <v>32.200000000000003</v>
      </c>
      <c r="N3" t="s">
        <v>46</v>
      </c>
    </row>
    <row r="4" spans="1:14" ht="15.75" thickBot="1" x14ac:dyDescent="0.3">
      <c r="A4" t="s">
        <v>56</v>
      </c>
      <c r="B4" s="6">
        <v>25.4</v>
      </c>
      <c r="C4" s="6">
        <v>13.25</v>
      </c>
      <c r="D4">
        <f>ROUND(SQRT(2*$M$4*$M$3/B4), 2)</f>
        <v>13.79</v>
      </c>
      <c r="E4">
        <f>ROUND(0.5*(B4/$M$3)*C4^2, 2)</f>
        <v>69.239999999999995</v>
      </c>
      <c r="F4">
        <f>ROUND((2*$M$3*B4)/($M$2*C4^2), 2)</f>
        <v>121.79</v>
      </c>
      <c r="H4" t="str">
        <f>IF(C4&gt;D4, "Too high", "OK")</f>
        <v>OK</v>
      </c>
      <c r="I4">
        <v>14.1</v>
      </c>
      <c r="J4">
        <f t="shared" ref="J4:J5" si="0">ROUND((0.5*((B4*0.45)/$M$6)*(C4*0.3)^2), 2)</f>
        <v>9.2100000000000009</v>
      </c>
      <c r="L4" s="1" t="s">
        <v>2</v>
      </c>
      <c r="M4">
        <v>75</v>
      </c>
      <c r="N4" t="s">
        <v>47</v>
      </c>
    </row>
    <row r="5" spans="1:14" ht="15.75" thickBot="1" x14ac:dyDescent="0.3">
      <c r="A5" t="s">
        <v>57</v>
      </c>
      <c r="B5" s="5">
        <v>19.899999999999999</v>
      </c>
      <c r="C5" s="5">
        <v>14.84</v>
      </c>
      <c r="D5">
        <f>ROUND(SQRT(2*$M$4*$M$3/B5), 2)</f>
        <v>15.58</v>
      </c>
      <c r="E5">
        <f>ROUND(0.5*(B5/$M$3)*C5^2, 2)</f>
        <v>68.05</v>
      </c>
      <c r="F5">
        <f>ROUND((2*$M$3*B5)/($M$2*C5^2), 2)</f>
        <v>76.069999999999993</v>
      </c>
      <c r="H5" t="str">
        <f>IF(C5&gt;D5, "Too high", "OK")</f>
        <v>OK</v>
      </c>
      <c r="I5">
        <v>15.25</v>
      </c>
      <c r="J5">
        <f t="shared" si="0"/>
        <v>9.06</v>
      </c>
      <c r="L5" s="1" t="s">
        <v>3</v>
      </c>
      <c r="M5">
        <f>ROUND(SQRT(2*M4*M3/B2), 2)</f>
        <v>9.16</v>
      </c>
      <c r="N5" t="s">
        <v>48</v>
      </c>
    </row>
    <row r="6" spans="1:14" x14ac:dyDescent="0.25">
      <c r="L6" t="s">
        <v>60</v>
      </c>
      <c r="M6">
        <v>9.8000000000000007</v>
      </c>
      <c r="N6" t="s">
        <v>61</v>
      </c>
    </row>
    <row r="7" spans="1:14" x14ac:dyDescent="0.25">
      <c r="B7">
        <v>22.8</v>
      </c>
      <c r="C7">
        <v>41.45</v>
      </c>
      <c r="E7">
        <f>ROUND(0.5*(B7/G7)*C7^2, 2)</f>
        <v>1998.61</v>
      </c>
      <c r="G7">
        <v>9.8000000000000007</v>
      </c>
    </row>
    <row r="10" spans="1:14" x14ac:dyDescent="0.25">
      <c r="A10" s="2" t="s">
        <v>9</v>
      </c>
      <c r="B10" s="3" t="s">
        <v>32</v>
      </c>
      <c r="C10" s="3" t="s">
        <v>33</v>
      </c>
      <c r="D10" s="3" t="s">
        <v>34</v>
      </c>
      <c r="E10" s="3" t="s">
        <v>35</v>
      </c>
      <c r="G10" s="3" t="s">
        <v>36</v>
      </c>
      <c r="H10" s="3" t="s">
        <v>37</v>
      </c>
      <c r="I10" s="3" t="s">
        <v>38</v>
      </c>
    </row>
    <row r="11" spans="1:14" x14ac:dyDescent="0.25">
      <c r="A11" s="4" t="s">
        <v>58</v>
      </c>
    </row>
    <row r="12" spans="1:14" x14ac:dyDescent="0.25">
      <c r="A12" t="s">
        <v>21</v>
      </c>
      <c r="B12">
        <v>30</v>
      </c>
      <c r="C12">
        <f>ROUND(3.14*((B12/12)^2)/4, 2)</f>
        <v>4.91</v>
      </c>
      <c r="D12">
        <v>2.2000000000000002</v>
      </c>
      <c r="E12">
        <f>ROUND(C12*D12, 2)</f>
        <v>10.8</v>
      </c>
      <c r="G12" t="str">
        <f>IF($F$3&lt;E12, "ok", "Not ok")</f>
        <v>ok</v>
      </c>
      <c r="H12" t="str">
        <f>IF($F$4&lt;E12, "ok", "Not ok")</f>
        <v>Not ok</v>
      </c>
      <c r="I12" t="str">
        <f>IF($F$5&lt;E12, "ok", "Not ok")</f>
        <v>Not ok</v>
      </c>
    </row>
    <row r="13" spans="1:14" x14ac:dyDescent="0.25">
      <c r="A13" t="s">
        <v>22</v>
      </c>
      <c r="B13">
        <v>36</v>
      </c>
      <c r="C13">
        <f t="shared" ref="C13:C35" si="1">ROUND(3.14*((B13/12)^2)/4, 2)</f>
        <v>7.07</v>
      </c>
      <c r="D13">
        <v>2.2000000000000002</v>
      </c>
      <c r="E13">
        <f t="shared" ref="E13:E35" si="2">ROUND(C13*D13, 2)</f>
        <v>15.55</v>
      </c>
      <c r="G13" t="str">
        <f>IF($F$3&lt;E13, "ok", "Not ok")</f>
        <v>ok</v>
      </c>
      <c r="H13" t="str">
        <f t="shared" ref="H13:H35" si="3">IF($F$4&lt;E13, "ok", "Not ok")</f>
        <v>Not ok</v>
      </c>
      <c r="I13" t="str">
        <f t="shared" ref="I13:I35" si="4">IF($F$5&lt;E13, "ok", "Not ok")</f>
        <v>Not ok</v>
      </c>
    </row>
    <row r="14" spans="1:14" x14ac:dyDescent="0.25">
      <c r="A14" t="s">
        <v>23</v>
      </c>
      <c r="B14">
        <v>42</v>
      </c>
      <c r="C14">
        <f t="shared" si="1"/>
        <v>9.6199999999999992</v>
      </c>
      <c r="D14">
        <v>2.2000000000000002</v>
      </c>
      <c r="E14">
        <f t="shared" si="2"/>
        <v>21.16</v>
      </c>
      <c r="G14" t="str">
        <f>IF($F$3&lt;E14, "ok", "Not ok")</f>
        <v>ok</v>
      </c>
      <c r="H14" t="str">
        <f t="shared" si="3"/>
        <v>Not ok</v>
      </c>
      <c r="I14" t="str">
        <f t="shared" si="4"/>
        <v>Not ok</v>
      </c>
    </row>
    <row r="15" spans="1:14" x14ac:dyDescent="0.25">
      <c r="A15" t="s">
        <v>24</v>
      </c>
      <c r="B15">
        <v>48</v>
      </c>
      <c r="C15">
        <f t="shared" si="1"/>
        <v>12.56</v>
      </c>
      <c r="D15">
        <v>2.2000000000000002</v>
      </c>
      <c r="E15">
        <f t="shared" si="2"/>
        <v>27.63</v>
      </c>
      <c r="G15" t="str">
        <f>IF($F$3&lt;E15, "ok", "Not ok")</f>
        <v>ok</v>
      </c>
      <c r="H15" t="str">
        <f t="shared" si="3"/>
        <v>Not ok</v>
      </c>
      <c r="I15" t="str">
        <f t="shared" si="4"/>
        <v>Not ok</v>
      </c>
    </row>
    <row r="16" spans="1:14" x14ac:dyDescent="0.25">
      <c r="A16" t="s">
        <v>25</v>
      </c>
      <c r="B16">
        <v>60</v>
      </c>
      <c r="C16">
        <f t="shared" si="1"/>
        <v>19.63</v>
      </c>
      <c r="D16">
        <v>2.2000000000000002</v>
      </c>
      <c r="E16">
        <f t="shared" si="2"/>
        <v>43.19</v>
      </c>
      <c r="H16" t="str">
        <f t="shared" si="3"/>
        <v>Not ok</v>
      </c>
      <c r="I16" t="str">
        <f t="shared" si="4"/>
        <v>Not ok</v>
      </c>
    </row>
    <row r="17" spans="1:9" x14ac:dyDescent="0.25">
      <c r="A17" t="s">
        <v>26</v>
      </c>
      <c r="B17">
        <v>66</v>
      </c>
      <c r="C17">
        <f t="shared" si="1"/>
        <v>23.75</v>
      </c>
      <c r="D17">
        <v>2.2000000000000002</v>
      </c>
      <c r="E17">
        <f t="shared" si="2"/>
        <v>52.25</v>
      </c>
      <c r="H17" t="str">
        <f t="shared" si="3"/>
        <v>Not ok</v>
      </c>
      <c r="I17" t="str">
        <f t="shared" si="4"/>
        <v>Not ok</v>
      </c>
    </row>
    <row r="18" spans="1:9" x14ac:dyDescent="0.25">
      <c r="A18" t="s">
        <v>27</v>
      </c>
      <c r="B18">
        <v>72</v>
      </c>
      <c r="C18">
        <f t="shared" si="1"/>
        <v>28.26</v>
      </c>
      <c r="D18">
        <v>2.2000000000000002</v>
      </c>
      <c r="E18">
        <f t="shared" si="2"/>
        <v>62.17</v>
      </c>
      <c r="H18" t="str">
        <f t="shared" si="3"/>
        <v>Not ok</v>
      </c>
      <c r="I18" t="str">
        <f t="shared" si="4"/>
        <v>Not ok</v>
      </c>
    </row>
    <row r="19" spans="1:9" x14ac:dyDescent="0.25">
      <c r="A19" t="s">
        <v>28</v>
      </c>
      <c r="B19">
        <v>84</v>
      </c>
      <c r="C19">
        <f t="shared" si="1"/>
        <v>38.47</v>
      </c>
      <c r="D19">
        <v>2.2000000000000002</v>
      </c>
      <c r="E19">
        <f t="shared" si="2"/>
        <v>84.63</v>
      </c>
      <c r="H19" t="str">
        <f t="shared" si="3"/>
        <v>Not ok</v>
      </c>
      <c r="I19" t="str">
        <f t="shared" si="4"/>
        <v>ok</v>
      </c>
    </row>
    <row r="20" spans="1:9" x14ac:dyDescent="0.25">
      <c r="A20" t="s">
        <v>29</v>
      </c>
      <c r="B20">
        <v>96</v>
      </c>
      <c r="C20">
        <f t="shared" si="1"/>
        <v>50.24</v>
      </c>
      <c r="D20">
        <v>2.2000000000000002</v>
      </c>
      <c r="E20">
        <f t="shared" si="2"/>
        <v>110.53</v>
      </c>
      <c r="H20" t="str">
        <f t="shared" si="3"/>
        <v>Not ok</v>
      </c>
      <c r="I20" t="str">
        <f t="shared" si="4"/>
        <v>ok</v>
      </c>
    </row>
    <row r="21" spans="1:9" x14ac:dyDescent="0.25">
      <c r="A21" t="s">
        <v>30</v>
      </c>
      <c r="B21">
        <v>120</v>
      </c>
      <c r="C21">
        <f t="shared" si="1"/>
        <v>78.5</v>
      </c>
      <c r="D21">
        <v>2.2000000000000002</v>
      </c>
      <c r="E21">
        <f t="shared" si="2"/>
        <v>172.7</v>
      </c>
      <c r="H21" t="str">
        <f t="shared" si="3"/>
        <v>ok</v>
      </c>
      <c r="I21" t="str">
        <f t="shared" si="4"/>
        <v>ok</v>
      </c>
    </row>
    <row r="22" spans="1:9" x14ac:dyDescent="0.25">
      <c r="A22" t="s">
        <v>31</v>
      </c>
      <c r="B22">
        <v>144</v>
      </c>
      <c r="C22">
        <f t="shared" si="1"/>
        <v>113.04</v>
      </c>
      <c r="D22">
        <v>2.2000000000000002</v>
      </c>
      <c r="E22">
        <f t="shared" si="2"/>
        <v>248.69</v>
      </c>
      <c r="H22" t="str">
        <f t="shared" si="3"/>
        <v>ok</v>
      </c>
      <c r="I22" t="str">
        <f t="shared" si="4"/>
        <v>ok</v>
      </c>
    </row>
    <row r="24" spans="1:9" x14ac:dyDescent="0.25">
      <c r="A24" s="4" t="s">
        <v>39</v>
      </c>
    </row>
    <row r="25" spans="1:9" x14ac:dyDescent="0.25">
      <c r="A25" t="s">
        <v>10</v>
      </c>
      <c r="B25">
        <v>20</v>
      </c>
      <c r="C25">
        <f t="shared" si="1"/>
        <v>2.1800000000000002</v>
      </c>
      <c r="D25">
        <v>0.8</v>
      </c>
      <c r="E25">
        <f t="shared" si="2"/>
        <v>1.74</v>
      </c>
      <c r="G25" t="str">
        <f t="shared" ref="G25:G30" si="5">IF($F$3&lt;E15, "ok", "Not ok")</f>
        <v>ok</v>
      </c>
      <c r="H25" t="str">
        <f t="shared" si="3"/>
        <v>Not ok</v>
      </c>
      <c r="I25" t="str">
        <f t="shared" si="4"/>
        <v>Not ok</v>
      </c>
    </row>
    <row r="26" spans="1:9" x14ac:dyDescent="0.25">
      <c r="A26" t="s">
        <v>11</v>
      </c>
      <c r="B26">
        <v>24</v>
      </c>
      <c r="C26">
        <f t="shared" si="1"/>
        <v>3.14</v>
      </c>
      <c r="D26">
        <v>1.1599999999999999</v>
      </c>
      <c r="E26">
        <f t="shared" si="2"/>
        <v>3.64</v>
      </c>
      <c r="G26" t="str">
        <f t="shared" si="5"/>
        <v>ok</v>
      </c>
      <c r="H26" t="str">
        <f t="shared" si="3"/>
        <v>Not ok</v>
      </c>
      <c r="I26" t="str">
        <f t="shared" si="4"/>
        <v>Not ok</v>
      </c>
    </row>
    <row r="27" spans="1:9" x14ac:dyDescent="0.25">
      <c r="A27" t="s">
        <v>12</v>
      </c>
      <c r="B27">
        <v>28</v>
      </c>
      <c r="C27">
        <f t="shared" si="1"/>
        <v>4.2699999999999996</v>
      </c>
      <c r="D27">
        <v>0.93</v>
      </c>
      <c r="E27">
        <f t="shared" si="2"/>
        <v>3.97</v>
      </c>
      <c r="G27" t="str">
        <f t="shared" si="5"/>
        <v>ok</v>
      </c>
      <c r="H27" t="str">
        <f t="shared" si="3"/>
        <v>Not ok</v>
      </c>
      <c r="I27" t="str">
        <f t="shared" si="4"/>
        <v>Not ok</v>
      </c>
    </row>
    <row r="28" spans="1:9" x14ac:dyDescent="0.25">
      <c r="A28" t="s">
        <v>14</v>
      </c>
      <c r="B28">
        <v>32</v>
      </c>
      <c r="C28">
        <f t="shared" si="1"/>
        <v>5.58</v>
      </c>
      <c r="D28">
        <v>1.1399999999999999</v>
      </c>
      <c r="E28">
        <f t="shared" si="2"/>
        <v>6.36</v>
      </c>
      <c r="G28" t="str">
        <f t="shared" si="5"/>
        <v>ok</v>
      </c>
      <c r="H28" t="str">
        <f t="shared" si="3"/>
        <v>Not ok</v>
      </c>
      <c r="I28" t="str">
        <f t="shared" si="4"/>
        <v>Not ok</v>
      </c>
    </row>
    <row r="29" spans="1:9" x14ac:dyDescent="0.25">
      <c r="A29" t="s">
        <v>13</v>
      </c>
      <c r="B29">
        <v>36</v>
      </c>
      <c r="C29">
        <f t="shared" si="1"/>
        <v>7.07</v>
      </c>
      <c r="D29">
        <v>1.34</v>
      </c>
      <c r="E29">
        <f t="shared" si="2"/>
        <v>9.4700000000000006</v>
      </c>
      <c r="G29" t="str">
        <f t="shared" si="5"/>
        <v>ok</v>
      </c>
      <c r="H29" t="str">
        <f t="shared" si="3"/>
        <v>Not ok</v>
      </c>
      <c r="I29" t="str">
        <f t="shared" si="4"/>
        <v>Not ok</v>
      </c>
    </row>
    <row r="30" spans="1:9" x14ac:dyDescent="0.25">
      <c r="A30" t="s">
        <v>15</v>
      </c>
      <c r="B30">
        <v>44</v>
      </c>
      <c r="C30">
        <f t="shared" si="1"/>
        <v>10.55</v>
      </c>
      <c r="D30">
        <v>1.87</v>
      </c>
      <c r="E30">
        <f t="shared" si="2"/>
        <v>19.73</v>
      </c>
      <c r="G30" t="str">
        <f t="shared" si="5"/>
        <v>ok</v>
      </c>
      <c r="H30" t="str">
        <f t="shared" si="3"/>
        <v>Not ok</v>
      </c>
      <c r="I30" t="str">
        <f t="shared" si="4"/>
        <v>Not ok</v>
      </c>
    </row>
    <row r="31" spans="1:9" x14ac:dyDescent="0.25">
      <c r="A31" t="s">
        <v>16</v>
      </c>
      <c r="B31">
        <v>52</v>
      </c>
      <c r="C31">
        <f t="shared" si="1"/>
        <v>14.74</v>
      </c>
      <c r="D31">
        <v>1.46</v>
      </c>
      <c r="E31">
        <f t="shared" si="2"/>
        <v>21.52</v>
      </c>
      <c r="H31" t="str">
        <f t="shared" si="3"/>
        <v>Not ok</v>
      </c>
      <c r="I31" t="str">
        <f t="shared" si="4"/>
        <v>Not ok</v>
      </c>
    </row>
    <row r="32" spans="1:9" x14ac:dyDescent="0.25">
      <c r="A32" t="s">
        <v>17</v>
      </c>
      <c r="B32">
        <v>60</v>
      </c>
      <c r="C32">
        <f t="shared" si="1"/>
        <v>19.63</v>
      </c>
      <c r="D32">
        <v>1.89</v>
      </c>
      <c r="E32">
        <f t="shared" si="2"/>
        <v>37.1</v>
      </c>
      <c r="H32" t="str">
        <f t="shared" si="3"/>
        <v>Not ok</v>
      </c>
      <c r="I32" t="str">
        <f t="shared" si="4"/>
        <v>Not ok</v>
      </c>
    </row>
    <row r="33" spans="1:9" x14ac:dyDescent="0.25">
      <c r="A33" t="s">
        <v>18</v>
      </c>
      <c r="B33">
        <v>80</v>
      </c>
      <c r="C33">
        <f t="shared" si="1"/>
        <v>34.89</v>
      </c>
      <c r="D33">
        <v>1.26</v>
      </c>
      <c r="E33">
        <f t="shared" si="2"/>
        <v>43.96</v>
      </c>
      <c r="H33" t="str">
        <f t="shared" si="3"/>
        <v>Not ok</v>
      </c>
      <c r="I33" t="str">
        <f t="shared" si="4"/>
        <v>Not ok</v>
      </c>
    </row>
    <row r="34" spans="1:9" x14ac:dyDescent="0.25">
      <c r="A34" t="s">
        <v>19</v>
      </c>
      <c r="B34">
        <v>100</v>
      </c>
      <c r="C34">
        <f t="shared" si="1"/>
        <v>54.51</v>
      </c>
      <c r="D34">
        <v>2.59</v>
      </c>
      <c r="E34">
        <f t="shared" si="2"/>
        <v>141.18</v>
      </c>
      <c r="H34" t="str">
        <f t="shared" si="3"/>
        <v>ok</v>
      </c>
      <c r="I34" t="str">
        <f t="shared" si="4"/>
        <v>ok</v>
      </c>
    </row>
    <row r="35" spans="1:9" x14ac:dyDescent="0.25">
      <c r="A35" t="s">
        <v>20</v>
      </c>
      <c r="B35">
        <v>120</v>
      </c>
      <c r="C35">
        <f t="shared" si="1"/>
        <v>78.5</v>
      </c>
      <c r="D35">
        <v>2.92</v>
      </c>
      <c r="E35">
        <f t="shared" si="2"/>
        <v>229.22</v>
      </c>
      <c r="H35" t="str">
        <f t="shared" si="3"/>
        <v>ok</v>
      </c>
      <c r="I35" t="str">
        <f t="shared" si="4"/>
        <v>ok</v>
      </c>
    </row>
  </sheetData>
  <conditionalFormatting sqref="G12:I35">
    <cfRule type="cellIs" dxfId="3" priority="3" operator="equal">
      <formula>"Not ok"</formula>
    </cfRule>
    <cfRule type="cellIs" dxfId="2" priority="4" operator="equal">
      <formula>"ok"</formula>
    </cfRule>
  </conditionalFormatting>
  <conditionalFormatting sqref="H2:H5">
    <cfRule type="cellIs" dxfId="1" priority="1" operator="equal">
      <formula>"OK"</formula>
    </cfRule>
    <cfRule type="cellIs" dxfId="0" priority="2" operator="equal">
      <formula>"Too high"</formula>
    </cfRule>
  </conditionalFormatting>
  <hyperlinks>
    <hyperlink ref="A24" r:id="rId1" xr:uid="{FF7791E2-C3AE-497C-9D0F-C63C61A814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B730-78EE-4C18-AD6D-3D5DD5622F19}">
  <dimension ref="A1:E3"/>
  <sheetViews>
    <sheetView workbookViewId="0">
      <selection activeCell="A4" sqref="A4"/>
    </sheetView>
  </sheetViews>
  <sheetFormatPr defaultRowHeight="15" x14ac:dyDescent="0.25"/>
  <sheetData>
    <row r="1" spans="1:5" x14ac:dyDescent="0.25">
      <c r="A1" t="s">
        <v>49</v>
      </c>
      <c r="D1">
        <v>7200</v>
      </c>
      <c r="E1" t="s">
        <v>50</v>
      </c>
    </row>
    <row r="2" spans="1:5" x14ac:dyDescent="0.25">
      <c r="A2" t="s">
        <v>52</v>
      </c>
      <c r="D2">
        <v>25</v>
      </c>
      <c r="E2" t="s">
        <v>51</v>
      </c>
    </row>
    <row r="3" spans="1:5" x14ac:dyDescent="0.25">
      <c r="A3" t="s">
        <v>53</v>
      </c>
      <c r="D3">
        <v>56.3</v>
      </c>
      <c r="E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 Scale</vt:lpstr>
      <vt:lpstr>Full Scale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2018-09-26T19:45:46Z</dcterms:created>
  <dcterms:modified xsi:type="dcterms:W3CDTF">2019-04-04T17:54:01Z</dcterms:modified>
</cp:coreProperties>
</file>