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ruong\src\2022-workshop-excel\Week-04\"/>
    </mc:Choice>
  </mc:AlternateContent>
  <xr:revisionPtr revIDLastSave="0" documentId="13_ncr:1_{D8C75A67-E10B-40E2-8394-8579C4E18EBD}" xr6:coauthVersionLast="47" xr6:coauthVersionMax="47" xr10:uidLastSave="{00000000-0000-0000-0000-000000000000}"/>
  <bookViews>
    <workbookView xWindow="-108" yWindow="-108" windowWidth="23256" windowHeight="12576" tabRatio="718" activeTab="5" xr2:uid="{AEEA18F0-24A0-46E5-847A-2DF1B3C91941}"/>
  </bookViews>
  <sheets>
    <sheet name="Grocery list" sheetId="6" r:id="rId1"/>
    <sheet name="Twilight" sheetId="12" r:id="rId2"/>
    <sheet name="Bulk order" sheetId="10" r:id="rId3"/>
    <sheet name="Registrants" sheetId="7" r:id="rId4"/>
    <sheet name="Income breakdown" sheetId="11" r:id="rId5"/>
    <sheet name="July Expenditure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3" l="1"/>
  <c r="H2" i="13"/>
  <c r="J4" i="13"/>
  <c r="J5" i="13"/>
  <c r="J6" i="13"/>
  <c r="J7" i="13"/>
  <c r="J8" i="13"/>
  <c r="J9" i="13"/>
  <c r="J3" i="13"/>
  <c r="B2" i="11"/>
  <c r="B3" i="11"/>
  <c r="B4" i="11"/>
  <c r="B5" i="11"/>
  <c r="B6" i="11"/>
  <c r="B7" i="11"/>
  <c r="H8" i="13" s="1"/>
  <c r="I8" i="13" s="1"/>
  <c r="K8" i="13" s="1"/>
  <c r="B8" i="11"/>
  <c r="H9" i="13" s="1"/>
  <c r="B8" i="10"/>
  <c r="E17" i="11"/>
  <c r="I9" i="13" l="1"/>
  <c r="K9" i="13" s="1"/>
  <c r="H7" i="13"/>
  <c r="H6" i="13"/>
  <c r="I6" i="13" s="1"/>
  <c r="K6" i="13" s="1"/>
  <c r="H5" i="13"/>
  <c r="I5" i="13" s="1"/>
  <c r="K5" i="13" s="1"/>
  <c r="H4" i="13"/>
  <c r="I4" i="13" s="1"/>
  <c r="K4" i="13" s="1"/>
  <c r="H3" i="13"/>
  <c r="I7" i="13" l="1"/>
  <c r="K7" i="13" s="1"/>
  <c r="H10" i="13"/>
  <c r="I3" i="13"/>
  <c r="K3" i="13" s="1"/>
  <c r="I10" i="13" l="1"/>
</calcChain>
</file>

<file path=xl/sharedStrings.xml><?xml version="1.0" encoding="utf-8"?>
<sst xmlns="http://schemas.openxmlformats.org/spreadsheetml/2006/main" count="218" uniqueCount="130">
  <si>
    <t>Qty</t>
  </si>
  <si>
    <t>Total</t>
  </si>
  <si>
    <t>Date</t>
  </si>
  <si>
    <t>Item</t>
  </si>
  <si>
    <t>Category</t>
  </si>
  <si>
    <t>Price per</t>
  </si>
  <si>
    <t>Produce</t>
  </si>
  <si>
    <t>Frozen</t>
  </si>
  <si>
    <t>Dairy</t>
  </si>
  <si>
    <t>Apple</t>
  </si>
  <si>
    <t>Avocado</t>
  </si>
  <si>
    <t>Bananas</t>
  </si>
  <si>
    <t>Spinach bunch</t>
  </si>
  <si>
    <t>Pizza</t>
  </si>
  <si>
    <t>Berries, 2lb</t>
  </si>
  <si>
    <t>Eggs, dzn</t>
  </si>
  <si>
    <t>Milk, half gal</t>
  </si>
  <si>
    <t>Grain</t>
  </si>
  <si>
    <t>Cereal</t>
  </si>
  <si>
    <t>Spaghetti, 1lb</t>
  </si>
  <si>
    <t>Amt Spent</t>
  </si>
  <si>
    <t># types of items</t>
  </si>
  <si>
    <t>State</t>
  </si>
  <si>
    <t>Alabama</t>
  </si>
  <si>
    <t>Alaska</t>
  </si>
  <si>
    <t>Arkansas</t>
  </si>
  <si>
    <t>California</t>
  </si>
  <si>
    <t>Delaware</t>
  </si>
  <si>
    <t>Florida</t>
  </si>
  <si>
    <t>ID</t>
  </si>
  <si>
    <t>Illinois</t>
  </si>
  <si>
    <t>Iowa</t>
  </si>
  <si>
    <t>Kansas</t>
  </si>
  <si>
    <t>Kentucky</t>
  </si>
  <si>
    <t>Montana</t>
  </si>
  <si>
    <t>Nebraska</t>
  </si>
  <si>
    <t>New York</t>
  </si>
  <si>
    <t>Oklahoma</t>
  </si>
  <si>
    <t>Registrant001</t>
  </si>
  <si>
    <t>Registrant002</t>
  </si>
  <si>
    <t>Registrant003</t>
  </si>
  <si>
    <t>Registrant004</t>
  </si>
  <si>
    <t>Registrant005</t>
  </si>
  <si>
    <t>Registrant006</t>
  </si>
  <si>
    <t>Registrant007</t>
  </si>
  <si>
    <t>Registrant008</t>
  </si>
  <si>
    <t>Registrant009</t>
  </si>
  <si>
    <t>Registrant010</t>
  </si>
  <si>
    <t>Registrant011</t>
  </si>
  <si>
    <t>Registrant012</t>
  </si>
  <si>
    <t>Registrant013</t>
  </si>
  <si>
    <t>Registrant014</t>
  </si>
  <si>
    <t>Registrant015</t>
  </si>
  <si>
    <t>State Abbrev</t>
  </si>
  <si>
    <t>Amount</t>
  </si>
  <si>
    <t>Min Qty</t>
  </si>
  <si>
    <t>Discount</t>
  </si>
  <si>
    <t>Income</t>
  </si>
  <si>
    <t>Categories</t>
  </si>
  <si>
    <t>Rent</t>
  </si>
  <si>
    <t>Internet</t>
  </si>
  <si>
    <t>SDGE</t>
  </si>
  <si>
    <t>Netflix</t>
  </si>
  <si>
    <t>Utilities</t>
  </si>
  <si>
    <t>Groceries</t>
  </si>
  <si>
    <t>Car</t>
  </si>
  <si>
    <t>Gas</t>
  </si>
  <si>
    <t>Insurance</t>
  </si>
  <si>
    <t>Fun</t>
  </si>
  <si>
    <t>New tires</t>
  </si>
  <si>
    <t>Home goods</t>
  </si>
  <si>
    <t>Household</t>
  </si>
  <si>
    <t>Budget</t>
  </si>
  <si>
    <t>Clothing</t>
  </si>
  <si>
    <t>Dog food</t>
  </si>
  <si>
    <t>Pet</t>
  </si>
  <si>
    <t>Dog rx</t>
  </si>
  <si>
    <t>Savings</t>
  </si>
  <si>
    <t>Eating out</t>
  </si>
  <si>
    <t>Edward Cullen</t>
  </si>
  <si>
    <t>Vampire</t>
  </si>
  <si>
    <t>Jacob Black</t>
  </si>
  <si>
    <t>Werewolf</t>
  </si>
  <si>
    <t>Carlisle Cullen</t>
  </si>
  <si>
    <t>Esme Cullen</t>
  </si>
  <si>
    <t>Alice Cullen</t>
  </si>
  <si>
    <t>Emmett Cullen</t>
  </si>
  <si>
    <t>Rosalie Hale</t>
  </si>
  <si>
    <t>Jasper Hale</t>
  </si>
  <si>
    <t>Renesmee Cullen</t>
  </si>
  <si>
    <t>Dhampir</t>
  </si>
  <si>
    <t>Sam Uley</t>
  </si>
  <si>
    <t>Quil Ateara V</t>
  </si>
  <si>
    <t>Embry Call</t>
  </si>
  <si>
    <t>Paul Lahote</t>
  </si>
  <si>
    <t>Jared Cameron</t>
  </si>
  <si>
    <t>Leah Clearwater</t>
  </si>
  <si>
    <t>Seth Clearwater</t>
  </si>
  <si>
    <t>Charlie Swan</t>
  </si>
  <si>
    <t>Isabella Swan</t>
  </si>
  <si>
    <t>Renee Dwyer</t>
  </si>
  <si>
    <t>Harry Clearwater</t>
  </si>
  <si>
    <t>Human</t>
  </si>
  <si>
    <t>Billy Black</t>
  </si>
  <si>
    <t>Tyler Crowley</t>
  </si>
  <si>
    <t>Lauren Mallory</t>
  </si>
  <si>
    <t>Jessica Stanley</t>
  </si>
  <si>
    <t>Emily Young</t>
  </si>
  <si>
    <t>Sue Clearwater</t>
  </si>
  <si>
    <t>Other</t>
  </si>
  <si>
    <t>Character</t>
  </si>
  <si>
    <t>Type</t>
  </si>
  <si>
    <t>Description</t>
  </si>
  <si>
    <t xml:space="preserve">The character, </t>
  </si>
  <si>
    <t>is a</t>
  </si>
  <si>
    <t>Costco gas</t>
  </si>
  <si>
    <t>Sprouts groceries</t>
  </si>
  <si>
    <t>Internet bill</t>
  </si>
  <si>
    <t>Costco groceries</t>
  </si>
  <si>
    <t>Trader Joe's groceries</t>
  </si>
  <si>
    <t>In N Out</t>
  </si>
  <si>
    <t>Phone bill</t>
  </si>
  <si>
    <t>Netflix subscription</t>
  </si>
  <si>
    <t>Car insurance</t>
  </si>
  <si>
    <t>Base Budget</t>
  </si>
  <si>
    <t>July Budget</t>
  </si>
  <si>
    <t>July Expenditure</t>
  </si>
  <si>
    <t>Vet visit</t>
  </si>
  <si>
    <t>Budget Status</t>
  </si>
  <si>
    <t>Target dish soap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</si>
</sst>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auto="1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6" borderId="0" applyNumberFormat="0" applyBorder="0" applyProtection="0"/>
    <xf numFmtId="0" fontId="3" fillId="7" borderId="0"/>
    <xf numFmtId="0" fontId="3" fillId="0" borderId="0"/>
    <xf numFmtId="0" fontId="3" fillId="7" borderId="8"/>
    <xf numFmtId="0" fontId="3" fillId="8" borderId="3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44" fontId="0" fillId="0" borderId="0" xfId="1" applyFont="1"/>
    <xf numFmtId="0" fontId="0" fillId="3" borderId="0" xfId="0" applyFill="1"/>
    <xf numFmtId="0" fontId="0" fillId="3" borderId="4" xfId="0" applyFill="1" applyBorder="1"/>
    <xf numFmtId="0" fontId="0" fillId="4" borderId="1" xfId="0" applyFill="1" applyBorder="1"/>
    <xf numFmtId="0" fontId="0" fillId="0" borderId="0" xfId="0" applyFont="1"/>
    <xf numFmtId="0" fontId="1" fillId="0" borderId="5" xfId="0" applyFont="1" applyFill="1" applyBorder="1"/>
    <xf numFmtId="44" fontId="0" fillId="4" borderId="1" xfId="1" applyFont="1" applyFill="1" applyBorder="1"/>
    <xf numFmtId="44" fontId="1" fillId="0" borderId="0" xfId="1" applyFont="1"/>
    <xf numFmtId="44" fontId="1" fillId="2" borderId="6" xfId="1" applyFont="1" applyFill="1" applyBorder="1"/>
    <xf numFmtId="0" fontId="3" fillId="7" borderId="7" xfId="4" applyBorder="1"/>
    <xf numFmtId="0" fontId="3" fillId="0" borderId="0" xfId="5" applyAlignment="1">
      <alignment horizontal="left"/>
    </xf>
    <xf numFmtId="0" fontId="4" fillId="9" borderId="0" xfId="3" applyFont="1" applyFill="1"/>
    <xf numFmtId="0" fontId="4" fillId="9" borderId="0" xfId="3" applyFont="1" applyFill="1" applyAlignment="1">
      <alignment horizontal="right"/>
    </xf>
    <xf numFmtId="9" fontId="3" fillId="7" borderId="7" xfId="2" applyFill="1" applyBorder="1" applyAlignment="1">
      <alignment horizontal="right"/>
    </xf>
    <xf numFmtId="9" fontId="3" fillId="8" borderId="10" xfId="2" applyFill="1" applyBorder="1" applyAlignment="1">
      <alignment horizontal="right"/>
    </xf>
    <xf numFmtId="0" fontId="3" fillId="7" borderId="9" xfId="6" applyBorder="1" applyAlignment="1">
      <alignment horizontal="left"/>
    </xf>
    <xf numFmtId="165" fontId="0" fillId="0" borderId="0" xfId="1" applyNumberFormat="1" applyFont="1"/>
    <xf numFmtId="165" fontId="1" fillId="0" borderId="0" xfId="1" applyNumberFormat="1" applyFont="1"/>
    <xf numFmtId="165" fontId="3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165" fontId="1" fillId="0" borderId="1" xfId="1" applyNumberFormat="1" applyFont="1" applyBorder="1"/>
    <xf numFmtId="165" fontId="0" fillId="0" borderId="1" xfId="1" applyNumberFormat="1" applyFont="1" applyBorder="1"/>
    <xf numFmtId="0" fontId="4" fillId="9" borderId="1" xfId="0" applyFont="1" applyFill="1" applyBorder="1"/>
    <xf numFmtId="0" fontId="0" fillId="0" borderId="11" xfId="0" applyBorder="1"/>
    <xf numFmtId="0" fontId="0" fillId="10" borderId="1" xfId="0" applyFill="1" applyBorder="1"/>
    <xf numFmtId="165" fontId="0" fillId="10" borderId="1" xfId="1" applyNumberFormat="1" applyFont="1" applyFill="1" applyBorder="1"/>
    <xf numFmtId="165" fontId="1" fillId="5" borderId="1" xfId="1" applyNumberFormat="1" applyFont="1" applyFill="1" applyBorder="1"/>
    <xf numFmtId="165" fontId="0" fillId="5" borderId="1" xfId="0" applyNumberFormat="1" applyFill="1" applyBorder="1"/>
  </cellXfs>
  <cellStyles count="8">
    <cellStyle name="Currency" xfId="1" builtinId="4"/>
    <cellStyle name="GrayCell" xfId="4" xr:uid="{242B9FF6-BBB0-49EB-B2FE-B79338D6C0AF}"/>
    <cellStyle name="Heading 3 2" xfId="3" xr:uid="{DCC9344D-0F5C-40E0-A392-D9E42AFDEB48}"/>
    <cellStyle name="Normal" xfId="0" builtinId="0"/>
    <cellStyle name="Normal 2" xfId="5" xr:uid="{66F6B639-8885-40B0-AB27-4BF80732B241}"/>
    <cellStyle name="OrangeBorder" xfId="6" xr:uid="{F21CC279-692B-42FA-9516-934E555B7BFE}"/>
    <cellStyle name="Percent" xfId="2" builtinId="5"/>
    <cellStyle name="YellowCell" xfId="7" xr:uid="{005C211D-FD69-44D8-B073-A47A30EA8B1C}"/>
  </cellStyles>
  <dxfs count="2"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B501-FF90-4FA4-9499-88DD959BA638}">
  <dimension ref="A1:I11"/>
  <sheetViews>
    <sheetView zoomScale="145" zoomScaleNormal="145" workbookViewId="0">
      <selection activeCell="H2" sqref="H2"/>
    </sheetView>
  </sheetViews>
  <sheetFormatPr defaultRowHeight="14.4" x14ac:dyDescent="0.3"/>
  <cols>
    <col min="1" max="1" width="12.33203125" customWidth="1"/>
    <col min="2" max="2" width="15.88671875" customWidth="1"/>
    <col min="4" max="4" width="8.88671875" style="6"/>
    <col min="8" max="8" width="15.21875" customWidth="1"/>
    <col min="9" max="9" width="14.109375" customWidth="1"/>
  </cols>
  <sheetData>
    <row r="1" spans="1:9" x14ac:dyDescent="0.3">
      <c r="A1" s="2" t="s">
        <v>4</v>
      </c>
      <c r="B1" s="2" t="s">
        <v>3</v>
      </c>
      <c r="C1" s="2" t="s">
        <v>0</v>
      </c>
      <c r="D1" s="2" t="s">
        <v>5</v>
      </c>
      <c r="E1" s="2" t="s">
        <v>1</v>
      </c>
      <c r="H1" s="3" t="s">
        <v>21</v>
      </c>
      <c r="I1" s="3" t="s">
        <v>20</v>
      </c>
    </row>
    <row r="2" spans="1:9" x14ac:dyDescent="0.3">
      <c r="A2" t="s">
        <v>6</v>
      </c>
      <c r="B2" t="s">
        <v>9</v>
      </c>
      <c r="C2">
        <v>6</v>
      </c>
      <c r="D2" s="6">
        <v>0.39</v>
      </c>
      <c r="E2" s="8"/>
      <c r="G2" s="4" t="s">
        <v>8</v>
      </c>
      <c r="H2" s="9"/>
      <c r="I2" s="12"/>
    </row>
    <row r="3" spans="1:9" x14ac:dyDescent="0.3">
      <c r="A3" t="s">
        <v>6</v>
      </c>
      <c r="B3" t="s">
        <v>10</v>
      </c>
      <c r="C3">
        <v>3</v>
      </c>
      <c r="D3" s="6">
        <v>1.25</v>
      </c>
      <c r="E3" s="8"/>
      <c r="G3" s="4" t="s">
        <v>7</v>
      </c>
      <c r="H3" s="9"/>
      <c r="I3" s="12"/>
    </row>
    <row r="4" spans="1:9" x14ac:dyDescent="0.3">
      <c r="A4" t="s">
        <v>6</v>
      </c>
      <c r="B4" t="s">
        <v>11</v>
      </c>
      <c r="C4">
        <v>10</v>
      </c>
      <c r="D4" s="6">
        <v>0.15</v>
      </c>
      <c r="E4" s="8"/>
      <c r="G4" s="4" t="s">
        <v>6</v>
      </c>
      <c r="H4" s="9"/>
      <c r="I4" s="12"/>
    </row>
    <row r="5" spans="1:9" x14ac:dyDescent="0.3">
      <c r="A5" t="s">
        <v>7</v>
      </c>
      <c r="B5" t="s">
        <v>14</v>
      </c>
      <c r="C5">
        <v>1</v>
      </c>
      <c r="D5" s="6">
        <v>6.99</v>
      </c>
      <c r="E5" s="8"/>
      <c r="G5" s="11" t="s">
        <v>1</v>
      </c>
      <c r="H5" s="14"/>
      <c r="I5" s="14"/>
    </row>
    <row r="6" spans="1:9" x14ac:dyDescent="0.3">
      <c r="A6" t="s">
        <v>17</v>
      </c>
      <c r="B6" t="s">
        <v>18</v>
      </c>
      <c r="C6">
        <v>1</v>
      </c>
      <c r="D6" s="6">
        <v>4.99</v>
      </c>
      <c r="E6" s="8"/>
    </row>
    <row r="7" spans="1:9" x14ac:dyDescent="0.3">
      <c r="A7" t="s">
        <v>8</v>
      </c>
      <c r="B7" t="s">
        <v>15</v>
      </c>
      <c r="C7">
        <v>1</v>
      </c>
      <c r="D7" s="6">
        <v>3.99</v>
      </c>
      <c r="E7" s="8"/>
    </row>
    <row r="8" spans="1:9" x14ac:dyDescent="0.3">
      <c r="A8" t="s">
        <v>8</v>
      </c>
      <c r="B8" t="s">
        <v>16</v>
      </c>
      <c r="C8">
        <v>1</v>
      </c>
      <c r="D8" s="6">
        <v>2.99</v>
      </c>
      <c r="E8" s="8"/>
    </row>
    <row r="9" spans="1:9" x14ac:dyDescent="0.3">
      <c r="A9" t="s">
        <v>7</v>
      </c>
      <c r="B9" t="s">
        <v>13</v>
      </c>
      <c r="C9">
        <v>1</v>
      </c>
      <c r="D9" s="6">
        <v>9.99</v>
      </c>
      <c r="E9" s="8"/>
    </row>
    <row r="10" spans="1:9" x14ac:dyDescent="0.3">
      <c r="A10" t="s">
        <v>17</v>
      </c>
      <c r="B10" t="s">
        <v>19</v>
      </c>
      <c r="C10">
        <v>1</v>
      </c>
      <c r="D10" s="6">
        <v>2.99</v>
      </c>
      <c r="E10" s="8"/>
    </row>
    <row r="11" spans="1:9" x14ac:dyDescent="0.3">
      <c r="A11" t="s">
        <v>6</v>
      </c>
      <c r="B11" t="s">
        <v>12</v>
      </c>
      <c r="C11">
        <v>1</v>
      </c>
      <c r="D11" s="6">
        <v>2.4900000000000002</v>
      </c>
      <c r="E11" s="8"/>
    </row>
  </sheetData>
  <sortState xmlns:xlrd2="http://schemas.microsoft.com/office/spreadsheetml/2017/richdata2" ref="A2:E11">
    <sortCondition ref="B2:B11"/>
  </sortState>
  <dataValidations count="1">
    <dataValidation type="list" allowBlank="1" showInputMessage="1" showErrorMessage="1" sqref="A2:A11" xr:uid="{462A0326-8D5D-4783-9DB3-29CAD8DA1316}">
      <formula1>$G$2:$G$4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3423-680A-493E-9643-AA3363F5E7EC}">
  <dimension ref="A1:G27"/>
  <sheetViews>
    <sheetView workbookViewId="0">
      <selection activeCell="G2" sqref="G2"/>
    </sheetView>
  </sheetViews>
  <sheetFormatPr defaultRowHeight="14.4" x14ac:dyDescent="0.3"/>
  <cols>
    <col min="1" max="1" width="18.5546875" customWidth="1"/>
    <col min="2" max="2" width="12.6640625" customWidth="1"/>
    <col min="4" max="4" width="13.77734375" customWidth="1"/>
    <col min="5" max="5" width="15.33203125" customWidth="1"/>
    <col min="6" max="6" width="4.88671875" customWidth="1"/>
    <col min="7" max="7" width="17.6640625" customWidth="1"/>
  </cols>
  <sheetData>
    <row r="1" spans="1:7" ht="15" thickBot="1" x14ac:dyDescent="0.35">
      <c r="A1" s="29" t="s">
        <v>110</v>
      </c>
      <c r="B1" s="29" t="s">
        <v>111</v>
      </c>
    </row>
    <row r="2" spans="1:7" ht="15" thickBot="1" x14ac:dyDescent="0.35">
      <c r="A2" s="4" t="s">
        <v>85</v>
      </c>
      <c r="B2" s="4" t="s">
        <v>80</v>
      </c>
      <c r="D2" t="s">
        <v>113</v>
      </c>
      <c r="E2" s="30" t="s">
        <v>97</v>
      </c>
      <c r="F2" t="s">
        <v>114</v>
      </c>
      <c r="G2" s="7"/>
    </row>
    <row r="3" spans="1:7" x14ac:dyDescent="0.3">
      <c r="A3" s="4" t="s">
        <v>103</v>
      </c>
      <c r="B3" s="4" t="s">
        <v>102</v>
      </c>
    </row>
    <row r="4" spans="1:7" x14ac:dyDescent="0.3">
      <c r="A4" s="4" t="s">
        <v>83</v>
      </c>
      <c r="B4" s="4" t="s">
        <v>80</v>
      </c>
    </row>
    <row r="5" spans="1:7" x14ac:dyDescent="0.3">
      <c r="A5" s="4" t="s">
        <v>98</v>
      </c>
      <c r="B5" s="4" t="s">
        <v>102</v>
      </c>
    </row>
    <row r="6" spans="1:7" x14ac:dyDescent="0.3">
      <c r="A6" s="4" t="s">
        <v>79</v>
      </c>
      <c r="B6" s="4" t="s">
        <v>80</v>
      </c>
    </row>
    <row r="7" spans="1:7" x14ac:dyDescent="0.3">
      <c r="A7" s="4" t="s">
        <v>93</v>
      </c>
      <c r="B7" s="4" t="s">
        <v>82</v>
      </c>
    </row>
    <row r="8" spans="1:7" x14ac:dyDescent="0.3">
      <c r="A8" s="4" t="s">
        <v>107</v>
      </c>
      <c r="B8" s="4" t="s">
        <v>102</v>
      </c>
    </row>
    <row r="9" spans="1:7" x14ac:dyDescent="0.3">
      <c r="A9" s="4" t="s">
        <v>86</v>
      </c>
      <c r="B9" s="4" t="s">
        <v>80</v>
      </c>
    </row>
    <row r="10" spans="1:7" x14ac:dyDescent="0.3">
      <c r="A10" s="4" t="s">
        <v>84</v>
      </c>
      <c r="B10" s="4" t="s">
        <v>80</v>
      </c>
    </row>
    <row r="11" spans="1:7" x14ac:dyDescent="0.3">
      <c r="A11" s="4" t="s">
        <v>101</v>
      </c>
      <c r="B11" s="4" t="s">
        <v>102</v>
      </c>
    </row>
    <row r="12" spans="1:7" x14ac:dyDescent="0.3">
      <c r="A12" s="4" t="s">
        <v>99</v>
      </c>
      <c r="B12" s="4" t="s">
        <v>109</v>
      </c>
    </row>
    <row r="13" spans="1:7" x14ac:dyDescent="0.3">
      <c r="A13" s="4" t="s">
        <v>81</v>
      </c>
      <c r="B13" s="4" t="s">
        <v>82</v>
      </c>
    </row>
    <row r="14" spans="1:7" x14ac:dyDescent="0.3">
      <c r="A14" s="4" t="s">
        <v>95</v>
      </c>
      <c r="B14" s="4" t="s">
        <v>82</v>
      </c>
    </row>
    <row r="15" spans="1:7" x14ac:dyDescent="0.3">
      <c r="A15" s="4" t="s">
        <v>88</v>
      </c>
      <c r="B15" s="4" t="s">
        <v>80</v>
      </c>
    </row>
    <row r="16" spans="1:7" x14ac:dyDescent="0.3">
      <c r="A16" s="4" t="s">
        <v>106</v>
      </c>
      <c r="B16" s="4" t="s">
        <v>102</v>
      </c>
    </row>
    <row r="17" spans="1:2" x14ac:dyDescent="0.3">
      <c r="A17" s="4" t="s">
        <v>105</v>
      </c>
      <c r="B17" s="4" t="s">
        <v>102</v>
      </c>
    </row>
    <row r="18" spans="1:2" x14ac:dyDescent="0.3">
      <c r="A18" s="4" t="s">
        <v>96</v>
      </c>
      <c r="B18" s="4" t="s">
        <v>82</v>
      </c>
    </row>
    <row r="19" spans="1:2" x14ac:dyDescent="0.3">
      <c r="A19" s="4" t="s">
        <v>94</v>
      </c>
      <c r="B19" s="4" t="s">
        <v>82</v>
      </c>
    </row>
    <row r="20" spans="1:2" x14ac:dyDescent="0.3">
      <c r="A20" s="4" t="s">
        <v>92</v>
      </c>
      <c r="B20" s="4" t="s">
        <v>82</v>
      </c>
    </row>
    <row r="21" spans="1:2" x14ac:dyDescent="0.3">
      <c r="A21" s="4" t="s">
        <v>100</v>
      </c>
      <c r="B21" s="4" t="s">
        <v>102</v>
      </c>
    </row>
    <row r="22" spans="1:2" x14ac:dyDescent="0.3">
      <c r="A22" s="4" t="s">
        <v>89</v>
      </c>
      <c r="B22" s="4" t="s">
        <v>90</v>
      </c>
    </row>
    <row r="23" spans="1:2" x14ac:dyDescent="0.3">
      <c r="A23" s="4" t="s">
        <v>87</v>
      </c>
      <c r="B23" s="4" t="s">
        <v>80</v>
      </c>
    </row>
    <row r="24" spans="1:2" x14ac:dyDescent="0.3">
      <c r="A24" s="4" t="s">
        <v>91</v>
      </c>
      <c r="B24" s="4" t="s">
        <v>82</v>
      </c>
    </row>
    <row r="25" spans="1:2" x14ac:dyDescent="0.3">
      <c r="A25" s="4" t="s">
        <v>97</v>
      </c>
      <c r="B25" s="4" t="s">
        <v>82</v>
      </c>
    </row>
    <row r="26" spans="1:2" x14ac:dyDescent="0.3">
      <c r="A26" s="4" t="s">
        <v>108</v>
      </c>
      <c r="B26" s="4" t="s">
        <v>102</v>
      </c>
    </row>
    <row r="27" spans="1:2" x14ac:dyDescent="0.3">
      <c r="A27" s="4" t="s">
        <v>104</v>
      </c>
      <c r="B27" s="4" t="s">
        <v>102</v>
      </c>
    </row>
  </sheetData>
  <sortState xmlns:xlrd2="http://schemas.microsoft.com/office/spreadsheetml/2017/richdata2" ref="A2:B27">
    <sortCondition ref="A2:A27"/>
  </sortState>
  <dataValidations count="1">
    <dataValidation type="list" allowBlank="1" showInputMessage="1" showErrorMessage="1" error="This is not a character from the provided list." prompt="Select a Twilight character from the provided list." sqref="E2" xr:uid="{EE178208-3635-43A1-B975-1473B98120FB}">
      <formula1>$A$2:$A$27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6FDF-3887-4D9F-B726-F9A6F737AFD1}">
  <dimension ref="A1:B9"/>
  <sheetViews>
    <sheetView zoomScale="175" zoomScaleNormal="175" workbookViewId="0"/>
  </sheetViews>
  <sheetFormatPr defaultRowHeight="14.4" x14ac:dyDescent="0.3"/>
  <cols>
    <col min="1" max="1" width="10.33203125" customWidth="1"/>
    <col min="2" max="2" width="11.109375" customWidth="1"/>
  </cols>
  <sheetData>
    <row r="1" spans="1:2" x14ac:dyDescent="0.3">
      <c r="A1" s="17" t="s">
        <v>55</v>
      </c>
      <c r="B1" s="18" t="s">
        <v>56</v>
      </c>
    </row>
    <row r="2" spans="1:2" x14ac:dyDescent="0.3">
      <c r="A2" s="15">
        <v>1</v>
      </c>
      <c r="B2" s="19">
        <v>0</v>
      </c>
    </row>
    <row r="3" spans="1:2" x14ac:dyDescent="0.3">
      <c r="A3" s="15">
        <v>100</v>
      </c>
      <c r="B3" s="19">
        <v>0.01</v>
      </c>
    </row>
    <row r="4" spans="1:2" x14ac:dyDescent="0.3">
      <c r="A4" s="15">
        <v>250</v>
      </c>
      <c r="B4" s="19">
        <v>0.02</v>
      </c>
    </row>
    <row r="5" spans="1:2" x14ac:dyDescent="0.3">
      <c r="A5" s="15">
        <v>500</v>
      </c>
      <c r="B5" s="19">
        <v>0.03</v>
      </c>
    </row>
    <row r="6" spans="1:2" x14ac:dyDescent="0.3">
      <c r="A6" s="15">
        <v>1000</v>
      </c>
      <c r="B6" s="19">
        <v>0.05</v>
      </c>
    </row>
    <row r="7" spans="1:2" ht="15" thickBot="1" x14ac:dyDescent="0.35">
      <c r="A7" s="16"/>
      <c r="B7" s="16"/>
    </row>
    <row r="8" spans="1:2" ht="15.6" thickTop="1" thickBot="1" x14ac:dyDescent="0.35">
      <c r="A8" s="21"/>
      <c r="B8" s="20" t="e">
        <f>VLOOKUP(A8,A2:B6,2,TRUE)</f>
        <v>#N/A</v>
      </c>
    </row>
    <row r="9" spans="1:2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26E8-1BF6-417E-B5A8-ACFE4E23C39D}">
  <dimension ref="A1:C16"/>
  <sheetViews>
    <sheetView zoomScale="145" zoomScaleNormal="145" workbookViewId="0"/>
  </sheetViews>
  <sheetFormatPr defaultRowHeight="14.4" x14ac:dyDescent="0.3"/>
  <cols>
    <col min="1" max="1" width="15.44140625" customWidth="1"/>
    <col min="2" max="2" width="15.6640625" customWidth="1"/>
    <col min="3" max="3" width="14.5546875" customWidth="1"/>
  </cols>
  <sheetData>
    <row r="1" spans="1:3" x14ac:dyDescent="0.3">
      <c r="A1" s="2" t="s">
        <v>29</v>
      </c>
      <c r="B1" s="2" t="s">
        <v>22</v>
      </c>
      <c r="C1" s="2" t="s">
        <v>53</v>
      </c>
    </row>
    <row r="2" spans="1:3" x14ac:dyDescent="0.3">
      <c r="A2" t="s">
        <v>38</v>
      </c>
      <c r="B2" t="s">
        <v>26</v>
      </c>
    </row>
    <row r="3" spans="1:3" x14ac:dyDescent="0.3">
      <c r="A3" t="s">
        <v>39</v>
      </c>
      <c r="B3" t="s">
        <v>27</v>
      </c>
    </row>
    <row r="4" spans="1:3" x14ac:dyDescent="0.3">
      <c r="A4" t="s">
        <v>40</v>
      </c>
      <c r="B4" t="s">
        <v>28</v>
      </c>
    </row>
    <row r="5" spans="1:3" x14ac:dyDescent="0.3">
      <c r="A5" t="s">
        <v>41</v>
      </c>
      <c r="B5" t="s">
        <v>30</v>
      </c>
    </row>
    <row r="6" spans="1:3" x14ac:dyDescent="0.3">
      <c r="A6" t="s">
        <v>42</v>
      </c>
      <c r="B6" t="s">
        <v>24</v>
      </c>
    </row>
    <row r="7" spans="1:3" x14ac:dyDescent="0.3">
      <c r="A7" t="s">
        <v>43</v>
      </c>
      <c r="B7" t="s">
        <v>25</v>
      </c>
    </row>
    <row r="8" spans="1:3" x14ac:dyDescent="0.3">
      <c r="A8" t="s">
        <v>44</v>
      </c>
      <c r="B8" t="s">
        <v>34</v>
      </c>
    </row>
    <row r="9" spans="1:3" x14ac:dyDescent="0.3">
      <c r="A9" t="s">
        <v>45</v>
      </c>
      <c r="B9" t="s">
        <v>35</v>
      </c>
    </row>
    <row r="10" spans="1:3" x14ac:dyDescent="0.3">
      <c r="A10" t="s">
        <v>46</v>
      </c>
      <c r="B10" t="s">
        <v>31</v>
      </c>
    </row>
    <row r="11" spans="1:3" x14ac:dyDescent="0.3">
      <c r="A11" t="s">
        <v>47</v>
      </c>
      <c r="B11" t="s">
        <v>32</v>
      </c>
    </row>
    <row r="12" spans="1:3" x14ac:dyDescent="0.3">
      <c r="A12" t="s">
        <v>48</v>
      </c>
      <c r="B12" t="s">
        <v>33</v>
      </c>
    </row>
    <row r="13" spans="1:3" x14ac:dyDescent="0.3">
      <c r="A13" t="s">
        <v>49</v>
      </c>
      <c r="B13" t="s">
        <v>37</v>
      </c>
    </row>
    <row r="14" spans="1:3" x14ac:dyDescent="0.3">
      <c r="A14" t="s">
        <v>50</v>
      </c>
      <c r="B14" t="s">
        <v>37</v>
      </c>
    </row>
    <row r="15" spans="1:3" x14ac:dyDescent="0.3">
      <c r="A15" t="s">
        <v>51</v>
      </c>
      <c r="B15" t="s">
        <v>36</v>
      </c>
    </row>
    <row r="16" spans="1:3" x14ac:dyDescent="0.3">
      <c r="A16" t="s">
        <v>52</v>
      </c>
      <c r="B16" t="s">
        <v>23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8D92-64FE-43E8-909E-4A59AA36B11C}">
  <dimension ref="A1:F17"/>
  <sheetViews>
    <sheetView zoomScale="160" zoomScaleNormal="160" workbookViewId="0">
      <selection activeCell="D5" sqref="D5"/>
    </sheetView>
  </sheetViews>
  <sheetFormatPr defaultRowHeight="14.4" x14ac:dyDescent="0.3"/>
  <cols>
    <col min="1" max="1" width="13" customWidth="1"/>
    <col min="2" max="3" width="13.109375" style="22" customWidth="1"/>
    <col min="4" max="4" width="11.6640625" customWidth="1"/>
    <col min="5" max="5" width="10.33203125" style="22" bestFit="1" customWidth="1"/>
    <col min="6" max="6" width="10.109375" customWidth="1"/>
  </cols>
  <sheetData>
    <row r="1" spans="1:6" x14ac:dyDescent="0.3">
      <c r="A1" s="3" t="s">
        <v>58</v>
      </c>
      <c r="B1" s="27" t="s">
        <v>72</v>
      </c>
      <c r="D1" s="2" t="s">
        <v>3</v>
      </c>
      <c r="E1" s="23" t="s">
        <v>54</v>
      </c>
      <c r="F1" s="23" t="s">
        <v>4</v>
      </c>
    </row>
    <row r="2" spans="1:6" x14ac:dyDescent="0.3">
      <c r="A2" s="4" t="s">
        <v>65</v>
      </c>
      <c r="B2" s="28">
        <f ca="1">ABS(SUMIF($F$3:$F$17,A2,$E$3:$E$16))</f>
        <v>275</v>
      </c>
      <c r="D2" s="10" t="s">
        <v>57</v>
      </c>
      <c r="E2" s="24">
        <v>3000</v>
      </c>
    </row>
    <row r="3" spans="1:6" x14ac:dyDescent="0.3">
      <c r="A3" s="4" t="s">
        <v>68</v>
      </c>
      <c r="B3" s="28">
        <f ca="1">ABS(SUMIF($F$3:$F$17,A3,$E$3:$E$16))</f>
        <v>250</v>
      </c>
      <c r="D3" t="s">
        <v>59</v>
      </c>
      <c r="E3" s="22">
        <v>-1250</v>
      </c>
      <c r="F3" t="s">
        <v>59</v>
      </c>
    </row>
    <row r="4" spans="1:6" x14ac:dyDescent="0.3">
      <c r="A4" s="4" t="s">
        <v>64</v>
      </c>
      <c r="B4" s="28">
        <f ca="1">ABS(SUMIF($F$3:$F$17,A4,$E$3:$E$16))</f>
        <v>350</v>
      </c>
      <c r="D4" t="s">
        <v>60</v>
      </c>
      <c r="E4" s="22">
        <v>-50</v>
      </c>
      <c r="F4" t="s">
        <v>63</v>
      </c>
    </row>
    <row r="5" spans="1:6" x14ac:dyDescent="0.3">
      <c r="A5" s="4" t="s">
        <v>71</v>
      </c>
      <c r="B5" s="28">
        <f ca="1">ABS(SUMIF($F$3:$F$17,A5,$E$3:$E$16))</f>
        <v>50</v>
      </c>
      <c r="D5" t="s">
        <v>61</v>
      </c>
      <c r="E5" s="22">
        <v>-50</v>
      </c>
      <c r="F5" t="s">
        <v>63</v>
      </c>
    </row>
    <row r="6" spans="1:6" x14ac:dyDescent="0.3">
      <c r="A6" s="4" t="s">
        <v>75</v>
      </c>
      <c r="B6" s="28">
        <f ca="1">ABS(SUMIF($F$3:$F$17,A6,$E$3:$E$16))</f>
        <v>65</v>
      </c>
      <c r="D6" t="s">
        <v>121</v>
      </c>
      <c r="E6" s="22">
        <v>-50</v>
      </c>
      <c r="F6" t="s">
        <v>63</v>
      </c>
    </row>
    <row r="7" spans="1:6" x14ac:dyDescent="0.3">
      <c r="A7" s="4" t="s">
        <v>59</v>
      </c>
      <c r="B7" s="28">
        <f ca="1">ABS(SUMIF($F$3:$F$17,A7,$E$3:$E$16))</f>
        <v>1250</v>
      </c>
      <c r="D7" t="s">
        <v>62</v>
      </c>
      <c r="E7" s="22">
        <v>-15</v>
      </c>
      <c r="F7" t="s">
        <v>63</v>
      </c>
    </row>
    <row r="8" spans="1:6" x14ac:dyDescent="0.3">
      <c r="A8" s="4" t="s">
        <v>63</v>
      </c>
      <c r="B8" s="28">
        <f ca="1">ABS(SUMIF($F$3:$F$17,A8,$E$3:$E$16))</f>
        <v>165</v>
      </c>
      <c r="D8" t="s">
        <v>64</v>
      </c>
      <c r="E8" s="22">
        <v>-350</v>
      </c>
      <c r="F8" t="s">
        <v>64</v>
      </c>
    </row>
    <row r="9" spans="1:6" x14ac:dyDescent="0.3">
      <c r="D9" t="s">
        <v>66</v>
      </c>
      <c r="E9" s="22">
        <v>-150</v>
      </c>
      <c r="F9" t="s">
        <v>65</v>
      </c>
    </row>
    <row r="10" spans="1:6" x14ac:dyDescent="0.3">
      <c r="D10" t="s">
        <v>67</v>
      </c>
      <c r="E10" s="22">
        <v>-100</v>
      </c>
      <c r="F10" t="s">
        <v>65</v>
      </c>
    </row>
    <row r="11" spans="1:6" x14ac:dyDescent="0.3">
      <c r="D11" t="s">
        <v>69</v>
      </c>
      <c r="E11" s="22">
        <v>-25</v>
      </c>
      <c r="F11" t="s">
        <v>65</v>
      </c>
    </row>
    <row r="12" spans="1:6" x14ac:dyDescent="0.3">
      <c r="D12" t="s">
        <v>70</v>
      </c>
      <c r="E12" s="22">
        <v>-50</v>
      </c>
      <c r="F12" t="s">
        <v>71</v>
      </c>
    </row>
    <row r="13" spans="1:6" x14ac:dyDescent="0.3">
      <c r="D13" t="s">
        <v>74</v>
      </c>
      <c r="E13" s="22">
        <v>-50</v>
      </c>
      <c r="F13" t="s">
        <v>75</v>
      </c>
    </row>
    <row r="14" spans="1:6" x14ac:dyDescent="0.3">
      <c r="D14" t="s">
        <v>76</v>
      </c>
      <c r="E14" s="22">
        <v>-15</v>
      </c>
      <c r="F14" t="s">
        <v>75</v>
      </c>
    </row>
    <row r="15" spans="1:6" x14ac:dyDescent="0.3">
      <c r="D15" t="s">
        <v>78</v>
      </c>
      <c r="E15" s="22">
        <v>-150</v>
      </c>
      <c r="F15" t="s">
        <v>68</v>
      </c>
    </row>
    <row r="16" spans="1:6" x14ac:dyDescent="0.3">
      <c r="D16" s="25" t="s">
        <v>73</v>
      </c>
      <c r="E16" s="26">
        <v>-100</v>
      </c>
      <c r="F16" s="25" t="s">
        <v>68</v>
      </c>
    </row>
    <row r="17" spans="4:6" x14ac:dyDescent="0.3">
      <c r="D17" s="5" t="s">
        <v>77</v>
      </c>
      <c r="E17" s="22">
        <f>SUM(E2:E16)</f>
        <v>595</v>
      </c>
      <c r="F17" s="5" t="s">
        <v>77</v>
      </c>
    </row>
  </sheetData>
  <sortState xmlns:xlrd2="http://schemas.microsoft.com/office/spreadsheetml/2017/richdata2" ref="A2:A8">
    <sortCondition ref="A2:A8"/>
  </sortState>
  <dataValidations count="2">
    <dataValidation type="list" allowBlank="1" showInputMessage="1" showErrorMessage="1" sqref="F2" xr:uid="{209D8037-68F9-4D91-8E06-2E393893954B}">
      <formula1>$A$2:$A$7</formula1>
    </dataValidation>
    <dataValidation type="list" allowBlank="1" showInputMessage="1" showErrorMessage="1" sqref="F3:F17" xr:uid="{2F9C9436-F35E-4FB9-B739-47E3AF5311A3}">
      <formula1>$A$2:$A$8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D393-C59B-41E5-B855-1589ADB770F9}">
  <dimension ref="A1:K18"/>
  <sheetViews>
    <sheetView tabSelected="1" zoomScale="130" zoomScaleNormal="130" workbookViewId="0"/>
  </sheetViews>
  <sheetFormatPr defaultRowHeight="14.4" x14ac:dyDescent="0.3"/>
  <cols>
    <col min="1" max="1" width="11" style="1" customWidth="1"/>
    <col min="2" max="2" width="20.77734375" customWidth="1"/>
    <col min="3" max="3" width="10.88671875" style="6" customWidth="1"/>
    <col min="4" max="4" width="11.77734375" customWidth="1"/>
    <col min="7" max="7" width="12.21875" customWidth="1"/>
    <col min="8" max="8" width="14.44140625" customWidth="1"/>
    <col min="9" max="9" width="14.21875" customWidth="1"/>
    <col min="10" max="10" width="15.21875" customWidth="1"/>
    <col min="11" max="11" width="20.5546875" customWidth="1"/>
  </cols>
  <sheetData>
    <row r="1" spans="1:11" x14ac:dyDescent="0.3">
      <c r="A1" s="2" t="s">
        <v>2</v>
      </c>
      <c r="B1" s="2" t="s">
        <v>112</v>
      </c>
      <c r="C1" s="13" t="s">
        <v>54</v>
      </c>
      <c r="D1" s="2" t="s">
        <v>4</v>
      </c>
      <c r="G1" s="3" t="s">
        <v>58</v>
      </c>
      <c r="H1" s="27" t="s">
        <v>124</v>
      </c>
      <c r="I1" s="33" t="s">
        <v>125</v>
      </c>
      <c r="J1" s="3" t="s">
        <v>126</v>
      </c>
      <c r="K1" s="3" t="s">
        <v>128</v>
      </c>
    </row>
    <row r="2" spans="1:11" x14ac:dyDescent="0.3">
      <c r="A2" s="1">
        <v>44743</v>
      </c>
      <c r="B2" t="s">
        <v>59</v>
      </c>
      <c r="C2" s="6">
        <v>1250</v>
      </c>
      <c r="D2" t="s">
        <v>59</v>
      </c>
      <c r="G2" s="31" t="s">
        <v>57</v>
      </c>
      <c r="H2" s="31">
        <f>'Income breakdown'!E2</f>
        <v>3000</v>
      </c>
      <c r="I2" s="31">
        <f>H2</f>
        <v>3000</v>
      </c>
      <c r="J2" s="31"/>
      <c r="K2" s="31"/>
    </row>
    <row r="3" spans="1:11" x14ac:dyDescent="0.3">
      <c r="A3" s="1">
        <v>44744</v>
      </c>
      <c r="B3" t="s">
        <v>115</v>
      </c>
      <c r="C3" s="6">
        <v>35.18</v>
      </c>
      <c r="D3" t="s">
        <v>65</v>
      </c>
      <c r="G3" s="4" t="s">
        <v>65</v>
      </c>
      <c r="H3" s="28">
        <f ca="1">VLOOKUP(G3,'Income breakdown'!$A$2:$B$8,2,FALSE)</f>
        <v>275</v>
      </c>
      <c r="I3" s="34">
        <f ca="1">H3</f>
        <v>275</v>
      </c>
      <c r="J3" s="4">
        <f>SUMIF(D:D,G3,C:C)</f>
        <v>178.95</v>
      </c>
      <c r="K3" s="4" t="str">
        <f t="shared" ref="K3:K8" ca="1" si="0">IF(J3&gt;I3,"Over budget",IF(J3&gt;(0.9*I3),"Approaching budget","Under budget"))</f>
        <v>Under budget</v>
      </c>
    </row>
    <row r="4" spans="1:11" x14ac:dyDescent="0.3">
      <c r="A4" s="1">
        <v>44747</v>
      </c>
      <c r="B4" t="s">
        <v>116</v>
      </c>
      <c r="C4" s="6">
        <v>15.12</v>
      </c>
      <c r="D4" t="s">
        <v>64</v>
      </c>
      <c r="G4" s="4" t="s">
        <v>68</v>
      </c>
      <c r="H4" s="28">
        <f ca="1">VLOOKUP(G4,'Income breakdown'!$A$2:$B$8,2,FALSE)</f>
        <v>250</v>
      </c>
      <c r="I4" s="34">
        <f t="shared" ref="I4:I10" ca="1" si="1">H4</f>
        <v>250</v>
      </c>
      <c r="J4" s="4">
        <f>SUMIF(D:D,G4,C:C)</f>
        <v>7.36</v>
      </c>
      <c r="K4" s="4" t="str">
        <f t="shared" ca="1" si="0"/>
        <v>Under budget</v>
      </c>
    </row>
    <row r="5" spans="1:11" x14ac:dyDescent="0.3">
      <c r="A5" s="1">
        <v>44748</v>
      </c>
      <c r="B5" t="s">
        <v>127</v>
      </c>
      <c r="C5" s="6">
        <v>150</v>
      </c>
      <c r="D5" t="s">
        <v>75</v>
      </c>
      <c r="G5" s="4" t="s">
        <v>64</v>
      </c>
      <c r="H5" s="28">
        <f ca="1">VLOOKUP(G5,'Income breakdown'!$A$2:$B$8,2,FALSE)</f>
        <v>350</v>
      </c>
      <c r="I5" s="34">
        <f t="shared" ca="1" si="1"/>
        <v>350</v>
      </c>
      <c r="J5" s="4">
        <f>SUMIF(D:D,G5,C:C)</f>
        <v>169.46</v>
      </c>
      <c r="K5" s="4" t="str">
        <f t="shared" ca="1" si="0"/>
        <v>Under budget</v>
      </c>
    </row>
    <row r="6" spans="1:11" x14ac:dyDescent="0.3">
      <c r="A6" s="1">
        <v>44749</v>
      </c>
      <c r="B6" t="s">
        <v>117</v>
      </c>
      <c r="C6" s="6">
        <v>49.99</v>
      </c>
      <c r="D6" t="s">
        <v>63</v>
      </c>
      <c r="G6" s="4" t="s">
        <v>71</v>
      </c>
      <c r="H6" s="28">
        <f ca="1">VLOOKUP(G6,'Income breakdown'!$A$2:$B$8,2,FALSE)</f>
        <v>50</v>
      </c>
      <c r="I6" s="34">
        <f t="shared" ca="1" si="1"/>
        <v>50</v>
      </c>
      <c r="J6" s="4">
        <f>SUMIF(D:D,G6,C:C)</f>
        <v>4.78</v>
      </c>
      <c r="K6" s="4" t="str">
        <f t="shared" ca="1" si="0"/>
        <v>Under budget</v>
      </c>
    </row>
    <row r="7" spans="1:11" x14ac:dyDescent="0.3">
      <c r="A7" s="1">
        <v>44751</v>
      </c>
      <c r="B7" t="s">
        <v>118</v>
      </c>
      <c r="C7" s="6">
        <v>31.62</v>
      </c>
      <c r="D7" t="s">
        <v>64</v>
      </c>
      <c r="G7" s="4" t="s">
        <v>75</v>
      </c>
      <c r="H7" s="28">
        <f ca="1">VLOOKUP(G7,'Income breakdown'!$A$2:$B$8,2,FALSE)</f>
        <v>65</v>
      </c>
      <c r="I7" s="34">
        <f t="shared" ca="1" si="1"/>
        <v>65</v>
      </c>
      <c r="J7" s="4">
        <f>SUMIF(D:D,G7,C:C)</f>
        <v>150</v>
      </c>
      <c r="K7" s="4" t="str">
        <f t="shared" ca="1" si="0"/>
        <v>Over budget</v>
      </c>
    </row>
    <row r="8" spans="1:11" x14ac:dyDescent="0.3">
      <c r="A8" s="1">
        <v>44752</v>
      </c>
      <c r="B8" t="s">
        <v>119</v>
      </c>
      <c r="C8" s="6">
        <v>19.34</v>
      </c>
      <c r="D8" t="s">
        <v>64</v>
      </c>
      <c r="G8" s="4" t="s">
        <v>59</v>
      </c>
      <c r="H8" s="28">
        <f ca="1">VLOOKUP(G8,'Income breakdown'!$A$2:$B$8,2,FALSE)</f>
        <v>1250</v>
      </c>
      <c r="I8" s="34">
        <f t="shared" ca="1" si="1"/>
        <v>1250</v>
      </c>
      <c r="J8" s="4">
        <f>SUMIF(D:D,G8,C:C)</f>
        <v>1250</v>
      </c>
      <c r="K8" s="4" t="str">
        <f t="shared" ca="1" si="0"/>
        <v>Approaching budget</v>
      </c>
    </row>
    <row r="9" spans="1:11" x14ac:dyDescent="0.3">
      <c r="A9" s="1">
        <v>44753</v>
      </c>
      <c r="B9" t="s">
        <v>61</v>
      </c>
      <c r="C9" s="6">
        <v>44.16</v>
      </c>
      <c r="D9" t="s">
        <v>63</v>
      </c>
      <c r="G9" s="4" t="s">
        <v>63</v>
      </c>
      <c r="H9" s="28">
        <f ca="1">VLOOKUP(G9,'Income breakdown'!$A$2:$B$8,2,FALSE)</f>
        <v>165</v>
      </c>
      <c r="I9" s="34">
        <f ca="1">H9</f>
        <v>165</v>
      </c>
      <c r="J9" s="4">
        <f>SUMIF(D:D,G9,C:C)</f>
        <v>159.13000000000002</v>
      </c>
      <c r="K9" s="4" t="str">
        <f ca="1">IF(J9&gt;I9,"Over budget",IF(J9&gt;(0.9*I9),"Approaching budget","Under budget"))</f>
        <v>Approaching budget</v>
      </c>
    </row>
    <row r="10" spans="1:11" x14ac:dyDescent="0.3">
      <c r="A10" s="1">
        <v>44754</v>
      </c>
      <c r="B10" t="s">
        <v>129</v>
      </c>
      <c r="C10" s="6">
        <v>4.78</v>
      </c>
      <c r="D10" t="s">
        <v>71</v>
      </c>
      <c r="G10" s="31" t="s">
        <v>77</v>
      </c>
      <c r="H10" s="32">
        <f ca="1">H2-SUM(H3:H9)</f>
        <v>595</v>
      </c>
      <c r="I10" s="32">
        <f ca="1">I2-SUM(I3:I9)</f>
        <v>595</v>
      </c>
      <c r="J10" s="31"/>
      <c r="K10" s="31"/>
    </row>
    <row r="11" spans="1:11" x14ac:dyDescent="0.3">
      <c r="A11" s="1">
        <v>44756</v>
      </c>
      <c r="B11" t="s">
        <v>120</v>
      </c>
      <c r="C11" s="6">
        <v>7.36</v>
      </c>
      <c r="D11" t="s">
        <v>68</v>
      </c>
    </row>
    <row r="12" spans="1:11" x14ac:dyDescent="0.3">
      <c r="A12" s="1">
        <v>44758</v>
      </c>
      <c r="B12" t="s">
        <v>121</v>
      </c>
      <c r="C12" s="6">
        <v>49.99</v>
      </c>
      <c r="D12" t="s">
        <v>63</v>
      </c>
    </row>
    <row r="13" spans="1:11" x14ac:dyDescent="0.3">
      <c r="A13" s="1">
        <v>44758</v>
      </c>
      <c r="B13" t="s">
        <v>122</v>
      </c>
      <c r="C13" s="6">
        <v>14.99</v>
      </c>
      <c r="D13" t="s">
        <v>63</v>
      </c>
    </row>
    <row r="14" spans="1:11" x14ac:dyDescent="0.3">
      <c r="A14" s="1">
        <v>44756</v>
      </c>
      <c r="B14" t="s">
        <v>119</v>
      </c>
      <c r="C14" s="6">
        <v>36.42</v>
      </c>
      <c r="D14" t="s">
        <v>64</v>
      </c>
    </row>
    <row r="15" spans="1:11" x14ac:dyDescent="0.3">
      <c r="A15" s="1">
        <v>44762</v>
      </c>
      <c r="B15" t="s">
        <v>115</v>
      </c>
      <c r="C15" s="6">
        <v>43.77</v>
      </c>
      <c r="D15" t="s">
        <v>65</v>
      </c>
    </row>
    <row r="16" spans="1:11" x14ac:dyDescent="0.3">
      <c r="A16" s="1">
        <v>44764</v>
      </c>
      <c r="B16" t="s">
        <v>118</v>
      </c>
      <c r="C16" s="6">
        <v>43.8</v>
      </c>
      <c r="D16" t="s">
        <v>64</v>
      </c>
    </row>
    <row r="17" spans="1:4" x14ac:dyDescent="0.3">
      <c r="A17" s="1">
        <v>44765</v>
      </c>
      <c r="B17" t="s">
        <v>123</v>
      </c>
      <c r="C17" s="6">
        <v>100</v>
      </c>
      <c r="D17" t="s">
        <v>65</v>
      </c>
    </row>
    <row r="18" spans="1:4" x14ac:dyDescent="0.3">
      <c r="A18" s="1">
        <v>44767</v>
      </c>
      <c r="B18" t="s">
        <v>118</v>
      </c>
      <c r="C18" s="6">
        <v>23.16</v>
      </c>
      <c r="D18" t="s">
        <v>64</v>
      </c>
    </row>
  </sheetData>
  <conditionalFormatting sqref="K3:K9">
    <cfRule type="cellIs" dxfId="0" priority="2" operator="equal">
      <formula>"Approaching budget"</formula>
    </cfRule>
    <cfRule type="cellIs" dxfId="1" priority="1" operator="equal">
      <formula>"Over budget"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7F7742-D9EC-4C31-9996-8E5DF212FEAF}">
          <x14:formula1>
            <xm:f>'Income breakdown'!$A$2:$A$8</xm:f>
          </x14:formula1>
          <xm:sqref>D2:D1048576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B1CA7137EAA4AA4D2E2BDF81DB089" ma:contentTypeVersion="6" ma:contentTypeDescription="Create a new document." ma:contentTypeScope="" ma:versionID="bc1e24afe28d0c357cbe371dee75991f">
  <xsd:schema xmlns:xsd="http://www.w3.org/2001/XMLSchema" xmlns:xs="http://www.w3.org/2001/XMLSchema" xmlns:p="http://schemas.microsoft.com/office/2006/metadata/properties" xmlns:ns2="5a3927fa-f9bf-4e21-9816-7f925d835449" xmlns:ns3="8424d317-e79a-4f10-a77e-d0bbf29883f4" targetNamespace="http://schemas.microsoft.com/office/2006/metadata/properties" ma:root="true" ma:fieldsID="295e7143f0b6c41d02b0e37cafda85bc" ns2:_="" ns3:_="">
    <xsd:import namespace="5a3927fa-f9bf-4e21-9816-7f925d835449"/>
    <xsd:import namespace="8424d317-e79a-4f10-a77e-d0bbf29883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927fa-f9bf-4e21-9816-7f925d8354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4d317-e79a-4f10-a77e-d0bbf29883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W a g C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W a g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o A l U o i k e 4 D g A A A B E A A A A T A B w A R m 9 y b X V s Y X M v U 2 V j d G l v b j E u b S C i G A A o o B Q A A A A A A A A A A A A A A A A A A A A A A A A A A A A r T k 0 u y c z P U w i G 0 I b W A F B L A Q I t A B Q A A g A I A F m o A l X 7 h U 7 2 p A A A A P c A A A A S A A A A A A A A A A A A A A A A A A A A A A B D b 2 5 m a W c v U G F j a 2 F n Z S 5 4 b W x Q S w E C L Q A U A A I A C A B Z q A J V D 8 r p q 6 Q A A A D p A A A A E w A A A A A A A A A A A A A A A A D w A A A A W 0 N v b n R l b n R f V H l w Z X N d L n h t b F B L A Q I t A B Q A A g A I A F m o A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u i S t 9 D d n N R J 6 Q k x H J K Q Q p A A A A A A I A A A A A A A N m A A D A A A A A E A A A A D s V U U L p 7 C J X X g s u f x o y T L 4 A A A A A B I A A A K A A A A A Q A A A A K H l p r D F t J C Q D W I + Q 2 a + + O 1 A A A A D i Z J x O e V 2 7 6 M R c w z 0 e t e v N D G Z S a F b g S l o w Y I M r J Z Q 3 1 s h m p o v s M y I m Y / z y A j D i V z G R s Z 4 U 1 F R S b W m V C + 2 q 9 7 O e B J z Y j k x / D 2 v e O o q K U t 6 g e R Q A A A C F K K p u r d N T v L H U Q H / v W h g 3 i C m W 2 A = = < / D a t a M a s h u p > 
</file>

<file path=customXml/itemProps1.xml><?xml version="1.0" encoding="utf-8"?>
<ds:datastoreItem xmlns:ds="http://schemas.openxmlformats.org/officeDocument/2006/customXml" ds:itemID="{3F1E666C-0BB0-40B8-9EDB-8BFAE4A12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3927fa-f9bf-4e21-9816-7f925d835449"/>
    <ds:schemaRef ds:uri="8424d317-e79a-4f10-a77e-d0bbf29883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016D9D-EC93-4290-A862-831DFBA296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28B3E5-8F46-4B00-8AE4-962BA8D7A566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e470d736-e7f7-41a8-8eab-dad544b2b579}" enabled="0" method="" siteId="{e470d736-e7f7-41a8-8eab-dad544b2b57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Grocery list</vt:lpstr>
      <vt:lpstr>Twilight</vt:lpstr>
      <vt:lpstr>Bulk order</vt:lpstr>
      <vt:lpstr>Registrants</vt:lpstr>
      <vt:lpstr>Income breakdown</vt:lpstr>
      <vt:lpstr>July 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Truong</dc:creator>
  <cp:lastModifiedBy>Michelle Truong</cp:lastModifiedBy>
  <dcterms:created xsi:type="dcterms:W3CDTF">2022-07-09T05:27:07Z</dcterms:created>
  <dcterms:modified xsi:type="dcterms:W3CDTF">2022-08-03T22:53:03Z</dcterms:modified>
</cp:coreProperties>
</file>