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mtthw_000\Desktop\HafizPyProj\"/>
    </mc:Choice>
  </mc:AlternateContent>
  <bookViews>
    <workbookView xWindow="-80" yWindow="1940" windowWidth="10880" windowHeight="5060" tabRatio="789" activeTab="15"/>
  </bookViews>
  <sheets>
    <sheet name="Description" sheetId="4" r:id="rId1"/>
    <sheet name="Assessment" sheetId="1" r:id="rId2"/>
    <sheet name="Specifications" sheetId="25" r:id="rId3"/>
    <sheet name="Process" sheetId="5" state="hidden" r:id="rId4"/>
    <sheet name="Historical Data" sheetId="19" state="hidden" r:id="rId5"/>
    <sheet name="Review" sheetId="21" state="hidden" r:id="rId6"/>
    <sheet name="Scenario" sheetId="20" state="hidden" r:id="rId7"/>
    <sheet name="Test Rpt" sheetId="16" r:id="rId8"/>
    <sheet name="Architecture" sheetId="22" state="hidden" r:id="rId9"/>
    <sheet name="Estimation" sheetId="24" state="hidden" r:id="rId10"/>
    <sheet name="Plan" sheetId="27" state="hidden" r:id="rId11"/>
    <sheet name="PlanSummary" sheetId="13" state="hidden" r:id="rId12"/>
    <sheet name="Timetable" sheetId="23" state="hidden" r:id="rId13"/>
    <sheet name="Change Log" sheetId="15" state="hidden" r:id="rId14"/>
    <sheet name="Time Log" sheetId="14" state="hidden" r:id="rId15"/>
    <sheet name="Lessons" sheetId="17" r:id="rId16"/>
    <sheet name="Source" sheetId="18" state="hidden" r:id="rId17"/>
  </sheets>
  <externalReferences>
    <externalReference r:id="rId18"/>
    <externalReference r:id="rId19"/>
  </externalReferences>
  <definedNames>
    <definedName name="A" localSheetId="8">[1]Assessment!#REF!</definedName>
    <definedName name="A" localSheetId="10">[2]Assessment!#REF!</definedName>
    <definedName name="A" localSheetId="2">[2]Assessment!#REF!</definedName>
    <definedName name="A">[2]Assessment!#REF!</definedName>
    <definedName name="CodeChecklist" localSheetId="8">#REF!</definedName>
    <definedName name="CodeChecklist" localSheetId="10">#REF!</definedName>
    <definedName name="CodeChecklist" localSheetId="5">#REF!</definedName>
    <definedName name="CodeChecklist" localSheetId="2">#REF!</definedName>
    <definedName name="CodeChecklist">#REF!</definedName>
    <definedName name="ConceptualDesign" localSheetId="8">#REF!</definedName>
    <definedName name="ConceptualDesign" localSheetId="10">#REF!</definedName>
    <definedName name="ConceptualDesign" localSheetId="5">#REF!</definedName>
    <definedName name="ConceptualDesign" localSheetId="2">#REF!</definedName>
    <definedName name="ConceptualDesign">#REF!</definedName>
    <definedName name="ConceptualDesign1" localSheetId="8">#REF!</definedName>
    <definedName name="ConceptualDesign1" localSheetId="10">#REF!</definedName>
    <definedName name="ConceptualDesign1" localSheetId="5">#REF!</definedName>
    <definedName name="ConceptualDesign1" localSheetId="2">#REF!</definedName>
    <definedName name="ConceptualDesign1">#REF!</definedName>
    <definedName name="DefectLog1A" localSheetId="5">#REF!</definedName>
    <definedName name="DefectLog1A">#REF!</definedName>
    <definedName name="DefectLog2A" localSheetId="5">#REF!</definedName>
    <definedName name="DefectLog2A">#REF!</definedName>
    <definedName name="DefectLog4A" localSheetId="8">Architecture!$A$1</definedName>
    <definedName name="DefectLog4A" localSheetId="13">'Change Log'!$A$1</definedName>
    <definedName name="DefectLog4A" localSheetId="4">'Historical Data'!#REF!</definedName>
    <definedName name="DefectLog4A" localSheetId="15">Lessons!#REF!</definedName>
    <definedName name="DefectLog4A" localSheetId="10">Plan!#REF!</definedName>
    <definedName name="DefectLog4A" localSheetId="11">PlanSummary!#REF!</definedName>
    <definedName name="DefectLog4A" localSheetId="5">Review!#REF!</definedName>
    <definedName name="DefectLog4A" localSheetId="16">Source!#REF!</definedName>
    <definedName name="DefectLog4A" localSheetId="2">Assessment!#REF!</definedName>
    <definedName name="DefectLog4A" localSheetId="7">'Test Rpt'!#REF!</definedName>
    <definedName name="DefectLog4A" localSheetId="14">'Time Log'!#REF!</definedName>
    <definedName name="DefectLog4A">Assessment!#REF!</definedName>
    <definedName name="DefectLog4AA" localSheetId="10">#REF!</definedName>
    <definedName name="DefectLog4AA" localSheetId="2">#REF!</definedName>
    <definedName name="DefectLog4AA">#REF!</definedName>
    <definedName name="DefectLog4AX" localSheetId="8">#REF!</definedName>
    <definedName name="DefectLog4AX" localSheetId="10">#REF!</definedName>
    <definedName name="DefectLog4AX" localSheetId="2">#REF!</definedName>
    <definedName name="DefectLog4AX">#REF!</definedName>
    <definedName name="FunctionalSpecification" localSheetId="8">#REF!</definedName>
    <definedName name="FunctionalSpecification" localSheetId="10">#REF!</definedName>
    <definedName name="FunctionalSpecification" localSheetId="5">#REF!</definedName>
    <definedName name="FunctionalSpecification" localSheetId="2">#REF!</definedName>
    <definedName name="FunctionalSpecification">#REF!</definedName>
    <definedName name="FunctionalSpecification6A" localSheetId="8">Architecture!#REF!</definedName>
    <definedName name="FunctionalSpecification6A" localSheetId="13">'Change Log'!#REF!</definedName>
    <definedName name="FunctionalSpecification6A" localSheetId="4">'Historical Data'!#REF!</definedName>
    <definedName name="FunctionalSpecification6A" localSheetId="15">Lessons!#REF!</definedName>
    <definedName name="FunctionalSpecification6A" localSheetId="10">Plan!#REF!</definedName>
    <definedName name="FunctionalSpecification6A" localSheetId="11">PlanSummary!#REF!</definedName>
    <definedName name="FunctionalSpecification6A" localSheetId="5">Review!#REF!</definedName>
    <definedName name="FunctionalSpecification6A" localSheetId="16">Source!#REF!</definedName>
    <definedName name="FunctionalSpecification6A" localSheetId="2">Assessment!#REF!</definedName>
    <definedName name="FunctionalSpecification6A" localSheetId="7">'Test Rpt'!#REF!</definedName>
    <definedName name="FunctionalSpecification6A" localSheetId="14">'Time Log'!#REF!</definedName>
    <definedName name="FunctionalSpecification6A">Assessment!#REF!</definedName>
    <definedName name="go_to" localSheetId="5">#REF!</definedName>
    <definedName name="go_to">#REF!</definedName>
    <definedName name="HistoricalData4A" localSheetId="8">Architecture!#REF!</definedName>
    <definedName name="HistoricalData4A" localSheetId="13">'Change Log'!#REF!</definedName>
    <definedName name="HistoricalData4A" localSheetId="4">'Historical Data'!#REF!</definedName>
    <definedName name="HistoricalData4A" localSheetId="15">Lessons!#REF!</definedName>
    <definedName name="HistoricalData4A" localSheetId="10">Plan!#REF!</definedName>
    <definedName name="HistoricalData4A" localSheetId="11">PlanSummary!#REF!</definedName>
    <definedName name="HistoricalData4A" localSheetId="5">Review!#REF!</definedName>
    <definedName name="HistoricalData4A" localSheetId="16">Source!#REF!</definedName>
    <definedName name="HistoricalData4A" localSheetId="2">Assessment!#REF!</definedName>
    <definedName name="HistoricalData4A" localSheetId="7">'Test Rpt'!#REF!</definedName>
    <definedName name="HistoricalData4A" localSheetId="14">'Time Log'!#REF!</definedName>
    <definedName name="HistoricalData4A">Assessment!#REF!</definedName>
    <definedName name="InstructorAssessment1A" localSheetId="5">#REF!</definedName>
    <definedName name="InstructorAssessment1A">#REF!</definedName>
    <definedName name="InstructorAssessment2A" localSheetId="5">#REF!</definedName>
    <definedName name="InstructorAssessment2A">#REF!</definedName>
    <definedName name="InstructorAssessment4A" localSheetId="8">Architecture!#REF!</definedName>
    <definedName name="InstructorAssessment4A" localSheetId="13">'Change Log'!#REF!</definedName>
    <definedName name="InstructorAssessment4A" localSheetId="4">'Historical Data'!#REF!</definedName>
    <definedName name="InstructorAssessment4A" localSheetId="15">Lessons!#REF!</definedName>
    <definedName name="InstructorAssessment4A" localSheetId="10">Plan!#REF!</definedName>
    <definedName name="InstructorAssessment4A" localSheetId="11">PlanSummary!#REF!</definedName>
    <definedName name="InstructorAssessment4A" localSheetId="5">Review!#REF!</definedName>
    <definedName name="InstructorAssessment4A" localSheetId="16">Source!#REF!</definedName>
    <definedName name="InstructorAssessment4A" localSheetId="7">'Test Rpt'!#REF!</definedName>
    <definedName name="InstructorAssessment4A" localSheetId="14">'Time Log'!#REF!</definedName>
    <definedName name="InstructorAssessment4A">Assessment!$A$11</definedName>
    <definedName name="l" localSheetId="10">#REF!</definedName>
    <definedName name="l" localSheetId="2">#REF!</definedName>
    <definedName name="l">#REF!</definedName>
    <definedName name="LessonLearned4A" localSheetId="8">Architecture!#REF!</definedName>
    <definedName name="LessonLearned4A" localSheetId="13">'Change Log'!#REF!</definedName>
    <definedName name="LessonLearned4A" localSheetId="4">'Historical Data'!#REF!</definedName>
    <definedName name="LessonLearned4A" localSheetId="15">Lessons!$A$1</definedName>
    <definedName name="LessonLearned4A" localSheetId="10">Plan!#REF!</definedName>
    <definedName name="LessonLearned4A" localSheetId="11">PlanSummary!#REF!</definedName>
    <definedName name="LessonLearned4A" localSheetId="5">Review!#REF!</definedName>
    <definedName name="LessonLearned4A" localSheetId="16">Source!#REF!</definedName>
    <definedName name="LessonLearned4A" localSheetId="2">Assessment!#REF!</definedName>
    <definedName name="LessonLearned4A" localSheetId="7">'Test Rpt'!#REF!</definedName>
    <definedName name="LessonLearned4A" localSheetId="14">'Time Log'!#REF!</definedName>
    <definedName name="LessonLearned4A">Assessment!#REF!</definedName>
    <definedName name="Lessons1A" localSheetId="5">#REF!</definedName>
    <definedName name="Lessons1A">#REF!</definedName>
    <definedName name="LessonsLearned2A" localSheetId="5">#REF!</definedName>
    <definedName name="LessonsLearned2A">#REF!</definedName>
    <definedName name="OperationalSpecification" localSheetId="8">#REF!</definedName>
    <definedName name="OperationalSpecification" localSheetId="10">#REF!</definedName>
    <definedName name="OperationalSpecification" localSheetId="5">#REF!</definedName>
    <definedName name="OperationalSpecification" localSheetId="2">#REF!</definedName>
    <definedName name="OperationalSpecification">#REF!</definedName>
    <definedName name="OperationalSpecification6A" localSheetId="8">Architecture!#REF!</definedName>
    <definedName name="OperationalSpecification6A" localSheetId="13">'Change Log'!#REF!</definedName>
    <definedName name="OperationalSpecification6A" localSheetId="4">'Historical Data'!#REF!</definedName>
    <definedName name="OperationalSpecification6A" localSheetId="15">Lessons!#REF!</definedName>
    <definedName name="OperationalSpecification6A" localSheetId="10">Plan!#REF!</definedName>
    <definedName name="OperationalSpecification6A" localSheetId="11">PlanSummary!#REF!</definedName>
    <definedName name="OperationalSpecification6A" localSheetId="5">Review!#REF!</definedName>
    <definedName name="OperationalSpecification6A" localSheetId="16">Source!#REF!</definedName>
    <definedName name="OperationalSpecification6A" localSheetId="2">Assessment!#REF!</definedName>
    <definedName name="OperationalSpecification6A" localSheetId="7">'Test Rpt'!#REF!</definedName>
    <definedName name="OperationalSpecification6A" localSheetId="14">'Time Log'!#REF!</definedName>
    <definedName name="OperationalSpecification6A">Assessment!#REF!</definedName>
    <definedName name="PlanSummary1A" localSheetId="5">#REF!</definedName>
    <definedName name="PlanSummary1A">#REF!</definedName>
    <definedName name="ProjectPlan2A" localSheetId="5">#REF!</definedName>
    <definedName name="ProjectPlan2A">#REF!</definedName>
    <definedName name="ProjectPlanSummary4A" localSheetId="8">Architecture!#REF!</definedName>
    <definedName name="ProjectPlanSummary4A" localSheetId="13">'Change Log'!#REF!</definedName>
    <definedName name="ProjectPlanSummary4A" localSheetId="4">'Historical Data'!$A$1</definedName>
    <definedName name="ProjectPlanSummary4A" localSheetId="15">Lessons!#REF!</definedName>
    <definedName name="ProjectPlanSummary4A" localSheetId="10">Plan!$A$1</definedName>
    <definedName name="ProjectPlanSummary4A" localSheetId="11">PlanSummary!$A$1</definedName>
    <definedName name="ProjectPlanSummary4A" localSheetId="5">Review!#REF!</definedName>
    <definedName name="ProjectPlanSummary4A" localSheetId="16">Source!#REF!</definedName>
    <definedName name="ProjectPlanSummary4A" localSheetId="2">Assessment!#REF!</definedName>
    <definedName name="ProjectPlanSummary4A" localSheetId="7">'Test Rpt'!#REF!</definedName>
    <definedName name="ProjectPlanSummary4A" localSheetId="14">'Time Log'!#REF!</definedName>
    <definedName name="ProjectPlanSummary4A">Assessment!#REF!</definedName>
    <definedName name="Schedule6A" localSheetId="8">Architecture!#REF!</definedName>
    <definedName name="Schedule6A" localSheetId="13">'Change Log'!#REF!</definedName>
    <definedName name="Schedule6A" localSheetId="4">'Historical Data'!#REF!</definedName>
    <definedName name="Schedule6A" localSheetId="15">Lessons!#REF!</definedName>
    <definedName name="Schedule6A" localSheetId="10">Plan!#REF!</definedName>
    <definedName name="Schedule6A" localSheetId="11">PlanSummary!#REF!</definedName>
    <definedName name="Schedule6A" localSheetId="5">Review!#REF!</definedName>
    <definedName name="Schedule6A" localSheetId="16">Source!#REF!</definedName>
    <definedName name="Schedule6A" localSheetId="2">Assessment!#REF!</definedName>
    <definedName name="Schedule6A" localSheetId="7">'Test Rpt'!#REF!</definedName>
    <definedName name="Schedule6A" localSheetId="14">'Time Log'!#REF!</definedName>
    <definedName name="Schedule6A">Assessment!#REF!</definedName>
    <definedName name="SizeEstimate4A" localSheetId="8">Architecture!#REF!</definedName>
    <definedName name="SizeEstimate4A" localSheetId="13">'Change Log'!#REF!</definedName>
    <definedName name="SizeEstimate4A" localSheetId="4">'Historical Data'!#REF!</definedName>
    <definedName name="SizeEstimate4A" localSheetId="15">Lessons!#REF!</definedName>
    <definedName name="SizeEstimate4A" localSheetId="10">Plan!#REF!</definedName>
    <definedName name="SizeEstimate4A" localSheetId="11">PlanSummary!#REF!</definedName>
    <definedName name="SizeEstimate4A" localSheetId="5">Review!#REF!</definedName>
    <definedName name="SizeEstimate4A" localSheetId="16">Source!#REF!</definedName>
    <definedName name="SizeEstimate4A" localSheetId="2">Assessment!#REF!</definedName>
    <definedName name="SizeEstimate4A" localSheetId="7">'Test Rpt'!#REF!</definedName>
    <definedName name="SizeEstimate4A" localSheetId="14">'Time Log'!#REF!</definedName>
    <definedName name="SizeEstimate4A">Assessment!#REF!</definedName>
    <definedName name="Source1A" localSheetId="5">#REF!</definedName>
    <definedName name="Source1A">#REF!</definedName>
    <definedName name="SourceCode2A" localSheetId="5">#REF!</definedName>
    <definedName name="SourceCode2A">#REF!</definedName>
    <definedName name="SourceCode4A" localSheetId="8">Architecture!#REF!</definedName>
    <definedName name="SourceCode4A" localSheetId="13">'Change Log'!#REF!</definedName>
    <definedName name="SourceCode4A" localSheetId="4">'Historical Data'!#REF!</definedName>
    <definedName name="SourceCode4A" localSheetId="15">Lessons!#REF!</definedName>
    <definedName name="SourceCode4A" localSheetId="10">Plan!#REF!</definedName>
    <definedName name="SourceCode4A" localSheetId="11">PlanSummary!#REF!</definedName>
    <definedName name="SourceCode4A" localSheetId="5">Review!#REF!</definedName>
    <definedName name="SourceCode4A" localSheetId="16">Source!$A$1</definedName>
    <definedName name="SourceCode4A" localSheetId="2">Assessment!#REF!</definedName>
    <definedName name="SourceCode4A" localSheetId="7">'Test Rpt'!#REF!</definedName>
    <definedName name="SourceCode4A" localSheetId="14">'Time Log'!#REF!</definedName>
    <definedName name="SourceCode4A">Assessment!#REF!</definedName>
    <definedName name="Standards1A" localSheetId="5">#REF!</definedName>
    <definedName name="Standards1A">#REF!</definedName>
    <definedName name="TaskPlan" localSheetId="8">#REF!</definedName>
    <definedName name="TaskPlan" localSheetId="10">#REF!</definedName>
    <definedName name="TaskPlan" localSheetId="5">#REF!</definedName>
    <definedName name="TaskPlan" localSheetId="2">#REF!</definedName>
    <definedName name="TaskPlan">#REF!</definedName>
    <definedName name="TaskPlan6A" localSheetId="8">Architecture!#REF!</definedName>
    <definedName name="TaskPlan6A" localSheetId="13">'Change Log'!#REF!</definedName>
    <definedName name="TaskPlan6A" localSheetId="4">'Historical Data'!#REF!</definedName>
    <definedName name="TaskPlan6A" localSheetId="15">Lessons!#REF!</definedName>
    <definedName name="TaskPlan6A" localSheetId="10">Plan!#REF!</definedName>
    <definedName name="TaskPlan6A" localSheetId="11">PlanSummary!#REF!</definedName>
    <definedName name="TaskPlan6A" localSheetId="5">Review!#REF!</definedName>
    <definedName name="TaskPlan6A" localSheetId="16">Source!#REF!</definedName>
    <definedName name="TaskPlan6A" localSheetId="2">Assessment!#REF!</definedName>
    <definedName name="TaskPlan6A" localSheetId="7">'Test Rpt'!#REF!</definedName>
    <definedName name="TaskPlan6A" localSheetId="14">'Time Log'!#REF!</definedName>
    <definedName name="TaskPlan6A">Assessment!#REF!</definedName>
    <definedName name="TestReport1A" localSheetId="5">#REF!</definedName>
    <definedName name="TestReport1A">#REF!</definedName>
    <definedName name="TestReport2A" localSheetId="5">#REF!</definedName>
    <definedName name="TestReport2A">#REF!</definedName>
    <definedName name="TestReport4A" localSheetId="8">Architecture!#REF!</definedName>
    <definedName name="TestReport4A" localSheetId="13">'Change Log'!#REF!</definedName>
    <definedName name="TestReport4A" localSheetId="4">'Historical Data'!#REF!</definedName>
    <definedName name="TestReport4A" localSheetId="15">Lessons!#REF!</definedName>
    <definedName name="TestReport4A" localSheetId="10">Plan!#REF!</definedName>
    <definedName name="TestReport4A" localSheetId="11">PlanSummary!#REF!</definedName>
    <definedName name="TestReport4A" localSheetId="5">Review!$A$1</definedName>
    <definedName name="TestReport4A" localSheetId="16">Source!#REF!</definedName>
    <definedName name="TestReport4A" localSheetId="2">Assessment!#REF!</definedName>
    <definedName name="TestReport4A" localSheetId="7">'Test Rpt'!$A$1</definedName>
    <definedName name="TestReport4A" localSheetId="14">'Time Log'!#REF!</definedName>
    <definedName name="TestReport4A">Assessment!#REF!</definedName>
    <definedName name="TimeLog1A" localSheetId="5">#REF!</definedName>
    <definedName name="TimeLog1A">#REF!</definedName>
    <definedName name="TimeLog4A" localSheetId="8">Architecture!#REF!</definedName>
    <definedName name="TimeLog4A" localSheetId="13">'Change Log'!#REF!</definedName>
    <definedName name="TimeLog4A" localSheetId="4">'Historical Data'!#REF!</definedName>
    <definedName name="TimeLog4A" localSheetId="15">Lessons!#REF!</definedName>
    <definedName name="TimeLog4A" localSheetId="10">Plan!#REF!</definedName>
    <definedName name="TimeLog4A" localSheetId="11">PlanSummary!#REF!</definedName>
    <definedName name="TimeLog4A" localSheetId="5">Review!#REF!</definedName>
    <definedName name="TimeLog4A" localSheetId="16">Source!#REF!</definedName>
    <definedName name="TimeLog4A" localSheetId="2">Assessment!#REF!</definedName>
    <definedName name="TimeLog4A" localSheetId="7">'Test Rpt'!#REF!</definedName>
    <definedName name="TimeLog4A" localSheetId="14">'Time Log'!$A$1</definedName>
    <definedName name="TimeLog4A">Assessment!#REF!</definedName>
    <definedName name="TimeRecordingLog2A" localSheetId="5">#REF!</definedName>
    <definedName name="TimeRecordingLog2A">#REF!</definedName>
    <definedName name="toc6A" localSheetId="8">Architecture!#REF!</definedName>
    <definedName name="toc6A" localSheetId="13">'Change Log'!#REF!</definedName>
    <definedName name="toc6A" localSheetId="4">'Historical Data'!#REF!</definedName>
    <definedName name="toc6A" localSheetId="15">Lessons!#REF!</definedName>
    <definedName name="toc6A" localSheetId="10">Plan!#REF!</definedName>
    <definedName name="toc6A" localSheetId="11">PlanSummary!#REF!</definedName>
    <definedName name="toc6A" localSheetId="5">Review!#REF!</definedName>
    <definedName name="toc6A" localSheetId="16">Source!#REF!</definedName>
    <definedName name="toc6A" localSheetId="2">Assessment!#REF!</definedName>
    <definedName name="toc6A" localSheetId="7">'Test Rpt'!#REF!</definedName>
    <definedName name="toc6A" localSheetId="14">'Time Log'!#REF!</definedName>
    <definedName name="toc6A">Assessment!#REF!</definedName>
  </definedNames>
  <calcPr calcId="152511" concurrentCalc="0"/>
</workbook>
</file>

<file path=xl/calcChain.xml><?xml version="1.0" encoding="utf-8"?>
<calcChain xmlns="http://schemas.openxmlformats.org/spreadsheetml/2006/main">
  <c r="D4" i="1" l="1"/>
  <c r="C39" i="1"/>
  <c r="C38" i="1"/>
  <c r="C37" i="1"/>
  <c r="C36" i="1"/>
  <c r="C35" i="1"/>
  <c r="C34" i="1"/>
  <c r="C33" i="1"/>
  <c r="C32" i="1"/>
  <c r="C31" i="1"/>
  <c r="B12" i="4"/>
  <c r="C23" i="5"/>
  <c r="C24" i="5"/>
  <c r="C25" i="5"/>
  <c r="C26" i="5"/>
  <c r="C27" i="5"/>
  <c r="C28" i="5"/>
  <c r="C29" i="5"/>
  <c r="C30" i="5"/>
  <c r="C31" i="5"/>
  <c r="C22" i="5"/>
  <c r="I64" i="24"/>
  <c r="J64" i="24"/>
  <c r="H88" i="24"/>
  <c r="D47" i="27"/>
  <c r="E47" i="27"/>
  <c r="A43" i="27"/>
  <c r="A44" i="27"/>
  <c r="A45" i="27"/>
  <c r="A46" i="27"/>
  <c r="A47" i="27"/>
  <c r="A42" i="27"/>
  <c r="E51" i="27"/>
  <c r="E52" i="27"/>
  <c r="E53" i="27"/>
  <c r="E54" i="27"/>
  <c r="B7" i="27"/>
  <c r="A85" i="27"/>
  <c r="D85" i="27"/>
  <c r="E85" i="27"/>
  <c r="B8" i="27"/>
  <c r="A86" i="27"/>
  <c r="D86" i="27"/>
  <c r="E86" i="27"/>
  <c r="B9" i="27"/>
  <c r="A87" i="27"/>
  <c r="D87" i="27"/>
  <c r="E87" i="27"/>
  <c r="B10" i="27"/>
  <c r="A88" i="27"/>
  <c r="D88" i="27"/>
  <c r="E88" i="27"/>
  <c r="B11" i="27"/>
  <c r="A89" i="27"/>
  <c r="D89" i="27"/>
  <c r="E89" i="27"/>
  <c r="B12" i="27"/>
  <c r="A90" i="27"/>
  <c r="D90" i="27"/>
  <c r="E90" i="27"/>
  <c r="B13" i="27"/>
  <c r="A91" i="27"/>
  <c r="D91" i="27"/>
  <c r="E91" i="27"/>
  <c r="B14" i="27"/>
  <c r="A92" i="27"/>
  <c r="D92" i="27"/>
  <c r="E92" i="27"/>
  <c r="B15" i="27"/>
  <c r="A93" i="27"/>
  <c r="D93" i="27"/>
  <c r="E93" i="27"/>
  <c r="A72" i="27"/>
  <c r="D72" i="27"/>
  <c r="E72" i="27"/>
  <c r="A73" i="27"/>
  <c r="D73" i="27"/>
  <c r="E73" i="27"/>
  <c r="A74" i="27"/>
  <c r="D74" i="27"/>
  <c r="E74" i="27"/>
  <c r="A75" i="27"/>
  <c r="D75" i="27"/>
  <c r="E75" i="27"/>
  <c r="A76" i="27"/>
  <c r="D76" i="27"/>
  <c r="E76" i="27"/>
  <c r="A77" i="27"/>
  <c r="D77" i="27"/>
  <c r="E77" i="27"/>
  <c r="A78" i="27"/>
  <c r="D78" i="27"/>
  <c r="E78" i="27"/>
  <c r="A79" i="27"/>
  <c r="D79" i="27"/>
  <c r="E79" i="27"/>
  <c r="A80" i="27"/>
  <c r="D80" i="27"/>
  <c r="E80" i="27"/>
  <c r="A59" i="27"/>
  <c r="H2" i="27"/>
  <c r="C59" i="27"/>
  <c r="D59" i="27"/>
  <c r="E59" i="27"/>
  <c r="A60" i="27"/>
  <c r="E42" i="14"/>
  <c r="D60" i="27"/>
  <c r="A61" i="27"/>
  <c r="D61" i="27"/>
  <c r="A62" i="27"/>
  <c r="D62" i="27"/>
  <c r="A63" i="27"/>
  <c r="D63" i="27"/>
  <c r="A64" i="27"/>
  <c r="D64" i="27"/>
  <c r="A65" i="27"/>
  <c r="D65" i="27"/>
  <c r="A66" i="27"/>
  <c r="D66" i="27"/>
  <c r="A67" i="27"/>
  <c r="D67" i="27"/>
  <c r="B6" i="27"/>
  <c r="A58" i="27"/>
  <c r="D58" i="27"/>
  <c r="D68" i="27"/>
  <c r="E73" i="19"/>
  <c r="E68" i="27"/>
  <c r="F59" i="27"/>
  <c r="C60" i="27"/>
  <c r="E60" i="27"/>
  <c r="F60" i="27"/>
  <c r="C61" i="27"/>
  <c r="E61" i="27"/>
  <c r="F61" i="27"/>
  <c r="C62" i="27"/>
  <c r="E62" i="27"/>
  <c r="F62" i="27"/>
  <c r="C63" i="27"/>
  <c r="E63" i="27"/>
  <c r="F63" i="27"/>
  <c r="C64" i="27"/>
  <c r="E64" i="27"/>
  <c r="F64" i="27"/>
  <c r="C65" i="27"/>
  <c r="E65" i="27"/>
  <c r="F65" i="27"/>
  <c r="C66" i="27"/>
  <c r="E66" i="27"/>
  <c r="F66" i="27"/>
  <c r="C67" i="27"/>
  <c r="E67" i="27"/>
  <c r="F67" i="27"/>
  <c r="B12" i="19"/>
  <c r="A90" i="19"/>
  <c r="B13" i="19"/>
  <c r="A91" i="19"/>
  <c r="B14" i="19"/>
  <c r="A92" i="19"/>
  <c r="B15" i="19"/>
  <c r="A93" i="19"/>
  <c r="B16" i="19"/>
  <c r="A94" i="19"/>
  <c r="B17" i="19"/>
  <c r="A95" i="19"/>
  <c r="B18" i="19"/>
  <c r="A96" i="19"/>
  <c r="B19" i="19"/>
  <c r="A97" i="19"/>
  <c r="B20" i="19"/>
  <c r="A98" i="19"/>
  <c r="A77" i="19"/>
  <c r="A78" i="19"/>
  <c r="A79" i="19"/>
  <c r="A80" i="19"/>
  <c r="A81" i="19"/>
  <c r="A82" i="19"/>
  <c r="A83" i="19"/>
  <c r="A84" i="19"/>
  <c r="A85" i="19"/>
  <c r="A64" i="19"/>
  <c r="A65" i="19"/>
  <c r="A66" i="19"/>
  <c r="A67" i="19"/>
  <c r="A68" i="19"/>
  <c r="A69" i="19"/>
  <c r="A70" i="19"/>
  <c r="A71" i="19"/>
  <c r="A72" i="19"/>
  <c r="B22" i="19"/>
  <c r="B23" i="19"/>
  <c r="B24" i="19"/>
  <c r="B25" i="19"/>
  <c r="B26" i="19"/>
  <c r="B27" i="19"/>
  <c r="B28" i="19"/>
  <c r="B29" i="19"/>
  <c r="B30" i="19"/>
  <c r="B31" i="19"/>
  <c r="B21" i="19"/>
  <c r="B11" i="19"/>
  <c r="B17" i="27"/>
  <c r="B18" i="27"/>
  <c r="B19" i="27"/>
  <c r="B20" i="27"/>
  <c r="B21" i="27"/>
  <c r="B22" i="27"/>
  <c r="B23" i="27"/>
  <c r="B24" i="27"/>
  <c r="B25" i="27"/>
  <c r="B26" i="27"/>
  <c r="B16" i="27"/>
  <c r="E43" i="14"/>
  <c r="I43" i="14"/>
  <c r="E44" i="14"/>
  <c r="I44" i="14"/>
  <c r="E45" i="14"/>
  <c r="I45" i="14"/>
  <c r="E46" i="14"/>
  <c r="I46" i="14"/>
  <c r="E47" i="14"/>
  <c r="I47"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I42" i="14"/>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42" i="15"/>
  <c r="B17" i="15"/>
  <c r="B18" i="15"/>
  <c r="B19" i="15"/>
  <c r="B20" i="15"/>
  <c r="B21" i="15"/>
  <c r="B22" i="15"/>
  <c r="B23" i="15"/>
  <c r="B24" i="15"/>
  <c r="B25" i="15"/>
  <c r="B26" i="15"/>
  <c r="B16" i="15"/>
  <c r="B7" i="15"/>
  <c r="B8" i="15"/>
  <c r="B9" i="15"/>
  <c r="B10" i="15"/>
  <c r="B11" i="15"/>
  <c r="B12" i="15"/>
  <c r="B13" i="15"/>
  <c r="B14" i="15"/>
  <c r="B15" i="15"/>
  <c r="B6" i="15"/>
  <c r="B17" i="14"/>
  <c r="B18" i="14"/>
  <c r="B19" i="14"/>
  <c r="B20" i="14"/>
  <c r="B21" i="14"/>
  <c r="B22" i="14"/>
  <c r="B23" i="14"/>
  <c r="B24" i="14"/>
  <c r="B25" i="14"/>
  <c r="B26" i="14"/>
  <c r="B16" i="14"/>
  <c r="B7" i="14"/>
  <c r="B8" i="14"/>
  <c r="B9" i="14"/>
  <c r="B10" i="14"/>
  <c r="B11" i="14"/>
  <c r="B12" i="14"/>
  <c r="B13" i="14"/>
  <c r="B14" i="14"/>
  <c r="B15" i="14"/>
  <c r="B6" i="14"/>
  <c r="G4" i="4"/>
  <c r="C58" i="27"/>
  <c r="B6" i="4"/>
  <c r="A84" i="27"/>
  <c r="D84" i="27"/>
  <c r="D94" i="27"/>
  <c r="E99" i="19"/>
  <c r="E94" i="27"/>
  <c r="E84" i="27"/>
  <c r="A71" i="27"/>
  <c r="D71" i="27"/>
  <c r="D81" i="27"/>
  <c r="E86" i="19"/>
  <c r="E81" i="27"/>
  <c r="E71" i="27"/>
  <c r="F68" i="27"/>
  <c r="F72" i="19"/>
  <c r="F71" i="19"/>
  <c r="F70" i="19"/>
  <c r="F69" i="19"/>
  <c r="F67" i="19"/>
  <c r="F66" i="19"/>
  <c r="F65" i="19"/>
  <c r="F64" i="19"/>
  <c r="E58" i="27"/>
  <c r="F58" i="27"/>
  <c r="F63" i="19"/>
  <c r="E48" i="27"/>
  <c r="C97" i="24"/>
  <c r="B97" i="24"/>
  <c r="D68" i="24"/>
  <c r="D69" i="24"/>
  <c r="D70" i="24"/>
  <c r="D71" i="24"/>
  <c r="D72" i="24"/>
  <c r="D73" i="24"/>
  <c r="D74" i="24"/>
  <c r="D75" i="24"/>
  <c r="D76" i="24"/>
  <c r="D77" i="24"/>
  <c r="D78" i="24"/>
  <c r="D79" i="24"/>
  <c r="D80" i="24"/>
  <c r="D81" i="24"/>
  <c r="D82" i="24"/>
  <c r="D83" i="24"/>
  <c r="D84" i="24"/>
  <c r="D85" i="24"/>
  <c r="D86" i="24"/>
  <c r="D87" i="24"/>
  <c r="D88" i="24"/>
  <c r="E64" i="24"/>
  <c r="D64" i="24"/>
  <c r="D100" i="24"/>
  <c r="D113" i="19"/>
  <c r="B109" i="19"/>
  <c r="B110" i="19"/>
  <c r="B111" i="19"/>
  <c r="B112" i="19"/>
  <c r="C113" i="19"/>
  <c r="B113" i="19"/>
  <c r="D101" i="24"/>
  <c r="D102" i="24"/>
  <c r="D116" i="24"/>
  <c r="C47" i="27"/>
  <c r="F113" i="19"/>
  <c r="D113" i="24"/>
  <c r="H109" i="19"/>
  <c r="H110" i="19"/>
  <c r="H111" i="19"/>
  <c r="H112" i="19"/>
  <c r="H113" i="19"/>
  <c r="D112" i="24"/>
  <c r="D111" i="24"/>
  <c r="G109" i="19"/>
  <c r="G110" i="19"/>
  <c r="G111" i="19"/>
  <c r="G112" i="19"/>
  <c r="G113" i="19"/>
  <c r="D104" i="24"/>
  <c r="D103" i="24"/>
  <c r="G114" i="19"/>
  <c r="H114" i="19"/>
  <c r="I114" i="19"/>
  <c r="D109" i="24"/>
  <c r="D110" i="24"/>
  <c r="D117" i="24"/>
  <c r="C56" i="13"/>
  <c r="G64" i="24"/>
  <c r="H64" i="24"/>
  <c r="D43" i="13"/>
  <c r="E43" i="13"/>
  <c r="D42" i="13"/>
  <c r="E42" i="13"/>
  <c r="D41" i="13"/>
  <c r="E41" i="13"/>
  <c r="B64" i="24"/>
  <c r="C43" i="13"/>
  <c r="C42" i="13"/>
  <c r="C41" i="13"/>
  <c r="B117" i="19"/>
  <c r="D108" i="24"/>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F103" i="19"/>
  <c r="E103" i="19"/>
  <c r="B103" i="19"/>
  <c r="G123" i="19"/>
  <c r="H152" i="19"/>
  <c r="C103" i="19"/>
  <c r="D103" i="19"/>
  <c r="G122" i="19"/>
  <c r="B118" i="19"/>
  <c r="E113" i="19"/>
  <c r="F102" i="19"/>
  <c r="E102" i="19"/>
  <c r="D102" i="19"/>
  <c r="C102" i="19"/>
  <c r="B102" i="19"/>
  <c r="E113" i="24"/>
  <c r="I88" i="24"/>
  <c r="E88" i="24"/>
  <c r="C64" i="24"/>
  <c r="B5" i="4"/>
  <c r="B86"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B87" i="23"/>
  <c r="B88" i="23"/>
  <c r="B89" i="23"/>
  <c r="B90" i="23"/>
  <c r="B91" i="23"/>
  <c r="B92" i="23"/>
  <c r="B93" i="23"/>
  <c r="B94" i="23"/>
  <c r="B95" i="23"/>
  <c r="B96" i="23"/>
  <c r="B97" i="23"/>
  <c r="B85" i="23"/>
  <c r="B84" i="23"/>
  <c r="B83" i="23"/>
  <c r="B82" i="23"/>
  <c r="B81" i="23"/>
  <c r="B80" i="23"/>
  <c r="B79" i="23"/>
  <c r="B78" i="23"/>
  <c r="B77" i="23"/>
  <c r="B76" i="23"/>
  <c r="B75" i="23"/>
  <c r="B74" i="23"/>
  <c r="B73" i="23"/>
  <c r="B72" i="23"/>
  <c r="B71" i="23"/>
  <c r="B70" i="23"/>
  <c r="B69" i="23"/>
  <c r="B68" i="23"/>
  <c r="B67" i="23"/>
  <c r="B66" i="23"/>
  <c r="B65" i="23"/>
  <c r="B64" i="23"/>
  <c r="B63" i="23"/>
  <c r="B62" i="23"/>
  <c r="B61" i="23"/>
  <c r="B60" i="23"/>
  <c r="B59" i="23"/>
  <c r="B58" i="23"/>
  <c r="B57" i="23"/>
  <c r="B56" i="23"/>
  <c r="E43" i="23"/>
  <c r="E44" i="23"/>
  <c r="E45" i="23"/>
  <c r="E46" i="23"/>
  <c r="E47" i="23"/>
  <c r="E48" i="23"/>
  <c r="E49" i="23"/>
  <c r="E50" i="23"/>
  <c r="E51" i="23"/>
  <c r="E52" i="23"/>
  <c r="C43" i="23"/>
  <c r="C44" i="23"/>
  <c r="C45" i="23"/>
  <c r="C46" i="23"/>
  <c r="C47" i="23"/>
  <c r="C48" i="23"/>
  <c r="C49" i="23"/>
  <c r="C50" i="23"/>
  <c r="C51" i="23"/>
  <c r="C52" i="23"/>
  <c r="C5" i="4"/>
  <c r="G5" i="4"/>
  <c r="C3" i="1"/>
  <c r="B4" i="1"/>
  <c r="C5" i="1"/>
  <c r="C6" i="1"/>
  <c r="B27" i="1"/>
  <c r="C3" i="19"/>
  <c r="D3" i="19"/>
  <c r="D4" i="19"/>
  <c r="D6" i="19"/>
  <c r="A63" i="19"/>
  <c r="A76" i="19"/>
  <c r="A89"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48" i="20"/>
  <c r="A49" i="20"/>
  <c r="A50" i="20"/>
  <c r="A51" i="20"/>
  <c r="A52" i="20"/>
  <c r="A53" i="20"/>
  <c r="A54" i="20"/>
  <c r="A55" i="20"/>
  <c r="A56" i="20"/>
  <c r="A57" i="20"/>
  <c r="A58" i="20"/>
  <c r="A59" i="20"/>
  <c r="A60" i="20"/>
  <c r="A61" i="20"/>
  <c r="A62" i="20"/>
  <c r="A63" i="20"/>
  <c r="A64" i="20"/>
  <c r="A65" i="20"/>
  <c r="A66" i="20"/>
  <c r="A67" i="20"/>
  <c r="A68" i="20"/>
  <c r="A69" i="20"/>
  <c r="A70" i="20"/>
  <c r="A71" i="20"/>
  <c r="A77" i="20"/>
  <c r="A78" i="20"/>
  <c r="A79" i="20"/>
  <c r="A80" i="20"/>
  <c r="A81" i="20"/>
  <c r="A82" i="20"/>
  <c r="A83" i="20"/>
  <c r="A84" i="20"/>
  <c r="A85" i="20"/>
  <c r="A86" i="20"/>
  <c r="A87" i="20"/>
  <c r="A88" i="20"/>
  <c r="A89" i="20"/>
  <c r="A90" i="20"/>
  <c r="A91" i="20"/>
  <c r="A92" i="20"/>
  <c r="A93" i="20"/>
  <c r="A94" i="20"/>
  <c r="A95" i="20"/>
  <c r="A96" i="20"/>
  <c r="A97" i="20"/>
  <c r="A98" i="20"/>
  <c r="A99" i="20"/>
  <c r="A100"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47" i="13"/>
  <c r="C47" i="13"/>
  <c r="D47" i="13"/>
  <c r="E47" i="13"/>
  <c r="A48" i="13"/>
  <c r="D48" i="13"/>
  <c r="A49" i="13"/>
  <c r="D49" i="13"/>
  <c r="A50" i="13"/>
  <c r="D50" i="13"/>
  <c r="A51" i="13"/>
  <c r="D51" i="13"/>
  <c r="A52" i="13"/>
  <c r="D52" i="13"/>
  <c r="A53" i="13"/>
  <c r="D53" i="13"/>
  <c r="A54" i="13"/>
  <c r="D54" i="13"/>
  <c r="A55" i="13"/>
  <c r="D55" i="13"/>
  <c r="D56" i="13"/>
  <c r="E56" i="13"/>
  <c r="F47" i="13"/>
  <c r="C48" i="13"/>
  <c r="E48" i="13"/>
  <c r="F48" i="13"/>
  <c r="C49" i="13"/>
  <c r="E49" i="13"/>
  <c r="F49" i="13"/>
  <c r="C50" i="13"/>
  <c r="E50" i="13"/>
  <c r="F50" i="13"/>
  <c r="C51" i="13"/>
  <c r="E51" i="13"/>
  <c r="F51" i="13"/>
  <c r="C52" i="13"/>
  <c r="E52" i="13"/>
  <c r="F52" i="13"/>
  <c r="C53" i="13"/>
  <c r="E53" i="13"/>
  <c r="F53" i="13"/>
  <c r="C54" i="13"/>
  <c r="E54" i="13"/>
  <c r="F54" i="13"/>
  <c r="C55" i="13"/>
  <c r="E55" i="13"/>
  <c r="F55" i="13"/>
  <c r="F56" i="13"/>
  <c r="A59" i="13"/>
  <c r="D59" i="13"/>
  <c r="E59" i="13"/>
  <c r="A60" i="13"/>
  <c r="D60" i="13"/>
  <c r="E60" i="13"/>
  <c r="A61" i="13"/>
  <c r="D61" i="13"/>
  <c r="E61" i="13"/>
  <c r="A62" i="13"/>
  <c r="D62" i="13"/>
  <c r="E62" i="13"/>
  <c r="A63" i="13"/>
  <c r="D63" i="13"/>
  <c r="E63" i="13"/>
  <c r="A64" i="13"/>
  <c r="D64" i="13"/>
  <c r="E64" i="13"/>
  <c r="A65" i="13"/>
  <c r="D65" i="13"/>
  <c r="E65" i="13"/>
  <c r="A66" i="13"/>
  <c r="D66" i="13"/>
  <c r="E66" i="13"/>
  <c r="A67" i="13"/>
  <c r="D67" i="13"/>
  <c r="E67" i="13"/>
  <c r="D68" i="13"/>
  <c r="E68" i="13"/>
  <c r="A71" i="13"/>
  <c r="D71" i="13"/>
  <c r="E71" i="13"/>
  <c r="A72" i="13"/>
  <c r="D72" i="13"/>
  <c r="E72" i="13"/>
  <c r="A73" i="13"/>
  <c r="D73" i="13"/>
  <c r="E73" i="13"/>
  <c r="A74" i="13"/>
  <c r="D74" i="13"/>
  <c r="E74" i="13"/>
  <c r="A75" i="13"/>
  <c r="D75" i="13"/>
  <c r="E75" i="13"/>
  <c r="A76" i="13"/>
  <c r="D76" i="13"/>
  <c r="E76" i="13"/>
  <c r="A77" i="13"/>
  <c r="D77" i="13"/>
  <c r="E77" i="13"/>
  <c r="A78" i="13"/>
  <c r="D78" i="13"/>
  <c r="E78" i="13"/>
  <c r="A79" i="13"/>
  <c r="D79" i="13"/>
  <c r="E79" i="13"/>
  <c r="D80" i="13"/>
  <c r="E80" i="13"/>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D105" i="24"/>
  <c r="E105" i="24"/>
</calcChain>
</file>

<file path=xl/comments1.xml><?xml version="1.0" encoding="utf-8"?>
<comments xmlns="http://schemas.openxmlformats.org/spreadsheetml/2006/main">
  <authors>
    <author>David Umphress</author>
  </authors>
  <commentList>
    <comment ref="C46" authorId="0" shapeId="0">
      <text>
        <r>
          <rPr>
            <b/>
            <sz val="9"/>
            <color indexed="81"/>
            <rFont val="Arial"/>
          </rPr>
          <t xml:space="preserve">Number of lines used from previously-written code
</t>
        </r>
      </text>
    </comment>
    <comment ref="C47" authorId="0" shapeId="0">
      <text>
        <r>
          <rPr>
            <b/>
            <sz val="9"/>
            <color indexed="81"/>
            <rFont val="Arial"/>
          </rPr>
          <t xml:space="preserve">Estimte of the number of lines deleted from previously-written code
</t>
        </r>
      </text>
    </comment>
    <comment ref="C48" authorId="0" shapeId="0">
      <text>
        <r>
          <rPr>
            <b/>
            <sz val="9"/>
            <color indexed="81"/>
            <rFont val="Arial"/>
          </rPr>
          <t xml:space="preserve">Estimted of the number of lines modified from previously-written code
</t>
        </r>
      </text>
    </comment>
    <comment ref="C49" authorId="0" shapeId="0">
      <text>
        <r>
          <rPr>
            <b/>
            <sz val="9"/>
            <color indexed="81"/>
            <rFont val="Arial"/>
          </rPr>
          <t xml:space="preserve">Estimte of the number of lines added to previously-written code to bring it to the point where new functionality can be added
</t>
        </r>
      </text>
    </comment>
    <comment ref="C50" authorId="0" shapeId="0">
      <text>
        <r>
          <rPr>
            <b/>
            <sz val="9"/>
            <color indexed="81"/>
            <rFont val="Arial"/>
          </rPr>
          <t xml:space="preserve">Count of the number of lines of reused source code
</t>
        </r>
      </text>
    </comment>
    <comment ref="C51" authorId="0" shape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52" authorId="0" shapeId="0">
      <text>
        <r>
          <rPr>
            <b/>
            <sz val="8"/>
            <color indexed="81"/>
            <rFont val="Tahoma"/>
          </rPr>
          <t>Estimate the number of lines of code of this assignment.</t>
        </r>
        <r>
          <rPr>
            <sz val="8"/>
            <color indexed="81"/>
            <rFont val="Tahoma"/>
          </rPr>
          <t xml:space="preserve">
</t>
        </r>
      </text>
    </comment>
    <comment ref="C55" authorId="0" shapeId="0">
      <text>
        <r>
          <rPr>
            <b/>
            <sz val="9"/>
            <color indexed="81"/>
            <rFont val="Arial"/>
          </rPr>
          <t>Estimate of the number of previously-written components used without change.</t>
        </r>
      </text>
    </comment>
    <comment ref="C56" authorId="0" shapeId="0">
      <text>
        <r>
          <rPr>
            <b/>
            <sz val="9"/>
            <color indexed="81"/>
            <rFont val="Arial"/>
          </rPr>
          <t xml:space="preserve">Estimate of the number of previously-written components that require modification
</t>
        </r>
      </text>
    </comment>
    <comment ref="C57" authorId="0" shapeId="0">
      <text>
        <r>
          <rPr>
            <b/>
            <sz val="9"/>
            <color indexed="81"/>
            <rFont val="Arial"/>
          </rPr>
          <t xml:space="preserve">Estimate of the number of entirely new components
</t>
        </r>
      </text>
    </comment>
    <comment ref="C58" authorId="0" shapeId="0">
      <text>
        <r>
          <rPr>
            <b/>
            <sz val="8"/>
            <color indexed="81"/>
            <rFont val="Tahoma"/>
          </rPr>
          <t>Estimate the number of components.  Should be the sum of the above.</t>
        </r>
        <r>
          <rPr>
            <sz val="8"/>
            <color indexed="81"/>
            <rFont val="Tahoma"/>
          </rPr>
          <t xml:space="preserve">
</t>
        </r>
      </text>
    </comment>
    <comment ref="C73" authorId="0" shapeId="0">
      <text>
        <r>
          <rPr>
            <b/>
            <sz val="8"/>
            <color indexed="81"/>
            <rFont val="Tahoma"/>
          </rPr>
          <t>Estimate in minutes how much time you plan to expend on this assignment.</t>
        </r>
      </text>
    </comment>
  </commentList>
</comments>
</file>

<file path=xl/comments2.xml><?xml version="1.0" encoding="utf-8"?>
<comments xmlns="http://schemas.openxmlformats.org/spreadsheetml/2006/main">
  <authors>
    <author>David Umphress</author>
  </authors>
  <commentList>
    <comment ref="A43" authorId="0" shapeId="0">
      <text>
        <r>
          <rPr>
            <b/>
            <sz val="8"/>
            <color indexed="81"/>
            <rFont val="Tahoma"/>
          </rPr>
          <t>Identifying name for this design class or function.</t>
        </r>
        <r>
          <rPr>
            <sz val="8"/>
            <color indexed="81"/>
            <rFont val="Tahoma"/>
          </rPr>
          <t xml:space="preserve">
</t>
        </r>
      </text>
    </comment>
    <comment ref="A44" authorId="0" shapeId="0">
      <text>
        <r>
          <rPr>
            <b/>
            <sz val="8"/>
            <color indexed="81"/>
            <rFont val="Tahoma"/>
          </rPr>
          <t>Indicate if this design component will follow an object-oriented approach or a functional approach.</t>
        </r>
      </text>
    </comment>
    <comment ref="A45" authorId="0" shapeId="0">
      <text>
        <r>
          <rPr>
            <b/>
            <sz val="8"/>
            <color indexed="81"/>
            <rFont val="Tahoma"/>
          </rPr>
          <t>Superclass of this design component.  Leave blank if no superclass.</t>
        </r>
      </text>
    </comment>
    <comment ref="A46" authorId="0" shapeId="0">
      <text>
        <r>
          <rPr>
            <b/>
            <sz val="8"/>
            <color indexed="81"/>
            <rFont val="Tahoma"/>
          </rPr>
          <t>Attributes (e.g., public fields, public constants) associated with this design component.  OPTIONAL</t>
        </r>
      </text>
    </comment>
    <comment ref="A47" authorId="0" shapeId="0">
      <text>
        <r>
          <rPr>
            <b/>
            <sz val="8"/>
            <color indexed="81"/>
            <rFont val="Tahoma"/>
          </rPr>
          <t>Standard category of the design component.</t>
        </r>
      </text>
    </comment>
    <comment ref="A48" authorId="0" shapeId="0">
      <text>
        <r>
          <rPr>
            <b/>
            <sz val="8"/>
            <color indexed="81"/>
            <rFont val="Tahoma"/>
          </rPr>
          <t>List components that this component calls upon to fulfill its purpose.</t>
        </r>
      </text>
    </comment>
    <comment ref="A49" authorId="0" shape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3.xml><?xml version="1.0" encoding="utf-8"?>
<comments xmlns="http://schemas.openxmlformats.org/spreadsheetml/2006/main">
  <authors>
    <author>David Umphress</author>
  </authors>
  <commentList>
    <comment ref="C48" authorId="0" shapeId="0">
      <text>
        <r>
          <rPr>
            <b/>
            <sz val="9"/>
            <color indexed="81"/>
            <rFont val="Arial"/>
          </rPr>
          <t xml:space="preserve">Estimate the number of lines of code of this assignment.
</t>
        </r>
      </text>
    </comment>
    <comment ref="D48" authorId="0" shapeId="0">
      <text>
        <r>
          <rPr>
            <b/>
            <sz val="9"/>
            <color indexed="81"/>
            <rFont val="Arial"/>
          </rPr>
          <t>Count the total lines of code at the completion of the assignment.</t>
        </r>
      </text>
    </comment>
    <comment ref="C54" authorId="0" shapeId="0">
      <text>
        <r>
          <rPr>
            <b/>
            <sz val="9"/>
            <color indexed="81"/>
            <rFont val="Arial"/>
          </rPr>
          <t>Estimate the total number of components needed for this assignment.</t>
        </r>
      </text>
    </comment>
    <comment ref="D54" authorId="0" shapeId="0">
      <text>
        <r>
          <rPr>
            <b/>
            <sz val="9"/>
            <color indexed="81"/>
            <rFont val="Arial"/>
          </rPr>
          <t>Count the total number of components at the completion of the assignment.</t>
        </r>
      </text>
    </comment>
    <comment ref="C68" authorId="0" shape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<sst xmlns="http://schemas.openxmlformats.org/spreadsheetml/2006/main" count="1250" uniqueCount="544">
  <si>
    <t>Create an interface  specification depicting the interaction between a test driver and the class specified above.  Create nominal scenario(s) and anomalous scenario(s) sufficient to convey your understanding of software behavior</t>
    <phoneticPr fontId="0" type="noConversion"/>
  </si>
  <si>
    <t xml:space="preserve"> - completed worksheet</t>
    <phoneticPr fontId="9"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</si>
  <si>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</si>
  <si>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</si>
  <si>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</si>
  <si>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</si>
  <si>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</si>
  <si>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</si>
  <si>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 xml:space="preserve">      temporary variables, inappropriate intimacy, useless comments, coding standard violations?</t>
    <phoneticPr fontId="9" type="noConversion"/>
  </si>
  <si>
    <t>Refactor</t>
    <phoneticPr fontId="9" type="noConversion"/>
  </si>
  <si>
    <t>Scenarios</t>
    <phoneticPr fontId="0" type="noConversion"/>
  </si>
  <si>
    <t>Scenario</t>
    <phoneticPr fontId="9" type="noConversion"/>
  </si>
  <si>
    <t>description</t>
    <phoneticPr fontId="0" type="noConversion"/>
  </si>
  <si>
    <t>instance methods</t>
    <phoneticPr fontId="0" type="noConversion"/>
  </si>
  <si>
    <t>Count of Occurrences</t>
    <phoneticPr fontId="15"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</si>
  <si>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</si>
  <si>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</si>
  <si>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</si>
  <si>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</si>
  <si>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</si>
  <si>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</si>
  <si>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</si>
  <si>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</si>
  <si>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</si>
  <si>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</si>
  <si>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</si>
  <si>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</si>
  <si>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5" type="noConversion"/>
  </si>
  <si>
    <t>Flaws in the interface of a component of the deliverable product</t>
    <phoneticPr fontId="9" type="noConversion"/>
  </si>
  <si>
    <t>Is the project file in the proper format?</t>
  </si>
  <si>
    <t>Actual Results</t>
    <phoneticPr fontId="0" type="noConversion"/>
  </si>
  <si>
    <t>Historical Data</t>
    <phoneticPr fontId="15" type="noConversion"/>
  </si>
  <si>
    <t>Test syntax</t>
  </si>
  <si>
    <t>Does the time recording log reflect the iterative nature of your work?</t>
    <phoneticPr fontId="9" type="noConversion"/>
  </si>
  <si>
    <t>Are the expected results correct?</t>
    <phoneticPr fontId="9" type="noConversion"/>
  </si>
  <si>
    <t>low-level design, code, unit test</t>
    <phoneticPr fontId="9" type="noConversion"/>
  </si>
  <si>
    <t>1. Envision and Synthesize</t>
    <phoneticPr fontId="9" type="noConversion"/>
  </si>
  <si>
    <t>2. Articulate</t>
    <phoneticPr fontId="9" type="noConversion"/>
  </si>
  <si>
    <t>Validation</t>
    <phoneticPr fontId="9" type="noConversion"/>
  </si>
  <si>
    <t>Worksheet is completed</t>
    <phoneticPr fontId="9" type="noConversion"/>
  </si>
  <si>
    <t>Instructor Assessment</t>
  </si>
  <si>
    <t>Project Plan</t>
  </si>
  <si>
    <t>Objective:</t>
  </si>
  <si>
    <t xml:space="preserve"> - This homework assignment is be accomplished individually</t>
  </si>
  <si>
    <t>Proposal for Improvements</t>
  </si>
  <si>
    <t>Notes and Comments</t>
  </si>
  <si>
    <t>Problems of Importance</t>
  </si>
  <si>
    <t>Source</t>
  </si>
  <si>
    <t>Name:</t>
  </si>
  <si>
    <t>Deliverables show lack of comprehension of concepts or are incomplete</t>
    <phoneticPr fontId="0" type="noConversion"/>
  </si>
  <si>
    <t>Test</t>
    <phoneticPr fontId="0" type="noConversion"/>
  </si>
  <si>
    <t>Project Plan Summary From</t>
    <phoneticPr fontId="15" type="noConversion"/>
  </si>
  <si>
    <t>Historical Data</t>
  </si>
  <si>
    <t>Is the historical data complete?</t>
  </si>
  <si>
    <t>Have previously noted problems in process measurements been corrected?</t>
  </si>
  <si>
    <t>Planned LOC</t>
    <phoneticPr fontId="15" type="noConversion"/>
  </si>
  <si>
    <t>Scenarios</t>
    <phoneticPr fontId="15" type="noConversion"/>
  </si>
  <si>
    <t>Activity</t>
    <phoneticPr fontId="0" type="noConversion"/>
  </si>
  <si>
    <t>BC</t>
  </si>
  <si>
    <t>C</t>
  </si>
  <si>
    <t>CD</t>
  </si>
  <si>
    <t>D</t>
  </si>
  <si>
    <t>Are there separate folders for production code and test code in the project .zip file?</t>
    <phoneticPr fontId="9" type="noConversion"/>
  </si>
  <si>
    <t>Defect Pareto Analysis (taken from all defects to date)</t>
    <phoneticPr fontId="15" type="noConversion"/>
  </si>
  <si>
    <t>Were initial "expected results" determined before coding began?</t>
    <phoneticPr fontId="9" type="noConversion"/>
  </si>
  <si>
    <t>Does the code reflect the coding standard?</t>
    <phoneticPr fontId="9" type="noConversion"/>
  </si>
  <si>
    <t xml:space="preserve">Will the code compile without change? </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</si>
  <si>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</si>
  <si>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</si>
  <si>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</si>
  <si>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</si>
  <si>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</si>
  <si>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</si>
  <si>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</si>
  <si>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</si>
  <si>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</si>
  <si>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</si>
  <si>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</si>
  <si>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</si>
  <si>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</si>
  <si>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</si>
  <si>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</si>
  <si>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</si>
  <si>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</si>
  <si>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Major concepts</t>
  </si>
  <si>
    <t>Score:</t>
  </si>
  <si>
    <t>General</t>
  </si>
  <si>
    <t>Use the "sandbox" activity to record time spent experimenting with the assignment requirements.</t>
    <phoneticPr fontId="0" type="noConversion"/>
  </si>
  <si>
    <t>Historical Data</t>
    <phoneticPr fontId="0" type="noConversion"/>
  </si>
  <si>
    <t>Write the expected results in advance</t>
    <phoneticPr fontId="0" type="noConversion"/>
  </si>
  <si>
    <t>Paste code from your primary deliverable(s).  Do not include test code, although please include your test code with your Eclipse project that is uploaded to Blackboard.</t>
    <phoneticPr fontId="0" type="noConversion"/>
  </si>
  <si>
    <t>Iteration</t>
    <phoneticPr fontId="0" type="noConversion"/>
  </si>
  <si>
    <t>NA</t>
    <phoneticPr fontId="0" type="noConversion"/>
  </si>
  <si>
    <t>Inject Activity</t>
    <phoneticPr fontId="0" type="noConversion"/>
  </si>
  <si>
    <t>Inject Iteration</t>
    <phoneticPr fontId="0" type="noConversion"/>
  </si>
  <si>
    <t>Remove Activity</t>
    <phoneticPr fontId="0" type="noConversion"/>
  </si>
  <si>
    <t>Remove Iteration</t>
    <phoneticPr fontId="0" type="noConversion"/>
  </si>
  <si>
    <t>Fix Reference</t>
    <phoneticPr fontId="0" type="noConversion"/>
  </si>
  <si>
    <t>Failed</t>
    <phoneticPr fontId="0" type="noConversion"/>
  </si>
  <si>
    <t>Not tested</t>
    <phoneticPr fontId="0" type="noConversion"/>
  </si>
  <si>
    <t>Not Applicable</t>
    <phoneticPr fontId="0" type="noConversion"/>
  </si>
  <si>
    <t>Current Assignment:</t>
    <phoneticPr fontId="15" type="noConversion"/>
  </si>
  <si>
    <t>Immediate Past Assignment:</t>
    <phoneticPr fontId="15"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</si>
  <si>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</si>
  <si>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</si>
  <si>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</si>
  <si>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</si>
  <si>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</si>
  <si>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</si>
  <si>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</si>
  <si>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</si>
  <si>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</si>
  <si>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</si>
  <si>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</si>
  <si>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</si>
  <si>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</si>
  <si>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</si>
  <si>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</si>
  <si>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</si>
  <si>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</si>
  <si>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</si>
  <si>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</si>
  <si>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Review of artifacts</t>
    <phoneticPr fontId="9" type="noConversion"/>
  </si>
  <si>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</si>
  <si>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</si>
  <si>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</si>
  <si>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</si>
  <si>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</si>
  <si>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</si>
  <si>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</si>
  <si>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</si>
  <si>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</si>
  <si>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</si>
  <si>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5.xls</t>
  </si>
  <si>
    <t>6.xls</t>
  </si>
  <si>
    <t>Project Trends</t>
  </si>
  <si>
    <t>Productivity=</t>
  </si>
  <si>
    <t>LOC/hr</t>
  </si>
  <si>
    <t>Total LOC</t>
  </si>
  <si>
    <t>Methods</t>
  </si>
  <si>
    <t>Size</t>
  </si>
  <si>
    <t>LOC/method</t>
  </si>
  <si>
    <t>ln(LOC/meth)</t>
  </si>
  <si>
    <t>AB</t>
  </si>
  <si>
    <t>B</t>
  </si>
  <si>
    <t>Comments</t>
  </si>
  <si>
    <t>End date:</t>
  </si>
  <si>
    <t>blackout begins at 6pm on</t>
    <phoneticPr fontId="0" type="noConversion"/>
  </si>
  <si>
    <t>F</t>
  </si>
  <si>
    <t>Grading criteria:</t>
  </si>
  <si>
    <t>Name of file:</t>
  </si>
  <si>
    <t>Process Script</t>
  </si>
  <si>
    <t>Entry</t>
  </si>
  <si>
    <t>username.zip</t>
    <phoneticPr fontId="0" type="noConversion"/>
  </si>
  <si>
    <t>Review</t>
    <phoneticPr fontId="9" type="noConversion"/>
  </si>
  <si>
    <t>System test with multiple components</t>
    <phoneticPr fontId="9" type="noConversion"/>
  </si>
  <si>
    <t>Sandbox</t>
    <phoneticPr fontId="9" type="noConversion"/>
  </si>
  <si>
    <t>Experimentation</t>
    <phoneticPr fontId="9" type="noConversion"/>
  </si>
  <si>
    <t>Statistical analysis, packaging</t>
    <phoneticPr fontId="9" type="noConversion"/>
  </si>
  <si>
    <t>Flaws in comments</t>
    <phoneticPr fontId="9" type="noConversion"/>
  </si>
  <si>
    <t>Does the log reflect a faithful record of time spent?</t>
  </si>
  <si>
    <t>Do no times span midnight?</t>
  </si>
  <si>
    <t>Does the worksheet reflect a faithful record of information?</t>
  </si>
  <si>
    <t>Is each defect accompanied by a description in the "comment" field?</t>
  </si>
  <si>
    <t>Are defects recorded against the appropriate phase in which they were injected and removed?</t>
  </si>
  <si>
    <t>Are the dates and times in the defect log consistent with the dates and times in the time recording log?</t>
  </si>
  <si>
    <t>Construction</t>
  </si>
  <si>
    <t>Base code LOC count</t>
    <phoneticPr fontId="0" type="noConversion"/>
  </si>
  <si>
    <t xml:space="preserve">   Lines deleted from Base</t>
    <phoneticPr fontId="0" type="noConversion"/>
  </si>
  <si>
    <t xml:space="preserve">   Lines modified from Base</t>
    <phoneticPr fontId="0" type="noConversion"/>
  </si>
  <si>
    <t xml:space="preserve">   Lines added to Base</t>
    <phoneticPr fontId="0" type="noConversion"/>
  </si>
  <si>
    <t>Reused lines</t>
    <phoneticPr fontId="0" type="noConversion"/>
  </si>
  <si>
    <t>Total LOC</t>
    <phoneticPr fontId="0" type="noConversion"/>
  </si>
  <si>
    <t>Does the code take into consideration specified error conditions?</t>
    <phoneticPr fontId="9" type="noConversion"/>
  </si>
  <si>
    <t>Quality checks</t>
  </si>
  <si>
    <t>Assignment:</t>
  </si>
  <si>
    <t>Project Plan Summary</t>
  </si>
  <si>
    <t>Time Log</t>
  </si>
  <si>
    <t>Defect Log</t>
  </si>
  <si>
    <t>Test Report</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</si>
  <si>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</si>
  <si>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</si>
  <si>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</si>
  <si>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</si>
  <si>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</si>
  <si>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</si>
  <si>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</si>
  <si>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Source</t>
    <phoneticPr fontId="0" type="noConversion"/>
  </si>
  <si>
    <t>Test Rpt</t>
    <phoneticPr fontId="0" type="noConversion"/>
  </si>
  <si>
    <t>Time Log</t>
    <phoneticPr fontId="0" type="noConversion"/>
  </si>
  <si>
    <t>2.xls</t>
  </si>
  <si>
    <t>Change Log</t>
    <phoneticPr fontId="0" type="noConversion"/>
  </si>
  <si>
    <t>Part History</t>
    <phoneticPr fontId="15" type="noConversion"/>
  </si>
  <si>
    <t>Part Name</t>
    <phoneticPr fontId="15" type="noConversion"/>
  </si>
  <si>
    <t>Passed</t>
    <phoneticPr fontId="0" type="noConversion"/>
  </si>
  <si>
    <t>Planning</t>
  </si>
  <si>
    <t>Review</t>
  </si>
  <si>
    <t>Sandbox</t>
  </si>
  <si>
    <t>Event</t>
    <phoneticPr fontId="15" type="noConversion"/>
  </si>
  <si>
    <t>Response</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</si>
  <si>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</si>
  <si>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</si>
  <si>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</si>
  <si>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</si>
  <si>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AU user name:</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</si>
  <si>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</si>
  <si>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</si>
  <si>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</si>
  <si>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</si>
  <si>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</si>
  <si>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</si>
  <si>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TOTAL DEVELOPMENT</t>
  </si>
  <si>
    <t>Defects Removed</t>
  </si>
  <si>
    <t>Does the code fulfill the assignment requirements?</t>
  </si>
  <si>
    <t>Time Recording Log</t>
  </si>
  <si>
    <t>Date</t>
  </si>
  <si>
    <t>Interrupt</t>
  </si>
  <si>
    <t>Delta</t>
  </si>
  <si>
    <t>Task identification, estimation, scheduling</t>
    <phoneticPr fontId="9" type="noConversion"/>
  </si>
  <si>
    <t>Feature identification, prioritization</t>
    <phoneticPr fontId="9" type="noConversion"/>
  </si>
  <si>
    <t>High level design</t>
    <phoneticPr fontId="9" type="noConversion"/>
  </si>
  <si>
    <t>Has this assignment been uploaded to Blackboard as specified by the assignment description?</t>
    <phoneticPr fontId="9" type="noConversion"/>
  </si>
  <si>
    <t>AA</t>
  </si>
  <si>
    <t>Name of deliverables:</t>
    <phoneticPr fontId="0" type="noConversion"/>
  </si>
  <si>
    <t>3. Post Mortem</t>
  </si>
  <si>
    <t>COMP 5700/6700/6706 -- Software Process</t>
  </si>
  <si>
    <t>5700/6700 Due:</t>
  </si>
  <si>
    <t>5700/6700 due date:</t>
  </si>
  <si>
    <t>6706 due date:</t>
  </si>
  <si>
    <t>6706 Due:</t>
  </si>
  <si>
    <t>Does the log reflect the mandatory activities?</t>
    <phoneticPr fontId="9" type="noConversion"/>
  </si>
  <si>
    <t>Scenario</t>
    <phoneticPr fontId="0" type="noConversion"/>
  </si>
  <si>
    <t>Are all regions highlighted in yellow appropriately complete?</t>
  </si>
  <si>
    <t>Exit</t>
  </si>
  <si>
    <t xml:space="preserve"> - tested program</t>
  </si>
  <si>
    <t xml:space="preserve"> - Follow the process in the "Process" worksheet for this assignment.</t>
  </si>
  <si>
    <t>Type:</t>
  </si>
  <si>
    <t>Assessment Worksheet</t>
  </si>
  <si>
    <t>Start Time</t>
  </si>
  <si>
    <t>Stop Time</t>
  </si>
  <si>
    <t>Grade:</t>
  </si>
  <si>
    <t>Grades:</t>
  </si>
  <si>
    <t>A</t>
  </si>
  <si>
    <t>Refactoring</t>
  </si>
  <si>
    <t>Integration Test</t>
  </si>
  <si>
    <t>Architecture</t>
  </si>
  <si>
    <t>Build</t>
  </si>
  <si>
    <t>Code cleanup</t>
    <phoneticPr fontId="9" type="noConversion"/>
  </si>
  <si>
    <t>Tasks</t>
    <phoneticPr fontId="9" type="noConversion"/>
  </si>
  <si>
    <t xml:space="preserve"> - Problem description</t>
  </si>
  <si>
    <t xml:space="preserve"> - Defect standard type</t>
  </si>
  <si>
    <t>Is post mortem the final phase?</t>
  </si>
  <si>
    <t>Defects resulting from problems with:</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</si>
  <si>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</si>
  <si>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</si>
  <si>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</si>
  <si>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5" type="noConversion"/>
  </si>
  <si>
    <t>Actual LOC</t>
    <phoneticPr fontId="15" type="noConversion"/>
  </si>
  <si>
    <t>Estimated Time</t>
    <phoneticPr fontId="15" type="noConversion"/>
  </si>
  <si>
    <t>Actual Time</t>
    <phoneticPr fontId="15" type="noConversion"/>
  </si>
  <si>
    <t>Did you follow the design -&gt; test(failure) -&gt; code -&gt; test(success) -&gt; repeat pattern?</t>
    <phoneticPr fontId="9" type="noConversion"/>
  </si>
  <si>
    <t>Are all unit tests written so that passing the test satisifies requirements?</t>
    <phoneticPr fontId="9" type="noConversion"/>
  </si>
  <si>
    <t>Interface</t>
    <phoneticPr fontId="15" type="noConversion"/>
  </si>
  <si>
    <t>Bad Smell</t>
    <phoneticPr fontId="0" type="noConversion"/>
  </si>
  <si>
    <t>Duration:</t>
  </si>
  <si>
    <t>LOCe x T</t>
  </si>
  <si>
    <t>LOCa x T</t>
  </si>
  <si>
    <t>Productivity</t>
  </si>
  <si>
    <t>Objective:</t>
    <phoneticPr fontId="15" type="noConversion"/>
  </si>
  <si>
    <t>Spec Type:</t>
    <phoneticPr fontId="15" type="noConversion"/>
  </si>
  <si>
    <t>Tuple #</t>
    <phoneticPr fontId="15" type="noConversion"/>
  </si>
  <si>
    <t>Type</t>
    <phoneticPr fontId="15" type="noConversion"/>
  </si>
  <si>
    <t>Actor</t>
    <phoneticPr fontId="15" type="noConversion"/>
  </si>
  <si>
    <t>Description</t>
    <phoneticPr fontId="15" type="noConversion"/>
  </si>
  <si>
    <t>Example</t>
    <phoneticPr fontId="15" type="noConversion"/>
  </si>
  <si>
    <t>Test Case</t>
    <phoneticPr fontId="15" type="noConversion"/>
  </si>
  <si>
    <t>Deliverables</t>
    <phoneticPr fontId="9" type="noConversion"/>
  </si>
  <si>
    <t>Are both the spreadsheet and project .zip files included?</t>
    <phoneticPr fontId="9" type="noConversion"/>
  </si>
  <si>
    <t>Will the test code work without modification?</t>
    <phoneticPr fontId="9" type="noConversion"/>
  </si>
  <si>
    <t>Construction</t>
    <phoneticPr fontId="9" type="noConversion"/>
  </si>
  <si>
    <t>0. Complete "Historical Data" tab</t>
    <phoneticPr fontId="9" type="noConversion"/>
  </si>
  <si>
    <t>Product interface</t>
  </si>
  <si>
    <t>Test logic</t>
  </si>
  <si>
    <t>Test interface</t>
  </si>
  <si>
    <t>Test checking</t>
  </si>
  <si>
    <t>Problems with environment, compiler, build activity</t>
    <phoneticPr fontId="9" type="noConversion"/>
  </si>
  <si>
    <t>Program Size (LOC)</t>
  </si>
  <si>
    <t>To Date %</t>
  </si>
  <si>
    <t>Time In Phase (minutes)</t>
  </si>
  <si>
    <t>Postmortem</t>
  </si>
  <si>
    <t>TOTAL</t>
  </si>
  <si>
    <t>Defects Injected</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</si>
  <si>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</si>
  <si>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</si>
  <si>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</si>
  <si>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</si>
  <si>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</si>
  <si>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</si>
  <si>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</si>
  <si>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</si>
  <si>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</si>
  <si>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</si>
  <si>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</si>
  <si>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</si>
  <si>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</si>
  <si>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</si>
  <si>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</si>
  <si>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</si>
  <si>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</si>
  <si>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</si>
  <si>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</si>
  <si>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</si>
  <si>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</si>
  <si>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</si>
  <si>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</si>
  <si>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 xml:space="preserve"> - This spreadsheet with the cells highlighted in yellow completed appropriately.</t>
    <phoneticPr fontId="0" type="noConversion"/>
  </si>
  <si>
    <t>Develop CRC cards only for your production code.  Do not include CRC cards for test drivers.</t>
    <phoneticPr fontId="0" type="noConversion"/>
  </si>
  <si>
    <t>Component Name:</t>
  </si>
  <si>
    <t>Parent Component:</t>
  </si>
  <si>
    <t>Component Types:</t>
  </si>
  <si>
    <t>Are the production and test code in the "prod" and "test" Eclipse subfolders, respectively</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</si>
  <si>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</si>
  <si>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</si>
  <si>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</si>
  <si>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</si>
  <si>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Review Checklist</t>
  </si>
  <si>
    <t>4.xls</t>
  </si>
  <si>
    <t xml:space="preserve"> - Selected cells in this spreadsheet are locked against inadvertent editing.  Should you need to unlock the spreadsheet, select the protected worksheet, select Tools -&gt; Protection -&gt; unprotect.</t>
  </si>
  <si>
    <t>4. Estimate size the effort.</t>
  </si>
  <si>
    <t xml:space="preserve">3. Prepare and record your architecture ("Architecture" tab) </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</si>
  <si>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</si>
  <si>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</si>
  <si>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</si>
  <si>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</si>
  <si>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</si>
  <si>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</si>
  <si>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</si>
  <si>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</si>
  <si>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</si>
  <si>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</si>
  <si>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Work Breakdown Structure</t>
  </si>
  <si>
    <t>Calendar</t>
  </si>
  <si>
    <t>Size Estimate</t>
  </si>
  <si>
    <t>Type</t>
    <phoneticPr fontId="16" type="noConversion"/>
  </si>
  <si>
    <t>Event</t>
    <phoneticPr fontId="16" type="noConversion"/>
  </si>
  <si>
    <t>Response</t>
    <phoneticPr fontId="16" type="noConversion"/>
  </si>
  <si>
    <t>Origin</t>
    <phoneticPr fontId="16" type="noConversion"/>
  </si>
  <si>
    <t>Test Component</t>
    <phoneticPr fontId="16" type="noConversion"/>
  </si>
  <si>
    <t>Blackbox</t>
    <phoneticPr fontId="16" type="noConversion"/>
  </si>
  <si>
    <t>User</t>
    <phoneticPr fontId="16" type="noConversion"/>
  </si>
  <si>
    <t>External Component (specify)</t>
    <phoneticPr fontId="16" type="noConversion"/>
  </si>
  <si>
    <t>Op Spec type</t>
    <phoneticPr fontId="16" type="noConversion"/>
  </si>
  <si>
    <t>Interface</t>
    <phoneticPr fontId="16" type="noConversion"/>
  </si>
  <si>
    <t>Metaphysics:</t>
  </si>
  <si>
    <t>Estimated</t>
  </si>
  <si>
    <t>Base LOC</t>
    <phoneticPr fontId="16" type="noConversion"/>
  </si>
  <si>
    <t>Deleted LOC</t>
    <phoneticPr fontId="16" type="noConversion"/>
  </si>
  <si>
    <t>Modified LOC</t>
    <phoneticPr fontId="16" type="noConversion"/>
  </si>
  <si>
    <t>Added LOC</t>
    <phoneticPr fontId="16" type="noConversion"/>
  </si>
  <si>
    <t>Totals</t>
  </si>
  <si>
    <t>Estimated</t>
    <phoneticPr fontId="16" type="noConversion"/>
  </si>
  <si>
    <t>Method Count</t>
    <phoneticPr fontId="9" type="noConversion"/>
  </si>
  <si>
    <t>Rel Size</t>
  </si>
  <si>
    <t>LOCr</t>
    <phoneticPr fontId="9" type="noConversion"/>
  </si>
  <si>
    <t>Reuseable?</t>
  </si>
  <si>
    <t>LOCa</t>
    <phoneticPr fontId="9" type="noConversion"/>
  </si>
  <si>
    <t>Reusable?</t>
  </si>
  <si>
    <t>Reused Parts</t>
  </si>
  <si>
    <t>LOC</t>
    <phoneticPr fontId="16"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</si>
  <si>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</si>
  <si>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</si>
  <si>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</si>
  <si>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</si>
  <si>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</si>
  <si>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</si>
  <si>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</si>
  <si>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</si>
  <si>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</si>
  <si>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</si>
  <si>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</si>
  <si>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</si>
  <si>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</si>
  <si>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</si>
  <si>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</si>
  <si>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</si>
  <si>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</si>
  <si>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</si>
  <si>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r>
      <t>New</t>
    </r>
    <r>
      <rPr>
        <sz val="10"/>
        <rFont val="Arial"/>
      </rPr>
      <t xml:space="preserve"> component</t>
    </r>
    <r>
      <rPr>
        <sz val="10"/>
        <rFont val="Arial"/>
      </rPr>
      <t xml:space="preserve"> LOC count</t>
    </r>
  </si>
  <si>
    <t>LOCa/LOCr</t>
  </si>
  <si>
    <t>Ea/LOCa</t>
  </si>
  <si>
    <t>new LOC</t>
  </si>
  <si>
    <t>Estimation</t>
  </si>
  <si>
    <t>Timetable</t>
  </si>
  <si>
    <t>5.  Determine and record iterations</t>
    <phoneticPr fontId="9" type="noConversion"/>
  </si>
  <si>
    <t xml:space="preserve">    b.  Record planned availability on calendar of the "Schedule" tab.</t>
  </si>
  <si>
    <t>For each iteration:</t>
  </si>
  <si>
    <t xml:space="preserve">     1. Construct features selected for the iteration using TDD; fix and log all defects found</t>
  </si>
  <si>
    <t xml:space="preserve">     2. Informally review your test code; log all defects found</t>
  </si>
  <si>
    <t xml:space="preserve">     3. Refactor your production code; log all defects found and bad smells fixed</t>
  </si>
  <si>
    <t xml:space="preserve"> n. Record actual results on the "Test Report" tab</t>
  </si>
  <si>
    <t xml:space="preserve"> - Record actual LOC count on the "Estimation" tab; copy source code onto "Source" tab</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</si>
  <si>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</si>
  <si>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</si>
  <si>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</si>
  <si>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</si>
  <si>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</si>
  <si>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</si>
  <si>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</si>
  <si>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</si>
  <si>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</si>
  <si>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</si>
  <si>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</si>
  <si>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</si>
  <si>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1. Identify commonly occuring defect patterns on the "Review" tab</t>
  </si>
  <si>
    <r>
      <t>2.</t>
    </r>
    <r>
      <rPr>
        <sz val="10"/>
        <rFont val="Arial"/>
      </rPr>
      <t xml:space="preserve"> Analyze and specify functional requirments</t>
    </r>
  </si>
  <si>
    <t>Estimate</t>
    <phoneticPr fontId="0" type="noConversion"/>
  </si>
  <si>
    <t>Record all the items from your architecture.  Do not include test code.</t>
  </si>
  <si>
    <t xml:space="preserve">Record the number of iterations you plan to use, together with the planned velocity of each iteration.  Record the amount of time you plan to have available each day of the project window.  </t>
  </si>
  <si>
    <t xml:space="preserve">    a.  Record "planned" information for all iterations in the work breakdown structure of the "Timetable" tab.</t>
  </si>
  <si>
    <t>Effort Calculation</t>
  </si>
  <si>
    <t>Functional Requirements:</t>
  </si>
  <si>
    <t>ValueError</t>
  </si>
  <si>
    <t>Value:</t>
  </si>
  <si>
    <t>Rasied when:</t>
  </si>
  <si>
    <t>11:55pm</t>
  </si>
  <si>
    <t>1. Determine and record initial expected results</t>
    <phoneticPr fontId="9" type="noConversion"/>
  </si>
  <si>
    <t>2. Estimate and record planned LOC count and effort</t>
    <phoneticPr fontId="9" type="noConversion"/>
  </si>
  <si>
    <t xml:space="preserve"> - construct; fix and log all defects found</t>
    <phoneticPr fontId="9" type="noConversion"/>
  </si>
  <si>
    <t xml:space="preserve"> - Test; update expected results as necessary; fix and log all defects found</t>
    <phoneticPr fontId="9" type="noConversion"/>
  </si>
  <si>
    <t xml:space="preserve"> n. Record actual results; attach source code</t>
  </si>
  <si>
    <t xml:space="preserve"> - Calculate and record actual LOC count.</t>
    <phoneticPr fontId="9" type="noConversion"/>
  </si>
  <si>
    <t>Paste production source code here.  (1) copy your code to the clipboard, (2) click on the "PASTE ME" cell (not the entire row), (3) paste.  Do not paste test code.</t>
  </si>
  <si>
    <t>Parameters:</t>
  </si>
  <si>
    <t>Returns:</t>
  </si>
  <si>
    <t>Exceptions:</t>
  </si>
  <si>
    <t>Abstraction:</t>
  </si>
  <si>
    <t>Submit the following through Canvas:</t>
  </si>
  <si>
    <t>Exit conditions:</t>
  </si>
  <si>
    <t>State change:</t>
  </si>
  <si>
    <t>Integration</t>
  </si>
  <si>
    <t>Repatterning</t>
  </si>
  <si>
    <t>System-level reorganization</t>
  </si>
  <si>
    <t>Iteration</t>
  </si>
  <si>
    <t>NA</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</si>
  <si>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</si>
  <si>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</si>
  <si>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</si>
  <si>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</si>
  <si>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</si>
  <si>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</si>
  <si>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Is the actual component count calculated according to the counting standard?</t>
  </si>
  <si>
    <t>&lt;-- Mandatory</t>
  </si>
  <si>
    <t xml:space="preserve"> - Phase definitions (mandatory phases are bolded)</t>
  </si>
  <si>
    <t xml:space="preserve"> - Be honest in your data.  Your grade depends on how you follow the process and the quality of your work, not on the speed of your work or the number of defects found.</t>
  </si>
  <si>
    <t>Total number of components</t>
  </si>
  <si>
    <t>✔</t>
  </si>
  <si>
    <t>Record estimated/actual LOC, nuber of components, and time of your primary deliverable(s).  Do not include test code.</t>
  </si>
  <si>
    <t xml:space="preserve"> - Below are clarifications for process worksheets that have been problematic in the past:</t>
  </si>
  <si>
    <t>constructor</t>
    <phoneticPr fontId="0" type="noConversion"/>
  </si>
  <si>
    <t>__init__</t>
    <phoneticPr fontId="0" type="noConversion"/>
  </si>
  <si>
    <t>No instance is created.</t>
  </si>
  <si>
    <t>No parameters</t>
  </si>
  <si>
    <t>Test code that performs statistical calculations</t>
  </si>
  <si>
    <t>median</t>
    <phoneticPr fontId="0" type="noConversion"/>
  </si>
  <si>
    <t>product</t>
    <phoneticPr fontId="0" type="noConversion"/>
  </si>
  <si>
    <t>penultimate</t>
    <phoneticPr fontId="0" type="noConversion"/>
  </si>
  <si>
    <t>stdev</t>
    <phoneticPr fontId="0" type="noConversion"/>
  </si>
  <si>
    <t>"values" is a list containing 0 or more numeric values.  Arrived validated.  Required.</t>
  </si>
  <si>
    <t>Retains the value of the input parameter.</t>
  </si>
  <si>
    <t>"values" is an empty list</t>
  </si>
  <si>
    <t>median()</t>
  </si>
  <si>
    <t>No exceptions are raised</t>
  </si>
  <si>
    <t>No change in state</t>
  </si>
  <si>
    <t xml:space="preserve">The median for an even number of items is the average of the two midpoint values when the items are arranged in sorted order; the median for an odd number of items is the middle value when the items are arranged in sorted order.  </t>
  </si>
  <si>
    <t>Algorithmic Note:</t>
  </si>
  <si>
    <t>Returns the median of the instantiated list of numeric values.</t>
  </si>
  <si>
    <t xml:space="preserve">Returns a numeric value. </t>
  </si>
  <si>
    <t>product()</t>
  </si>
  <si>
    <t>penultimate()</t>
  </si>
  <si>
    <t>The state of the instance is unchanged.</t>
  </si>
  <si>
    <t>stdev()</t>
  </si>
  <si>
    <t>Returns the product of the instantiated list of numeric values.</t>
  </si>
  <si>
    <t>Returns the second largest value in the instantiated list of numeric values.</t>
  </si>
  <si>
    <t>Returns the standard deviation of the instantiated list of numeric values.</t>
  </si>
  <si>
    <t>http://en.wikipedia.org/wiki/Standard_deviation</t>
  </si>
  <si>
    <t xml:space="preserve">The standard deviation is calculated according the "Sample standard deviation" formula found at </t>
  </si>
  <si>
    <t>"values" has one or fewer values.</t>
  </si>
  <si>
    <t>"values" has only one element.</t>
  </si>
  <si>
    <t xml:space="preserve"> - Each production component should have an accompanying test component with "Test" appended to the name.  For example, production component "myCode.py" should have a test component named "myCodeTest.py".  Test components should be in an Eclipse folder named "test".</t>
  </si>
  <si>
    <t xml:space="preserve"> - Each component of production code should be in a file that has the name of the component in lower case, and should be located in an Eclipse folder named "prod".</t>
  </si>
  <si>
    <t>class Values</t>
  </si>
  <si>
    <r>
      <t xml:space="preserve">The class </t>
    </r>
    <r>
      <rPr>
        <i/>
        <sz val="10"/>
        <rFont val="Arial"/>
      </rPr>
      <t>Values</t>
    </r>
    <r>
      <rPr>
        <sz val="10"/>
        <rFont val="Arial"/>
      </rPr>
      <t xml:space="preserve"> is a collection of methods that determine the median, product, standard deviation, and penultimate values of a list of values.</t>
    </r>
  </si>
  <si>
    <t>Values(values)</t>
  </si>
  <si>
    <r>
      <t xml:space="preserve">Creates an instance of </t>
    </r>
    <r>
      <rPr>
        <i/>
        <sz val="10"/>
        <rFont val="Arial"/>
      </rPr>
      <t>Values</t>
    </r>
    <r>
      <rPr>
        <sz val="10"/>
        <rFont val="Arial"/>
      </rPr>
      <t xml:space="preserve"> from a list of values.</t>
    </r>
  </si>
  <si>
    <t xml:space="preserve">Returns an instance of Values that contains the values passed as a parameter.  </t>
  </si>
  <si>
    <t>Values.__init__:  list is empty</t>
  </si>
  <si>
    <t>Values.penultimate:  list has no penultimate</t>
  </si>
  <si>
    <t>Values.stdev:  list has one or fewer values</t>
  </si>
  <si>
    <t>Notes</t>
  </si>
  <si>
    <t>Values raised by exceptions are strings having the following format:</t>
  </si>
  <si>
    <t>name of the class raising the exception</t>
  </si>
  <si>
    <t>followed by</t>
  </si>
  <si>
    <t>a period</t>
  </si>
  <si>
    <t>name of the method raising the exception</t>
  </si>
  <si>
    <t>a colon and two spaces</t>
  </si>
  <si>
    <t>a diagnostic message</t>
  </si>
  <si>
    <t>getValues</t>
  </si>
  <si>
    <t>getValues()</t>
  </si>
  <si>
    <t>No exceptions are raised.</t>
  </si>
  <si>
    <t>Returns the instantiated list of numeric values.</t>
  </si>
  <si>
    <t>Returns the list of values specified when the instance was created.</t>
  </si>
  <si>
    <t>out of</t>
  </si>
  <si>
    <t>unittest employed; minor errors missed; test report mirrors tests</t>
  </si>
  <si>
    <t>unittest employed; minor errors missed; test report does not mirror tests</t>
  </si>
  <si>
    <t>unittest employed; significant errors missed; test report does not mirror tests</t>
  </si>
  <si>
    <t>unittest employed; significant errors missed; test report mirrors tests</t>
  </si>
  <si>
    <t>unittest not employed; significant errors missed</t>
  </si>
  <si>
    <t>unittest not employed; minor errors missed</t>
  </si>
  <si>
    <t>unittest not employed; no errors missed</t>
  </si>
  <si>
    <t>Specifications</t>
  </si>
  <si>
    <t>To gain an exposure to unit testing and the meaning of "done"</t>
  </si>
  <si>
    <t>Matthew Mathis</t>
  </si>
  <si>
    <t>mpm0011</t>
  </si>
  <si>
    <t>Median: instantiate Values as an odd size list [1,2,3]</t>
  </si>
  <si>
    <t>Median: instantiate Values with an even size list [1, 3, 2, 2]</t>
  </si>
  <si>
    <t>Product: instantiate Values with 2 positive numbers [2, 4]</t>
  </si>
  <si>
    <t>Product: instantiate Values with a positive and negative [-2, 4]</t>
  </si>
  <si>
    <t>Product: instantiate Values with 2 negative [-2, -4]</t>
  </si>
  <si>
    <t>Product: instantiate Values with 3 negative [-2, -2, -2]</t>
  </si>
  <si>
    <t>Penultmate: instantiate Values with 1 number to test ValueError</t>
  </si>
  <si>
    <t>Penultimate: instantiate Values as [1, 2, 3, 4]</t>
  </si>
  <si>
    <t>Penultimate: instantiate Values as [1, 2, 3, 4, 5]</t>
  </si>
  <si>
    <t>Stdev: instantiate Values as [-2, -1, 0, 1, 2]</t>
  </si>
  <si>
    <t>Stdev: instantiate Values as [-1, 0, 1, 2]</t>
  </si>
  <si>
    <t>Stdev: instantiate Values as [1, 2, 3, 4, 5]</t>
  </si>
  <si>
    <t>Stdev: instantiate Values as [1, 2, 3, 4]</t>
  </si>
  <si>
    <t>Expected Results, actual results</t>
  </si>
  <si>
    <t>Passed</t>
  </si>
  <si>
    <t>Failed</t>
  </si>
  <si>
    <t xml:space="preserve">Median was casting the values as floats instead of ints, and this led to an error. </t>
  </si>
  <si>
    <t>Use explicit casting where ints are required to ensure reliability.</t>
  </si>
  <si>
    <t>Checking for errors thrown was difficult.</t>
  </si>
  <si>
    <t>Needed to call Values.function instead of Values.function()</t>
  </si>
  <si>
    <t>Used Python 3.x interpreter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</si>
</sst>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3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b/>
      <sz val="10"/>
      <color indexed="10"/>
      <name val="Arial"/>
    </font>
    <font>
      <sz val="8"/>
      <name val="Verdana"/>
    </font>
    <font>
      <b/>
      <sz val="12"/>
      <name val="Arial"/>
      <family val="2"/>
    </font>
    <font>
      <sz val="14"/>
      <name val="Arial"/>
    </font>
    <font>
      <sz val="10"/>
      <color indexed="8"/>
      <name val="Arial"/>
    </font>
    <font>
      <sz val="10"/>
      <name val="Arial"/>
    </font>
    <font>
      <sz val="10"/>
      <color indexed="10"/>
      <name val="Arial"/>
    </font>
    <font>
      <b/>
      <i/>
      <sz val="10"/>
      <color indexed="10"/>
      <name val="Arial"/>
    </font>
    <font>
      <sz val="9"/>
      <color indexed="81"/>
      <name val="Arial"/>
      <family val="2"/>
    </font>
    <font>
      <b/>
      <sz val="10"/>
      <color rgb="FFFF0000"/>
      <name val="Arial"/>
    </font>
    <font>
      <b/>
      <i/>
      <sz val="10"/>
      <color rgb="FFFF0000"/>
      <name val="Arial"/>
    </font>
    <font>
      <sz val="14"/>
      <color rgb="FF008040"/>
      <name val="Zapf Dingbats"/>
    </font>
    <font>
      <sz val="10"/>
      <color theme="0"/>
      <name val="Arial"/>
    </font>
    <font>
      <sz val="10"/>
      <color rgb="FFFF0000"/>
      <name val="Arial"/>
    </font>
    <font>
      <b/>
      <sz val="10"/>
      <color theme="0"/>
      <name val="Arial"/>
    </font>
    <font>
      <sz val="10"/>
      <name val="Arial"/>
      <family val="2"/>
    </font>
    <font>
      <b/>
      <sz val="10"/>
      <name val="Arial"/>
      <family val="2"/>
    </font>
  </fonts>
  <fills count="10">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3366FF"/>
        <bgColor rgb="FF000000"/>
      </patternFill>
    </fill>
    <fill>
      <patternFill patternType="solid">
        <fgColor theme="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0" tint="-0.149998474074526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35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15" fontId="0" fillId="0" borderId="0" xfId="0" applyNumberFormat="1" applyAlignment="1" applyProtection="1"/>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5" fontId="0" fillId="0" borderId="0" xfId="0" applyNumberFormat="1" applyAlignment="1" applyProtection="1">
      <alignment horizontal="right"/>
    </xf>
    <xf numFmtId="18" fontId="0" fillId="0" borderId="0" xfId="0" applyNumberFormat="1"/>
    <xf numFmtId="0" fontId="0" fillId="0" borderId="0" xfId="0" applyBorder="1" applyAlignment="1"/>
    <xf numFmtId="0" fontId="11" fillId="0" borderId="5" xfId="0" applyFont="1" applyBorder="1" applyAlignment="1">
      <alignment horizontal="left"/>
    </xf>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2" borderId="1" xfId="0" applyFont="1" applyFill="1" applyBorder="1" applyAlignment="1" applyProtection="1">
      <alignment wrapText="1"/>
      <protection locked="0"/>
    </xf>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3" xfId="0" applyBorder="1" applyAlignment="1">
      <alignment horizontal="left" vertical="top" wrapText="1"/>
    </xf>
    <xf numFmtId="0" fontId="0" fillId="3" borderId="0" xfId="0" applyFill="1"/>
    <xf numFmtId="14" fontId="0" fillId="3" borderId="0" xfId="0" applyNumberFormat="1" applyFill="1"/>
    <xf numFmtId="0" fontId="0" fillId="0" borderId="0" xfId="0" applyFill="1"/>
    <xf numFmtId="0" fontId="0" fillId="0" borderId="6" xfId="0" applyFill="1" applyBorder="1"/>
    <xf numFmtId="0" fontId="10" fillId="0" borderId="7" xfId="0" applyFont="1" applyFill="1" applyBorder="1"/>
    <xf numFmtId="0" fontId="0" fillId="0" borderId="7" xfId="0" applyFill="1" applyBorder="1"/>
    <xf numFmtId="0" fontId="0" fillId="0" borderId="6" xfId="0" applyFill="1" applyBorder="1" applyAlignment="1">
      <alignment horizontal="left"/>
    </xf>
    <xf numFmtId="0" fontId="0" fillId="0" borderId="8" xfId="0" applyFill="1" applyBorder="1" applyAlignment="1">
      <alignment horizontal="left"/>
    </xf>
    <xf numFmtId="0" fontId="0" fillId="0" borderId="7" xfId="0" applyFill="1" applyBorder="1" applyAlignment="1">
      <alignment horizontal="left"/>
    </xf>
    <xf numFmtId="0" fontId="1" fillId="0" borderId="6" xfId="0" applyFont="1" applyFill="1" applyBorder="1" applyAlignment="1">
      <alignment horizontal="left"/>
    </xf>
    <xf numFmtId="0" fontId="1" fillId="0" borderId="8" xfId="0" applyFont="1" applyFill="1" applyBorder="1" applyAlignment="1">
      <alignment horizontal="left"/>
    </xf>
    <xf numFmtId="0" fontId="1" fillId="0" borderId="7" xfId="0" applyFont="1" applyFill="1" applyBorder="1" applyAlignment="1">
      <alignment horizontal="left"/>
    </xf>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6"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9" xfId="0" applyBorder="1" applyAlignment="1" applyProtection="1">
      <alignment horizontal="center"/>
    </xf>
    <xf numFmtId="0" fontId="0" fillId="0" borderId="5" xfId="0" applyBorder="1" applyAlignment="1" applyProtection="1">
      <alignment horizontal="center"/>
    </xf>
    <xf numFmtId="0" fontId="0" fillId="0" borderId="10" xfId="0" applyBorder="1" applyAlignment="1" applyProtection="1">
      <alignment horizontal="center"/>
    </xf>
    <xf numFmtId="2" fontId="1" fillId="0" borderId="0" xfId="0" applyNumberFormat="1" applyFont="1" applyAlignment="1" applyProtection="1"/>
    <xf numFmtId="0" fontId="16"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0" fontId="0" fillId="2" borderId="1" xfId="0" applyFill="1" applyBorder="1" applyProtection="1">
      <protection locked="0"/>
    </xf>
    <xf numFmtId="164" fontId="0" fillId="2" borderId="1" xfId="0" applyNumberFormat="1" applyFill="1" applyBorder="1" applyAlignment="1" applyProtection="1">
      <alignment horizontal="center"/>
      <protection locked="0"/>
    </xf>
    <xf numFmtId="2" fontId="0" fillId="0" borderId="1" xfId="0" applyNumberFormat="1" applyBorder="1" applyProtection="1"/>
    <xf numFmtId="1" fontId="0" fillId="0" borderId="1" xfId="0" applyNumberFormat="1" applyFill="1" applyBorder="1" applyProtection="1"/>
    <xf numFmtId="0" fontId="17" fillId="0" borderId="0" xfId="0" applyFont="1" applyAlignment="1" applyProtection="1"/>
    <xf numFmtId="0" fontId="2" fillId="0" borderId="0" xfId="0" applyFont="1" applyBorder="1" applyAlignment="1" applyProtection="1">
      <alignment horizontal="left"/>
    </xf>
    <xf numFmtId="0" fontId="1" fillId="3" borderId="0" xfId="0" applyFont="1" applyFill="1" applyBorder="1" applyProtection="1"/>
    <xf numFmtId="0" fontId="0" fillId="3" borderId="2" xfId="0" applyFill="1" applyBorder="1"/>
    <xf numFmtId="0" fontId="3" fillId="0" borderId="0" xfId="0" applyFont="1" applyFill="1" applyBorder="1" applyAlignment="1" applyProtection="1">
      <alignment vertical="top"/>
    </xf>
    <xf numFmtId="0" fontId="3" fillId="0" borderId="0" xfId="0" applyFont="1" applyFill="1" applyBorder="1" applyAlignment="1" applyProtection="1">
      <alignment vertical="top" wrapText="1"/>
    </xf>
    <xf numFmtId="0" fontId="3" fillId="0" borderId="1" xfId="0" applyFont="1" applyFill="1" applyBorder="1" applyProtection="1"/>
    <xf numFmtId="0" fontId="3" fillId="0" borderId="0" xfId="0" applyFont="1" applyFill="1" applyBorder="1" applyProtection="1"/>
    <xf numFmtId="0" fontId="0" fillId="0" borderId="1" xfId="0" applyFill="1" applyBorder="1" applyAlignment="1" applyProtection="1">
      <alignment horizontal="center" vertical="top" wrapText="1"/>
    </xf>
    <xf numFmtId="0" fontId="0" fillId="2" borderId="1" xfId="0" applyFill="1" applyBorder="1" applyAlignment="1" applyProtection="1">
      <alignment horizontal="center" vertical="top" wrapText="1"/>
      <protection locked="0"/>
    </xf>
    <xf numFmtId="0" fontId="0" fillId="2" borderId="1" xfId="0" applyFill="1" applyBorder="1" applyAlignment="1" applyProtection="1">
      <alignment vertical="top" wrapText="1"/>
      <protection locked="0"/>
    </xf>
    <xf numFmtId="0" fontId="0" fillId="0" borderId="0" xfId="0" applyBorder="1" applyProtection="1"/>
    <xf numFmtId="0" fontId="10" fillId="0" borderId="0" xfId="0" applyFont="1" applyBorder="1"/>
    <xf numFmtId="0" fontId="19" fillId="0" borderId="0" xfId="0" applyFont="1" applyBorder="1" applyAlignment="1"/>
    <xf numFmtId="0" fontId="19" fillId="0" borderId="0" xfId="0" applyFont="1"/>
    <xf numFmtId="0" fontId="19" fillId="0" borderId="0" xfId="0" applyFont="1" applyBorder="1"/>
    <xf numFmtId="0" fontId="19" fillId="0" borderId="0" xfId="0" applyFont="1" applyBorder="1" applyAlignment="1">
      <alignment horizontal="left"/>
    </xf>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8" fillId="0" borderId="0" xfId="0" applyFont="1" applyFill="1" applyBorder="1" applyAlignment="1">
      <alignment horizontal="left" vertical="top" wrapText="1"/>
    </xf>
    <xf numFmtId="0" fontId="20" fillId="0" borderId="0" xfId="0" applyFont="1"/>
    <xf numFmtId="0" fontId="14" fillId="0" borderId="0" xfId="0" applyFont="1" applyBorder="1" applyAlignment="1"/>
    <xf numFmtId="0" fontId="14" fillId="0" borderId="0" xfId="0" applyFont="1" applyBorder="1"/>
    <xf numFmtId="0" fontId="10" fillId="0" borderId="0" xfId="0" applyFont="1"/>
    <xf numFmtId="0" fontId="19" fillId="0" borderId="0" xfId="0" applyFont="1" applyAlignment="1">
      <alignment horizontal="left"/>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23" fillId="0" borderId="0" xfId="0" applyFont="1" applyBorder="1" applyAlignment="1"/>
    <xf numFmtId="0" fontId="23" fillId="0" borderId="0" xfId="0" applyFont="1" applyBorder="1"/>
    <xf numFmtId="0" fontId="24" fillId="0" borderId="0" xfId="0" applyFont="1" applyBorder="1" applyAlignment="1">
      <alignment horizontal="left"/>
    </xf>
    <xf numFmtId="0" fontId="0" fillId="0" borderId="1" xfId="0" applyBorder="1" applyAlignment="1">
      <alignment horizontal="left"/>
    </xf>
    <xf numFmtId="0" fontId="0" fillId="0" borderId="0" xfId="0" applyAlignment="1" applyProtection="1">
      <alignment horizontal="center" wrapText="1"/>
    </xf>
    <xf numFmtId="1" fontId="0" fillId="0" borderId="11" xfId="0" applyNumberFormat="1" applyFill="1" applyBorder="1" applyAlignment="1" applyProtection="1">
      <alignment horizontal="right"/>
    </xf>
    <xf numFmtId="1" fontId="0" fillId="2" borderId="11" xfId="0" applyNumberFormat="1" applyFill="1" applyBorder="1" applyProtection="1">
      <protection locked="0"/>
    </xf>
    <xf numFmtId="1" fontId="0" fillId="0" borderId="12" xfId="0" applyNumberFormat="1" applyFill="1" applyBorder="1" applyAlignment="1" applyProtection="1">
      <alignment horizontal="right"/>
    </xf>
    <xf numFmtId="1" fontId="0" fillId="2" borderId="12" xfId="0" applyNumberFormat="1" applyFill="1" applyBorder="1" applyProtection="1">
      <protection locked="0"/>
    </xf>
    <xf numFmtId="1" fontId="0" fillId="0" borderId="13"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6" xfId="0" applyNumberFormat="1" applyFill="1" applyBorder="1" applyAlignment="1" applyProtection="1"/>
    <xf numFmtId="1" fontId="0" fillId="2" borderId="11" xfId="0" applyNumberFormat="1" applyFill="1" applyBorder="1" applyAlignment="1" applyProtection="1">
      <alignment vertical="top"/>
      <protection locked="0"/>
    </xf>
    <xf numFmtId="1" fontId="0" fillId="2" borderId="12" xfId="0" applyNumberFormat="1" applyFill="1" applyBorder="1" applyAlignment="1" applyProtection="1">
      <alignment vertical="top"/>
      <protection locked="0"/>
    </xf>
    <xf numFmtId="1" fontId="0" fillId="0" borderId="13" xfId="0" applyNumberFormat="1" applyFill="1" applyBorder="1" applyAlignment="1" applyProtection="1">
      <alignment vertical="top"/>
    </xf>
    <xf numFmtId="0" fontId="0" fillId="0" borderId="14" xfId="0" applyBorder="1" applyAlignment="1" applyProtection="1">
      <alignment horizontal="center" wrapText="1"/>
    </xf>
    <xf numFmtId="0" fontId="0" fillId="0" borderId="15" xfId="0" applyBorder="1" applyAlignment="1" applyProtection="1">
      <alignment horizontal="center" wrapText="1"/>
    </xf>
    <xf numFmtId="0" fontId="0" fillId="0" borderId="16" xfId="0" applyBorder="1" applyAlignment="1" applyProtection="1">
      <alignment horizontal="center" wrapText="1"/>
    </xf>
    <xf numFmtId="14" fontId="0" fillId="2" borderId="17" xfId="0" applyNumberFormat="1" applyFill="1" applyBorder="1" applyAlignment="1" applyProtection="1">
      <protection locked="0"/>
    </xf>
    <xf numFmtId="14" fontId="0" fillId="2" borderId="18" xfId="0" applyNumberFormat="1" applyFill="1" applyBorder="1" applyAlignment="1" applyProtection="1">
      <protection locked="0"/>
    </xf>
    <xf numFmtId="1" fontId="0" fillId="0" borderId="1" xfId="0" applyNumberFormat="1" applyBorder="1" applyProtection="1"/>
    <xf numFmtId="1" fontId="0" fillId="0" borderId="13" xfId="0" applyNumberFormat="1" applyBorder="1" applyProtection="1"/>
    <xf numFmtId="1" fontId="0" fillId="2" borderId="13" xfId="0" applyNumberFormat="1" applyFill="1" applyBorder="1" applyProtection="1">
      <protection locked="0"/>
    </xf>
    <xf numFmtId="0" fontId="5" fillId="0" borderId="0" xfId="1" applyFont="1" applyBorder="1" applyAlignment="1" applyProtection="1"/>
    <xf numFmtId="0" fontId="0" fillId="0" borderId="19" xfId="0" applyBorder="1" applyAlignment="1" applyProtection="1">
      <alignment horizontal="center" wrapText="1"/>
    </xf>
    <xf numFmtId="1" fontId="0" fillId="0" borderId="11" xfId="0" applyNumberFormat="1" applyFill="1" applyBorder="1" applyAlignment="1" applyProtection="1">
      <alignment vertical="top"/>
    </xf>
    <xf numFmtId="14" fontId="0" fillId="0" borderId="20" xfId="0" applyNumberFormat="1" applyFill="1" applyBorder="1" applyAlignment="1" applyProtection="1"/>
    <xf numFmtId="1" fontId="0" fillId="2" borderId="1" xfId="0" applyNumberFormat="1" applyFill="1" applyBorder="1" applyAlignment="1" applyProtection="1">
      <alignment vertical="top"/>
      <protection locked="0"/>
    </xf>
    <xf numFmtId="1" fontId="0" fillId="0" borderId="21" xfId="0" applyNumberFormat="1" applyBorder="1" applyAlignment="1" applyProtection="1">
      <alignment vertical="top"/>
    </xf>
    <xf numFmtId="1" fontId="0" fillId="2" borderId="13" xfId="0" applyNumberFormat="1" applyFill="1" applyBorder="1" applyAlignment="1" applyProtection="1">
      <alignment vertical="top"/>
      <protection locked="0"/>
    </xf>
    <xf numFmtId="1" fontId="0" fillId="0" borderId="22" xfId="0" applyNumberFormat="1" applyBorder="1" applyAlignment="1" applyProtection="1">
      <alignment vertical="top"/>
    </xf>
    <xf numFmtId="1" fontId="0" fillId="0" borderId="12"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9" xfId="0" applyBorder="1" applyAlignment="1" applyProtection="1"/>
    <xf numFmtId="0" fontId="0" fillId="0" borderId="5" xfId="0" applyBorder="1" applyAlignment="1" applyProtection="1"/>
    <xf numFmtId="0" fontId="0" fillId="0" borderId="10"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3"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10" xfId="0" applyFill="1" applyBorder="1" applyAlignment="1" applyProtection="1">
      <alignment horizontal="center"/>
    </xf>
    <xf numFmtId="0" fontId="4" fillId="2" borderId="23" xfId="0" applyFont="1" applyFill="1" applyBorder="1" applyProtection="1">
      <protection locked="0"/>
    </xf>
    <xf numFmtId="1" fontId="4" fillId="2" borderId="23" xfId="0" applyNumberFormat="1" applyFont="1" applyFill="1" applyBorder="1" applyAlignment="1" applyProtection="1">
      <alignment horizontal="center"/>
      <protection locked="0"/>
    </xf>
    <xf numFmtId="1" fontId="4" fillId="0" borderId="23" xfId="0" applyNumberFormat="1" applyFont="1" applyFill="1" applyBorder="1" applyProtection="1"/>
    <xf numFmtId="0" fontId="0" fillId="0" borderId="24" xfId="0" applyFill="1" applyBorder="1" applyAlignment="1" applyProtection="1">
      <alignment horizontal="center"/>
    </xf>
    <xf numFmtId="0" fontId="0" fillId="0" borderId="23" xfId="0" applyBorder="1" applyAlignment="1" applyProtection="1">
      <alignment horizontal="center"/>
    </xf>
    <xf numFmtId="0" fontId="3" fillId="2" borderId="1" xfId="0" applyFont="1" applyFill="1" applyBorder="1" applyProtection="1">
      <protection locked="0"/>
    </xf>
    <xf numFmtId="1" fontId="0" fillId="2" borderId="23"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4"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2" fontId="0" fillId="0" borderId="0" xfId="0" applyNumberFormat="1" applyFill="1" applyBorder="1" applyAlignment="1" applyProtection="1"/>
    <xf numFmtId="0" fontId="0" fillId="0" borderId="0" xfId="0" applyAlignment="1" applyProtection="1">
      <alignment horizontal="right"/>
    </xf>
    <xf numFmtId="0" fontId="0" fillId="0" borderId="0" xfId="0" applyFont="1" applyAlignment="1" applyProtection="1"/>
    <xf numFmtId="1" fontId="1" fillId="4" borderId="0" xfId="0" applyNumberFormat="1" applyFont="1" applyFill="1" applyBorder="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1" fontId="1" fillId="4" borderId="0" xfId="0" applyNumberFormat="1" applyFont="1" applyFill="1" applyBorder="1" applyProtection="1"/>
    <xf numFmtId="0" fontId="0" fillId="0" borderId="0" xfId="0" applyFont="1" applyBorder="1" applyAlignment="1"/>
    <xf numFmtId="0" fontId="0" fillId="0" borderId="0" xfId="0" applyFont="1" applyBorder="1"/>
    <xf numFmtId="0" fontId="21" fillId="0" borderId="0" xfId="0" applyFont="1" applyBorder="1"/>
    <xf numFmtId="0" fontId="14" fillId="0" borderId="0" xfId="0" applyFont="1" applyBorder="1" applyAlignment="1">
      <alignment horizontal="left"/>
    </xf>
    <xf numFmtId="0" fontId="23" fillId="0" borderId="0" xfId="0" applyFont="1"/>
    <xf numFmtId="0" fontId="0" fillId="2" borderId="1" xfId="0" applyNumberFormat="1" applyFont="1" applyFill="1" applyBorder="1" applyAlignment="1" applyProtection="1">
      <alignment horizontal="left" vertical="top" wrapText="1"/>
      <protection locked="0"/>
    </xf>
    <xf numFmtId="0" fontId="0" fillId="4" borderId="1" xfId="0" applyNumberFormat="1" applyFont="1" applyFill="1" applyBorder="1" applyAlignment="1" applyProtection="1">
      <alignment horizontal="left" vertical="top" wrapText="1"/>
    </xf>
    <xf numFmtId="0" fontId="0" fillId="0" borderId="1" xfId="0" applyBorder="1"/>
    <xf numFmtId="1" fontId="4" fillId="2" borderId="1" xfId="0" applyNumberFormat="1" applyFont="1" applyFill="1" applyBorder="1" applyAlignment="1" applyProtection="1">
      <protection locked="0"/>
    </xf>
    <xf numFmtId="0" fontId="3" fillId="0" borderId="4" xfId="0" applyFont="1" applyBorder="1" applyAlignment="1">
      <alignment horizontal="left" vertical="top" wrapText="1"/>
    </xf>
    <xf numFmtId="0" fontId="0" fillId="0" borderId="0" xfId="0" applyBorder="1" applyAlignment="1">
      <alignment horizontal="left"/>
    </xf>
    <xf numFmtId="0" fontId="2" fillId="0" borderId="0" xfId="0" applyFont="1" applyBorder="1" applyAlignment="1">
      <alignment horizontal="left"/>
    </xf>
    <xf numFmtId="0" fontId="0" fillId="5" borderId="2" xfId="0" applyFill="1" applyBorder="1"/>
    <xf numFmtId="0" fontId="0" fillId="5" borderId="0" xfId="0" applyFill="1"/>
    <xf numFmtId="14" fontId="0" fillId="5" borderId="0" xfId="0" applyNumberFormat="1" applyFill="1"/>
    <xf numFmtId="0" fontId="0" fillId="2" borderId="1" xfId="0" applyFont="1" applyFill="1" applyBorder="1" applyAlignment="1" applyProtection="1">
      <alignment wrapText="1"/>
      <protection locked="0"/>
    </xf>
    <xf numFmtId="0" fontId="0" fillId="0" borderId="6" xfId="0" applyFill="1" applyBorder="1" applyAlignment="1">
      <alignment horizontal="center"/>
    </xf>
    <xf numFmtId="0" fontId="0" fillId="0" borderId="0" xfId="0" applyFill="1" applyBorder="1"/>
    <xf numFmtId="0" fontId="25" fillId="0" borderId="0" xfId="0" applyFont="1" applyBorder="1" applyAlignment="1"/>
    <xf numFmtId="0" fontId="0" fillId="0" borderId="25" xfId="0" applyBorder="1" applyAlignment="1">
      <alignment horizontal="right" vertical="top" wrapText="1"/>
    </xf>
    <xf numFmtId="0" fontId="26" fillId="6" borderId="0" xfId="0" applyFont="1" applyFill="1" applyAlignment="1">
      <alignment horizontal="left" vertical="top" wrapText="1"/>
    </xf>
    <xf numFmtId="0" fontId="0" fillId="7" borderId="0" xfId="0" applyFill="1"/>
    <xf numFmtId="0" fontId="12" fillId="7" borderId="0" xfId="0" applyFont="1" applyFill="1" applyBorder="1" applyAlignment="1">
      <alignment horizontal="left" vertical="top" wrapText="1"/>
    </xf>
    <xf numFmtId="0" fontId="0" fillId="8" borderId="0" xfId="0" applyFill="1"/>
    <xf numFmtId="0" fontId="0" fillId="0" borderId="0" xfId="0" applyAlignment="1" applyProtection="1">
      <alignment horizontal="left"/>
    </xf>
    <xf numFmtId="0" fontId="0" fillId="0" borderId="0" xfId="0" applyFont="1" applyAlignment="1">
      <alignment horizontal="right"/>
    </xf>
    <xf numFmtId="0" fontId="3" fillId="9" borderId="30" xfId="0" applyFont="1" applyFill="1" applyBorder="1" applyAlignment="1">
      <alignment horizontal="right"/>
    </xf>
    <xf numFmtId="0" fontId="0" fillId="9" borderId="31" xfId="0" applyFont="1" applyFill="1" applyBorder="1"/>
    <xf numFmtId="0" fontId="0" fillId="9" borderId="32" xfId="0" applyFont="1" applyFill="1" applyBorder="1"/>
    <xf numFmtId="0" fontId="27" fillId="0" borderId="0" xfId="0" applyFont="1"/>
    <xf numFmtId="0" fontId="0" fillId="9" borderId="33" xfId="0" applyFont="1" applyFill="1" applyBorder="1"/>
    <xf numFmtId="0" fontId="0" fillId="9" borderId="0" xfId="0" applyFont="1" applyFill="1" applyBorder="1"/>
    <xf numFmtId="0" fontId="0" fillId="9" borderId="34" xfId="0" applyFont="1" applyFill="1" applyBorder="1"/>
    <xf numFmtId="0" fontId="0" fillId="9" borderId="35" xfId="0" applyFont="1" applyFill="1" applyBorder="1"/>
    <xf numFmtId="0" fontId="0" fillId="9" borderId="36" xfId="0" applyFont="1" applyFill="1" applyBorder="1"/>
    <xf numFmtId="0" fontId="0" fillId="9" borderId="37" xfId="0" applyFont="1" applyFill="1" applyBorder="1"/>
    <xf numFmtId="18" fontId="0" fillId="0" borderId="0" xfId="0" applyNumberFormat="1" applyAlignment="1" applyProtection="1"/>
    <xf numFmtId="0" fontId="2" fillId="0" borderId="0" xfId="0" applyFont="1" applyAlignment="1">
      <alignment horizontal="left"/>
    </xf>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Border="1" applyAlignment="1">
      <alignment horizontal="left" vertical="top" wrapText="1"/>
    </xf>
    <xf numFmtId="0" fontId="12" fillId="0" borderId="0" xfId="0" applyFont="1" applyAlignment="1">
      <alignment horizontal="left" vertical="top" wrapText="1"/>
    </xf>
    <xf numFmtId="0" fontId="0" fillId="0" borderId="0" xfId="0"/>
    <xf numFmtId="15" fontId="0" fillId="0" borderId="0" xfId="0" applyNumberFormat="1" applyAlignment="1" applyProtection="1">
      <alignment horizontal="right"/>
    </xf>
    <xf numFmtId="0" fontId="0" fillId="2" borderId="1" xfId="0" applyFill="1" applyBorder="1" applyAlignment="1" applyProtection="1">
      <alignment horizontal="left"/>
      <protection locked="0"/>
    </xf>
    <xf numFmtId="0" fontId="11" fillId="0" borderId="0" xfId="0" applyFont="1" applyAlignment="1" applyProtection="1">
      <alignment horizontal="left"/>
    </xf>
    <xf numFmtId="0" fontId="28" fillId="6" borderId="0" xfId="0" applyFont="1" applyFill="1" applyAlignment="1">
      <alignment horizontal="left" vertical="top" wrapText="1"/>
    </xf>
    <xf numFmtId="0" fontId="0" fillId="0" borderId="4" xfId="0" applyBorder="1" applyAlignment="1">
      <alignment horizontal="left" vertical="top" wrapText="1"/>
    </xf>
    <xf numFmtId="0" fontId="18" fillId="0" borderId="0" xfId="0" applyFont="1" applyFill="1" applyBorder="1" applyAlignment="1">
      <alignment horizontal="left" vertical="top" wrapText="1"/>
    </xf>
    <xf numFmtId="0" fontId="12" fillId="7" borderId="4" xfId="0" applyFont="1" applyFill="1" applyBorder="1" applyAlignment="1">
      <alignment horizontal="center" vertical="top" wrapText="1"/>
    </xf>
    <xf numFmtId="0" fontId="12" fillId="7" borderId="0" xfId="0" applyFont="1" applyFill="1" applyBorder="1" applyAlignment="1">
      <alignment horizontal="center" vertical="top" wrapText="1"/>
    </xf>
    <xf numFmtId="0" fontId="12" fillId="7" borderId="0" xfId="0" applyFont="1" applyFill="1" applyBorder="1" applyAlignment="1">
      <alignment horizontal="left" vertical="top" wrapText="1"/>
    </xf>
    <xf numFmtId="0" fontId="0" fillId="8" borderId="4" xfId="0" applyFill="1" applyBorder="1" applyAlignment="1">
      <alignment horizontal="right" vertical="top" wrapText="1"/>
    </xf>
    <xf numFmtId="0" fontId="0" fillId="8" borderId="3" xfId="0" applyFill="1" applyBorder="1" applyAlignment="1">
      <alignment horizontal="right" vertical="top" wrapText="1"/>
    </xf>
    <xf numFmtId="0" fontId="0" fillId="8" borderId="4" xfId="0" applyFill="1" applyBorder="1" applyAlignment="1">
      <alignment horizontal="left" vertical="top" wrapText="1"/>
    </xf>
    <xf numFmtId="0" fontId="0" fillId="8" borderId="0" xfId="0" applyFill="1" applyBorder="1" applyAlignment="1">
      <alignment horizontal="left" vertical="top" wrapText="1"/>
    </xf>
    <xf numFmtId="0" fontId="0" fillId="8" borderId="0" xfId="0" applyFill="1" applyBorder="1" applyAlignment="1">
      <alignment horizontal="right" vertical="top" wrapText="1"/>
    </xf>
    <xf numFmtId="0" fontId="18" fillId="0" borderId="4" xfId="0" applyFont="1" applyFill="1" applyBorder="1" applyAlignment="1">
      <alignment horizontal="left" vertical="top" wrapText="1"/>
    </xf>
    <xf numFmtId="0" fontId="5" fillId="0" borderId="4" xfId="1" applyBorder="1" applyAlignment="1" applyProtection="1">
      <alignment horizontal="left" vertical="top" wrapText="1" indent="5"/>
    </xf>
    <xf numFmtId="0" fontId="5" fillId="0" borderId="0" xfId="1" applyBorder="1" applyAlignment="1" applyProtection="1">
      <alignment horizontal="left" vertical="top" wrapText="1" indent="5"/>
    </xf>
    <xf numFmtId="0" fontId="23" fillId="0" borderId="0" xfId="0" applyFont="1" applyBorder="1" applyAlignment="1">
      <alignment horizontal="left"/>
    </xf>
    <xf numFmtId="0" fontId="23" fillId="0" borderId="23" xfId="0" applyFont="1" applyFill="1" applyBorder="1" applyAlignment="1">
      <alignment horizontal="left"/>
    </xf>
    <xf numFmtId="0" fontId="23" fillId="0" borderId="1" xfId="0" applyFont="1" applyFill="1" applyBorder="1" applyAlignment="1">
      <alignment horizontal="left"/>
    </xf>
    <xf numFmtId="0" fontId="14" fillId="0" borderId="6" xfId="0" applyFont="1" applyFill="1" applyBorder="1" applyAlignment="1">
      <alignment horizontal="left"/>
    </xf>
    <xf numFmtId="0" fontId="14" fillId="0" borderId="8" xfId="0" applyFont="1" applyFill="1" applyBorder="1" applyAlignment="1">
      <alignment horizontal="left"/>
    </xf>
    <xf numFmtId="0" fontId="14" fillId="0" borderId="7" xfId="0" applyFont="1" applyFill="1" applyBorder="1" applyAlignment="1">
      <alignment horizontal="left"/>
    </xf>
    <xf numFmtId="0" fontId="23" fillId="0" borderId="1" xfId="0" applyFont="1" applyBorder="1" applyAlignment="1">
      <alignment horizontal="left"/>
    </xf>
    <xf numFmtId="0" fontId="10" fillId="0" borderId="0" xfId="0" applyFont="1" applyBorder="1" applyAlignment="1">
      <alignment horizontal="left"/>
    </xf>
    <xf numFmtId="0" fontId="14" fillId="0" borderId="0" xfId="0" applyFont="1" applyBorder="1" applyAlignment="1">
      <alignment horizontal="left"/>
    </xf>
    <xf numFmtId="0" fontId="0" fillId="0" borderId="24" xfId="0" applyBorder="1" applyAlignment="1">
      <alignment horizontal="left" vertical="center"/>
    </xf>
    <xf numFmtId="0" fontId="0" fillId="0" borderId="25" xfId="0" applyBorder="1" applyAlignment="1">
      <alignment horizontal="left" vertical="center"/>
    </xf>
    <xf numFmtId="0" fontId="0" fillId="0" borderId="23" xfId="0" applyBorder="1" applyAlignment="1">
      <alignment horizontal="left" vertical="center"/>
    </xf>
    <xf numFmtId="0" fontId="0" fillId="0" borderId="0" xfId="0" applyFont="1" applyBorder="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26" xfId="0" applyBorder="1" applyAlignment="1">
      <alignment horizontal="left" vertical="center"/>
    </xf>
    <xf numFmtId="0" fontId="0" fillId="0" borderId="28"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6" xfId="0" applyFill="1" applyBorder="1" applyAlignment="1">
      <alignment horizontal="left"/>
    </xf>
    <xf numFmtId="0" fontId="0" fillId="0" borderId="8" xfId="0" applyFill="1" applyBorder="1" applyAlignment="1">
      <alignment horizontal="left"/>
    </xf>
    <xf numFmtId="0" fontId="0" fillId="0" borderId="7" xfId="0" applyFill="1"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xf>
    <xf numFmtId="0" fontId="0" fillId="0" borderId="1" xfId="0" applyFill="1" applyBorder="1" applyAlignment="1">
      <alignment horizontal="left"/>
    </xf>
    <xf numFmtId="0" fontId="10" fillId="0" borderId="1" xfId="0" applyFont="1" applyFill="1" applyBorder="1" applyAlignment="1">
      <alignment horizontal="left"/>
    </xf>
    <xf numFmtId="0" fontId="1" fillId="0" borderId="6" xfId="0" applyFont="1" applyFill="1" applyBorder="1" applyAlignment="1">
      <alignment horizontal="left"/>
    </xf>
    <xf numFmtId="0" fontId="1" fillId="0" borderId="8" xfId="0" applyFont="1" applyFill="1" applyBorder="1" applyAlignment="1">
      <alignment horizontal="left"/>
    </xf>
    <xf numFmtId="0" fontId="1" fillId="0" borderId="7" xfId="0" applyFont="1"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1" fillId="0" borderId="23" xfId="0" applyFont="1" applyFill="1" applyBorder="1" applyAlignment="1">
      <alignment horizontal="left"/>
    </xf>
    <xf numFmtId="0" fontId="1" fillId="0" borderId="1" xfId="0" applyFont="1" applyFill="1" applyBorder="1" applyAlignment="1">
      <alignment horizontal="left"/>
    </xf>
    <xf numFmtId="0" fontId="0" fillId="0" borderId="6" xfId="0" applyFont="1" applyBorder="1" applyAlignment="1">
      <alignment horizontal="left"/>
    </xf>
    <xf numFmtId="0" fontId="1" fillId="0" borderId="8" xfId="0" applyFont="1" applyBorder="1" applyAlignment="1">
      <alignment horizontal="left"/>
    </xf>
    <xf numFmtId="0" fontId="1" fillId="0" borderId="7" xfId="0" applyFont="1" applyBorder="1" applyAlignment="1">
      <alignment horizontal="left"/>
    </xf>
    <xf numFmtId="0" fontId="0" fillId="0" borderId="6" xfId="0" applyFont="1" applyFill="1" applyBorder="1" applyAlignment="1">
      <alignment horizontal="left"/>
    </xf>
    <xf numFmtId="0" fontId="14" fillId="0" borderId="1" xfId="0" applyFont="1" applyBorder="1" applyAlignment="1">
      <alignment horizontal="left"/>
    </xf>
    <xf numFmtId="0" fontId="3" fillId="0" borderId="0" xfId="0" applyFont="1" applyBorder="1" applyAlignment="1">
      <alignment horizontal="left"/>
    </xf>
    <xf numFmtId="0" fontId="0" fillId="0" borderId="1" xfId="0" applyBorder="1" applyAlignment="1">
      <alignment horizontal="left" vertical="center"/>
    </xf>
    <xf numFmtId="0" fontId="0" fillId="0" borderId="23" xfId="0" applyFill="1" applyBorder="1" applyAlignment="1">
      <alignment horizontal="left"/>
    </xf>
    <xf numFmtId="166" fontId="0" fillId="2" borderId="1" xfId="0" applyNumberFormat="1" applyFill="1" applyBorder="1" applyAlignment="1" applyProtection="1">
      <alignment horizontal="left"/>
      <protection locked="0"/>
    </xf>
    <xf numFmtId="0" fontId="0" fillId="0" borderId="0" xfId="0" applyBorder="1" applyAlignment="1" applyProtection="1">
      <alignment horizontal="left" vertical="top" wrapText="1"/>
    </xf>
    <xf numFmtId="0" fontId="0" fillId="0" borderId="0" xfId="0" applyAlignment="1" applyProtection="1">
      <alignment horizontal="left"/>
    </xf>
    <xf numFmtId="0" fontId="2" fillId="0" borderId="0" xfId="0" applyFont="1" applyAlignment="1" applyProtection="1">
      <alignment horizontal="left"/>
    </xf>
    <xf numFmtId="0" fontId="2" fillId="3" borderId="29" xfId="0" applyFont="1" applyFill="1" applyBorder="1" applyAlignment="1" applyProtection="1">
      <alignment horizontal="left"/>
    </xf>
    <xf numFmtId="0" fontId="0" fillId="0" borderId="26" xfId="0" applyBorder="1" applyAlignment="1" applyProtection="1">
      <alignment horizontal="center"/>
    </xf>
    <xf numFmtId="0" fontId="0" fillId="0" borderId="27" xfId="0" applyBorder="1" applyAlignment="1" applyProtection="1">
      <alignment horizontal="center"/>
    </xf>
    <xf numFmtId="0" fontId="0" fillId="0" borderId="28" xfId="0" applyBorder="1" applyAlignment="1" applyProtection="1">
      <alignment horizontal="center"/>
    </xf>
    <xf numFmtId="0" fontId="0" fillId="2" borderId="6" xfId="0" applyFill="1" applyBorder="1" applyAlignment="1" applyProtection="1">
      <alignment horizontal="left" wrapText="1"/>
      <protection locked="0"/>
    </xf>
    <xf numFmtId="0" fontId="0" fillId="2" borderId="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9" xfId="0" applyFont="1" applyFill="1" applyBorder="1" applyAlignment="1">
      <alignment horizontal="left"/>
    </xf>
    <xf numFmtId="0" fontId="0" fillId="0" borderId="5" xfId="0" applyFill="1" applyBorder="1" applyAlignment="1" applyProtection="1">
      <alignment horizontal="left"/>
    </xf>
    <xf numFmtId="0" fontId="0" fillId="2" borderId="6" xfId="0" applyFill="1" applyBorder="1" applyAlignment="1" applyProtection="1">
      <alignment vertical="center" wrapText="1"/>
      <protection locked="0"/>
    </xf>
    <xf numFmtId="0" fontId="0" fillId="2" borderId="8" xfId="0" applyFill="1" applyBorder="1" applyAlignment="1" applyProtection="1">
      <alignment vertical="center" wrapText="1"/>
      <protection locked="0"/>
    </xf>
    <xf numFmtId="0" fontId="0" fillId="2" borderId="7" xfId="0" applyFill="1" applyBorder="1" applyAlignment="1" applyProtection="1">
      <alignment vertical="center" wrapText="1"/>
      <protection locked="0"/>
    </xf>
    <xf numFmtId="0" fontId="0" fillId="2" borderId="6" xfId="0" applyFill="1" applyBorder="1" applyAlignment="1" applyProtection="1">
      <alignment vertical="top" wrapText="1"/>
      <protection locked="0"/>
    </xf>
    <xf numFmtId="0" fontId="0" fillId="2" borderId="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6" xfId="0" applyFill="1" applyBorder="1" applyAlignment="1" applyProtection="1">
      <alignment horizontal="center"/>
    </xf>
    <xf numFmtId="0" fontId="0" fillId="0" borderId="27" xfId="0" applyFill="1" applyBorder="1" applyAlignment="1" applyProtection="1">
      <alignment horizontal="center"/>
    </xf>
    <xf numFmtId="0" fontId="0" fillId="0" borderId="28" xfId="0" applyFill="1" applyBorder="1" applyAlignment="1" applyProtection="1">
      <alignment horizontal="center"/>
    </xf>
    <xf numFmtId="0" fontId="2" fillId="5" borderId="29" xfId="0" applyFont="1" applyFill="1" applyBorder="1" applyAlignment="1">
      <alignment horizontal="left"/>
    </xf>
    <xf numFmtId="49" fontId="0" fillId="0" borderId="0" xfId="0" applyNumberFormat="1" applyAlignment="1" applyProtection="1">
      <alignment wrapText="1"/>
    </xf>
    <xf numFmtId="0" fontId="29" fillId="4" borderId="1" xfId="0" applyNumberFormat="1" applyFont="1" applyFill="1" applyBorder="1" applyAlignment="1" applyProtection="1">
      <alignment horizontal="left" vertical="top" wrapText="1"/>
    </xf>
    <xf numFmtId="0" fontId="29" fillId="2" borderId="1" xfId="0" applyNumberFormat="1" applyFont="1" applyFill="1" applyBorder="1" applyAlignment="1" applyProtection="1">
      <alignment horizontal="left" vertical="top" wrapText="1"/>
      <protection locked="0"/>
    </xf>
    <xf numFmtId="0" fontId="30" fillId="0" borderId="0" xfId="0" applyNumberFormat="1" applyFont="1" applyFill="1" applyBorder="1" applyAlignment="1" applyProtection="1">
      <alignment horizontal="left" vertical="top"/>
    </xf>
    <xf numFmtId="0" fontId="29" fillId="2" borderId="1" xfId="0" applyFont="1" applyFill="1" applyBorder="1" applyAlignment="1" applyProtection="1">
      <alignment vertical="top" wrapText="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mphress/davidu/course/comp6700/assignment/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mphress/davidu/course/comp6700/assignment/archive/2009%20Spring/2008%20Fall/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Standard_deviation" TargetMode="External"/><Relationship Id="rId2" Type="http://schemas.openxmlformats.org/officeDocument/2006/relationships/hyperlink" Target="http://en.wikipedia.org/wiki/Standard_deviation" TargetMode="External"/><Relationship Id="rId1" Type="http://schemas.openxmlformats.org/officeDocument/2006/relationships/hyperlink" Target="http://en.wikipedia.org/wiki/Standard_deviation" TargetMode="External"/><Relationship Id="rId4" Type="http://schemas.openxmlformats.org/officeDocument/2006/relationships/hyperlink" Target="http://en.wikipedia.org/wiki/Standard_devi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I31"/>
  <sheetViews>
    <sheetView showGridLines="0" topLeftCell="A6" zoomScaleNormal="100" workbookViewId="0">
      <selection sqref="A1:G1"/>
    </sheetView>
  </sheetViews>
  <sheetFormatPr defaultColWidth="8.81640625" defaultRowHeight="13"/>
  <cols>
    <col min="1" max="1" width="23.453125" style="23" customWidth="1"/>
    <col min="2" max="2" width="11" bestFit="1" customWidth="1"/>
    <col min="3" max="3" width="10.81640625" customWidth="1"/>
    <col min="4" max="4" width="11.36328125" customWidth="1"/>
    <col min="5" max="5" width="14.81640625" customWidth="1"/>
    <col min="6" max="6" width="12.453125" customWidth="1"/>
    <col min="7" max="7" width="10.453125" customWidth="1"/>
    <col min="8" max="8" width="10.6328125" customWidth="1"/>
    <col min="9" max="9" width="19.36328125" customWidth="1"/>
    <col min="10" max="10" width="8.81640625" customWidth="1"/>
    <col min="11" max="11" width="11.6328125" customWidth="1"/>
  </cols>
  <sheetData>
    <row r="1" spans="1:9" ht="20">
      <c r="A1" s="258" t="s">
        <v>225</v>
      </c>
      <c r="B1" s="258"/>
      <c r="C1" s="258"/>
      <c r="D1" s="258"/>
      <c r="E1" s="258"/>
      <c r="F1" s="258"/>
      <c r="G1" s="258"/>
    </row>
    <row r="3" spans="1:9">
      <c r="A3" s="20" t="s">
        <v>175</v>
      </c>
      <c r="B3" s="18">
        <v>1</v>
      </c>
    </row>
    <row r="4" spans="1:9" hidden="1">
      <c r="A4" s="20" t="s">
        <v>227</v>
      </c>
      <c r="B4" s="9">
        <v>41310</v>
      </c>
      <c r="C4" s="31" t="s">
        <v>424</v>
      </c>
      <c r="E4" t="s">
        <v>147</v>
      </c>
      <c r="G4" s="9">
        <f>B4-5</f>
        <v>41305</v>
      </c>
    </row>
    <row r="5" spans="1:9" hidden="1">
      <c r="A5" s="20" t="s">
        <v>228</v>
      </c>
      <c r="B5" s="9">
        <f>B4+7</f>
        <v>41317</v>
      </c>
      <c r="C5" s="31" t="str">
        <f>C4</f>
        <v>11:55pm</v>
      </c>
      <c r="E5" t="s">
        <v>147</v>
      </c>
      <c r="G5" s="9">
        <f>B5-3</f>
        <v>41314</v>
      </c>
    </row>
    <row r="6" spans="1:9">
      <c r="A6" s="23" t="s">
        <v>223</v>
      </c>
      <c r="B6" s="29" t="str">
        <f>CONCATENATE("CA0",B3,".xls")</f>
        <v>CA01.xls</v>
      </c>
      <c r="C6" s="18" t="s">
        <v>153</v>
      </c>
      <c r="D6" s="18"/>
    </row>
    <row r="7" spans="1:9">
      <c r="A7" s="20"/>
    </row>
    <row r="8" spans="1:9" ht="19" customHeight="1">
      <c r="A8" s="21" t="s">
        <v>42</v>
      </c>
      <c r="B8" s="260" t="s">
        <v>520</v>
      </c>
      <c r="C8" s="261"/>
      <c r="D8" s="261"/>
      <c r="E8" s="261"/>
      <c r="F8" s="261"/>
      <c r="G8" s="261"/>
      <c r="H8" s="261"/>
      <c r="I8" s="261"/>
    </row>
    <row r="9" spans="1:9" ht="21" customHeight="1">
      <c r="A9" s="21" t="s">
        <v>175</v>
      </c>
      <c r="B9" s="259" t="s">
        <v>462</v>
      </c>
      <c r="C9" s="259"/>
      <c r="D9" s="259"/>
      <c r="E9" s="259"/>
      <c r="F9" s="259"/>
      <c r="G9" s="259"/>
      <c r="H9" s="259"/>
      <c r="I9" s="259"/>
    </row>
    <row r="10" spans="1:9" ht="15" customHeight="1">
      <c r="A10" s="21" t="s">
        <v>314</v>
      </c>
      <c r="B10" s="262" t="s">
        <v>436</v>
      </c>
      <c r="C10" s="259"/>
      <c r="D10" s="259"/>
      <c r="E10" s="259"/>
      <c r="F10" s="259"/>
      <c r="G10" s="259"/>
      <c r="H10" s="259"/>
      <c r="I10" s="259"/>
    </row>
    <row r="11" spans="1:9" ht="15" customHeight="1">
      <c r="A11" s="21"/>
      <c r="B11" s="262" t="s">
        <v>315</v>
      </c>
      <c r="C11" s="259"/>
      <c r="D11" s="259"/>
      <c r="E11" s="259"/>
      <c r="F11" s="259"/>
      <c r="G11" s="259"/>
      <c r="H11" s="259"/>
      <c r="I11" s="259"/>
    </row>
    <row r="12" spans="1:9" ht="41" customHeight="1">
      <c r="A12" s="21"/>
      <c r="B12" s="262" t="str">
        <f>CONCATENATE(" - A exported version of your Eclipse project.  Use your usename as the name of your project; use CA0",B3," as your package name. To export from Eclipse, highlight your project, click File -&gt; Export, click General, click Archive File, click Next, provide a file named:  username.zip. ","Make sure you include both the production and test code in your project.")</f>
        <v xml:space="preserve"> - A exported version of your Eclipse project.  Use your usename as the name of your project; use CA01 as your package name. To export from Eclipse, highlight your project, click File -&gt; Export, click General, click Archive File, click Next, provide a file named:  username.zip. Make sure you include both the production and test code in your project.</v>
      </c>
      <c r="C12" s="259"/>
      <c r="D12" s="259"/>
      <c r="E12" s="259"/>
      <c r="F12" s="259"/>
      <c r="G12" s="259"/>
      <c r="H12" s="259"/>
      <c r="I12" s="259"/>
    </row>
    <row r="13" spans="1:9" ht="28" customHeight="1">
      <c r="A13" s="21"/>
      <c r="B13" s="135"/>
      <c r="C13" s="262" t="s">
        <v>489</v>
      </c>
      <c r="D13" s="262"/>
      <c r="E13" s="262"/>
      <c r="F13" s="262"/>
      <c r="G13" s="262"/>
      <c r="H13" s="262"/>
      <c r="I13" s="262"/>
    </row>
    <row r="14" spans="1:9" ht="41" customHeight="1">
      <c r="A14" s="21"/>
      <c r="B14" s="135"/>
      <c r="C14" s="262" t="s">
        <v>488</v>
      </c>
      <c r="D14" s="262"/>
      <c r="E14" s="262"/>
      <c r="F14" s="262"/>
      <c r="G14" s="262"/>
      <c r="H14" s="262"/>
      <c r="I14" s="262"/>
    </row>
    <row r="15" spans="1:9" ht="12" customHeight="1">
      <c r="A15" s="22" t="s">
        <v>126</v>
      </c>
      <c r="B15" s="259" t="s">
        <v>235</v>
      </c>
      <c r="C15" s="259"/>
      <c r="D15" s="259"/>
      <c r="E15" s="259"/>
      <c r="F15" s="259"/>
      <c r="G15" s="259"/>
      <c r="H15" s="259"/>
      <c r="I15" s="259"/>
    </row>
    <row r="16" spans="1:9">
      <c r="A16" s="22"/>
      <c r="B16" s="259" t="s">
        <v>43</v>
      </c>
      <c r="C16" s="259"/>
      <c r="D16" s="259"/>
      <c r="E16" s="259"/>
      <c r="F16" s="259"/>
      <c r="G16" s="259"/>
      <c r="H16" s="259"/>
      <c r="I16" s="259"/>
    </row>
    <row r="17" spans="1:9" ht="12.75" hidden="1" customHeight="1">
      <c r="A17" s="20"/>
      <c r="B17" s="259" t="s">
        <v>131</v>
      </c>
      <c r="C17" s="259"/>
      <c r="D17" s="259"/>
      <c r="E17" s="259"/>
      <c r="F17" s="259"/>
      <c r="G17" s="259"/>
      <c r="H17" s="259"/>
      <c r="I17" s="259"/>
    </row>
    <row r="18" spans="1:9" ht="29" hidden="1" customHeight="1">
      <c r="A18" s="20"/>
      <c r="B18" s="259" t="s">
        <v>453</v>
      </c>
      <c r="C18" s="259"/>
      <c r="D18" s="259"/>
      <c r="E18" s="259"/>
      <c r="F18" s="259"/>
      <c r="G18" s="259"/>
      <c r="H18" s="259"/>
      <c r="I18" s="259"/>
    </row>
    <row r="19" spans="1:9" hidden="1">
      <c r="A19" s="22"/>
      <c r="B19" s="259" t="s">
        <v>457</v>
      </c>
      <c r="C19" s="259"/>
      <c r="D19" s="259"/>
      <c r="E19" s="259"/>
      <c r="F19" s="259"/>
      <c r="G19" s="259"/>
      <c r="H19" s="259"/>
      <c r="I19" s="259"/>
    </row>
    <row r="20" spans="1:9" ht="12.75" hidden="1" customHeight="1">
      <c r="A20" s="20"/>
      <c r="B20" s="71"/>
      <c r="C20" s="72" t="s">
        <v>184</v>
      </c>
      <c r="D20" s="263" t="s">
        <v>185</v>
      </c>
      <c r="E20" s="259"/>
      <c r="F20" s="259"/>
      <c r="G20" s="259"/>
      <c r="H20" s="259"/>
      <c r="I20" s="259"/>
    </row>
    <row r="21" spans="1:9" ht="26" hidden="1" customHeight="1">
      <c r="A21" s="20"/>
      <c r="B21" s="71"/>
      <c r="C21" s="71" t="s">
        <v>186</v>
      </c>
      <c r="D21" s="259" t="s">
        <v>456</v>
      </c>
      <c r="E21" s="259"/>
      <c r="F21" s="259"/>
      <c r="G21" s="259"/>
      <c r="H21" s="259"/>
      <c r="I21" s="259"/>
    </row>
    <row r="22" spans="1:9" ht="28" hidden="1" customHeight="1">
      <c r="A22" s="20"/>
      <c r="B22" s="71"/>
      <c r="C22" s="71" t="s">
        <v>187</v>
      </c>
      <c r="D22" s="259" t="s">
        <v>90</v>
      </c>
      <c r="E22" s="259"/>
      <c r="F22" s="259"/>
      <c r="G22" s="259"/>
      <c r="H22" s="259"/>
      <c r="I22" s="259"/>
    </row>
    <row r="23" spans="1:9" ht="12" hidden="1" customHeight="1">
      <c r="A23" s="20"/>
      <c r="B23" s="71"/>
      <c r="C23" s="71" t="s">
        <v>188</v>
      </c>
      <c r="D23" s="259" t="s">
        <v>89</v>
      </c>
      <c r="E23" s="259"/>
      <c r="F23" s="259"/>
      <c r="G23" s="259"/>
      <c r="H23" s="259"/>
      <c r="I23" s="259"/>
    </row>
    <row r="24" spans="1:9" ht="19" hidden="1" customHeight="1">
      <c r="A24" s="20"/>
      <c r="B24" s="71"/>
      <c r="C24" s="71" t="s">
        <v>189</v>
      </c>
      <c r="D24" s="259" t="s">
        <v>87</v>
      </c>
      <c r="E24" s="259"/>
      <c r="F24" s="259"/>
      <c r="G24" s="259"/>
      <c r="H24" s="259"/>
      <c r="I24" s="259"/>
    </row>
    <row r="25" spans="1:9" ht="30" hidden="1" customHeight="1">
      <c r="A25" s="20"/>
      <c r="B25" s="71"/>
      <c r="C25" s="71" t="s">
        <v>88</v>
      </c>
      <c r="D25" s="259" t="s">
        <v>26</v>
      </c>
      <c r="E25" s="259"/>
      <c r="F25" s="259"/>
      <c r="G25" s="259"/>
      <c r="H25" s="259"/>
      <c r="I25" s="259"/>
    </row>
    <row r="26" spans="1:9" ht="41" hidden="1" customHeight="1">
      <c r="A26" s="20"/>
      <c r="B26" s="71"/>
      <c r="C26" s="71" t="s">
        <v>24</v>
      </c>
      <c r="D26" s="259" t="s">
        <v>15</v>
      </c>
      <c r="E26" s="259"/>
      <c r="F26" s="259"/>
      <c r="G26" s="259"/>
      <c r="H26" s="259"/>
      <c r="I26" s="259"/>
    </row>
    <row r="27" spans="1:9" ht="43" hidden="1" customHeight="1">
      <c r="A27" s="20"/>
      <c r="B27" s="71"/>
      <c r="C27" s="71" t="s">
        <v>10</v>
      </c>
      <c r="D27" s="259" t="s">
        <v>0</v>
      </c>
      <c r="E27" s="259"/>
      <c r="F27" s="259"/>
      <c r="G27" s="259"/>
      <c r="H27" s="259"/>
      <c r="I27" s="259"/>
    </row>
    <row r="28" spans="1:9" ht="25" hidden="1" customHeight="1">
      <c r="A28" s="20"/>
      <c r="B28" s="71"/>
      <c r="C28" s="71" t="s">
        <v>245</v>
      </c>
      <c r="D28" s="259" t="s">
        <v>316</v>
      </c>
      <c r="E28" s="259"/>
      <c r="F28" s="259"/>
      <c r="G28" s="259"/>
      <c r="H28" s="259"/>
      <c r="I28" s="259"/>
    </row>
    <row r="29" spans="1:9" ht="19" hidden="1" customHeight="1">
      <c r="A29" s="20"/>
      <c r="B29" s="71"/>
      <c r="C29" s="71" t="s">
        <v>415</v>
      </c>
      <c r="D29" s="259" t="s">
        <v>416</v>
      </c>
      <c r="E29" s="259"/>
      <c r="F29" s="259"/>
      <c r="G29" s="259"/>
      <c r="H29" s="259"/>
      <c r="I29" s="259"/>
    </row>
    <row r="30" spans="1:9" ht="36" hidden="1" customHeight="1">
      <c r="A30" s="20"/>
      <c r="B30" s="71"/>
      <c r="C30" s="71" t="s">
        <v>392</v>
      </c>
      <c r="D30" s="259" t="s">
        <v>417</v>
      </c>
      <c r="E30" s="259"/>
      <c r="F30" s="259"/>
      <c r="G30" s="259"/>
      <c r="H30" s="259"/>
      <c r="I30" s="259"/>
    </row>
    <row r="31" spans="1:9" s="25" customFormat="1" ht="49.5" customHeight="1">
      <c r="A31" s="22" t="s">
        <v>68</v>
      </c>
      <c r="B31" s="259" t="s">
        <v>327</v>
      </c>
      <c r="C31" s="259"/>
      <c r="D31" s="259"/>
      <c r="E31" s="259"/>
      <c r="F31" s="259"/>
      <c r="G31" s="259"/>
      <c r="H31" s="259"/>
      <c r="I31" s="259"/>
    </row>
  </sheetData>
  <sheetProtection sheet="1" objects="1" scenarios="1"/>
  <mergeCells count="25">
    <mergeCell ref="D20:I20"/>
    <mergeCell ref="D21:I21"/>
    <mergeCell ref="D27:I27"/>
    <mergeCell ref="C14:I14"/>
    <mergeCell ref="B19:I19"/>
    <mergeCell ref="D22:I22"/>
    <mergeCell ref="D23:I23"/>
    <mergeCell ref="D24:I24"/>
    <mergeCell ref="D26:I26"/>
    <mergeCell ref="A1:G1"/>
    <mergeCell ref="B31:I31"/>
    <mergeCell ref="B18:I18"/>
    <mergeCell ref="B15:I15"/>
    <mergeCell ref="B16:I16"/>
    <mergeCell ref="B17:I17"/>
    <mergeCell ref="B8:I8"/>
    <mergeCell ref="B9:I9"/>
    <mergeCell ref="D29:I29"/>
    <mergeCell ref="C13:I13"/>
    <mergeCell ref="B12:I12"/>
    <mergeCell ref="D28:I28"/>
    <mergeCell ref="D25:I25"/>
    <mergeCell ref="B10:I10"/>
    <mergeCell ref="B11:I11"/>
    <mergeCell ref="D30:I30"/>
  </mergeCells>
  <phoneticPr fontId="0" type="noConversion"/>
  <pageMargins left="0.75" right="0.75" top="1" bottom="1" header="0.5" footer="0.5"/>
  <pageSetup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8"/>
  <sheetViews>
    <sheetView showGridLines="0" zoomScaleNormal="100" workbookViewId="0">
      <selection activeCell="A44" sqref="A44"/>
    </sheetView>
  </sheetViews>
  <sheetFormatPr defaultRowHeight="12.5"/>
  <cols>
    <col min="1" max="1" width="24.1796875" customWidth="1"/>
    <col min="2" max="5" width="10.90625" customWidth="1"/>
    <col min="6" max="6" width="3.6328125" customWidth="1"/>
    <col min="7" max="7" width="11.1796875" customWidth="1"/>
    <col min="8" max="256" width="10.90625" customWidth="1"/>
  </cols>
  <sheetData>
    <row r="1" spans="1:12" s="3" customFormat="1" ht="20">
      <c r="A1" s="179" t="s">
        <v>342</v>
      </c>
      <c r="B1" s="39"/>
      <c r="C1" s="39"/>
      <c r="D1" s="39"/>
      <c r="E1" s="39"/>
      <c r="F1" s="39"/>
      <c r="G1" s="39"/>
      <c r="H1" s="39"/>
      <c r="I1" s="39"/>
      <c r="J1" s="39"/>
      <c r="K1" s="39"/>
      <c r="L1" s="39"/>
    </row>
    <row r="2" spans="1:12" s="3" customFormat="1" ht="13" hidden="1" thickBot="1">
      <c r="A2" s="34"/>
      <c r="B2" s="34"/>
      <c r="C2" s="34"/>
      <c r="D2" s="34"/>
      <c r="E2" s="34"/>
      <c r="F2" s="34"/>
      <c r="G2" s="34"/>
    </row>
    <row r="3" spans="1:12" s="3" customFormat="1" ht="20" hidden="1">
      <c r="A3" s="180" t="s">
        <v>181</v>
      </c>
      <c r="B3" s="36"/>
      <c r="C3" s="36"/>
      <c r="D3" s="36"/>
      <c r="E3" s="36"/>
      <c r="F3" s="36"/>
      <c r="G3" s="36"/>
      <c r="H3" s="36"/>
    </row>
    <row r="4" spans="1:12" s="3" customFormat="1" hidden="1">
      <c r="A4" s="36" t="s">
        <v>112</v>
      </c>
      <c r="B4" s="181">
        <v>36526</v>
      </c>
      <c r="C4" s="181"/>
      <c r="D4" s="36"/>
      <c r="E4" s="36" t="s">
        <v>241</v>
      </c>
      <c r="F4" s="36" t="s">
        <v>222</v>
      </c>
      <c r="G4" s="36"/>
      <c r="H4" s="36"/>
    </row>
    <row r="5" spans="1:12" s="3" customFormat="1" hidden="1">
      <c r="A5" s="36" t="s">
        <v>146</v>
      </c>
      <c r="B5" s="181">
        <v>43831</v>
      </c>
      <c r="C5" s="181"/>
      <c r="D5" s="36"/>
      <c r="E5" s="36"/>
      <c r="F5" s="36" t="s">
        <v>242</v>
      </c>
      <c r="G5" s="36"/>
      <c r="H5" s="36"/>
    </row>
    <row r="6" spans="1:12" s="3" customFormat="1" hidden="1">
      <c r="A6" s="36" t="s">
        <v>113</v>
      </c>
      <c r="B6" s="182" t="s">
        <v>195</v>
      </c>
      <c r="C6" s="182"/>
      <c r="D6" s="36"/>
      <c r="E6" s="36"/>
      <c r="F6" s="36" t="s">
        <v>143</v>
      </c>
      <c r="G6" s="36"/>
      <c r="H6" s="36"/>
    </row>
    <row r="7" spans="1:12" s="3" customFormat="1" hidden="1">
      <c r="A7" s="36"/>
      <c r="B7" s="182" t="s">
        <v>245</v>
      </c>
      <c r="C7" s="182"/>
      <c r="D7" s="36"/>
      <c r="E7" s="36"/>
      <c r="F7" s="182" t="s">
        <v>144</v>
      </c>
      <c r="G7" s="36"/>
      <c r="H7" s="36"/>
    </row>
    <row r="8" spans="1:12" s="3" customFormat="1" hidden="1">
      <c r="A8" s="36"/>
      <c r="B8" s="182" t="s">
        <v>166</v>
      </c>
      <c r="C8" s="182"/>
      <c r="D8" s="36"/>
      <c r="E8" s="36"/>
      <c r="F8" s="182" t="s">
        <v>58</v>
      </c>
      <c r="G8" s="36"/>
      <c r="H8" s="36"/>
    </row>
    <row r="9" spans="1:12" s="3" customFormat="1" hidden="1">
      <c r="A9" s="36"/>
      <c r="B9" s="182" t="s">
        <v>243</v>
      </c>
      <c r="C9" s="182"/>
      <c r="D9" s="36"/>
      <c r="E9" s="36"/>
      <c r="F9" s="36" t="s">
        <v>59</v>
      </c>
      <c r="G9" s="36"/>
      <c r="H9" s="36"/>
    </row>
    <row r="10" spans="1:12" s="3" customFormat="1" hidden="1">
      <c r="A10" s="36"/>
      <c r="B10" s="182" t="s">
        <v>244</v>
      </c>
      <c r="C10" s="182"/>
      <c r="D10" s="36"/>
      <c r="E10" s="36"/>
      <c r="F10" s="36" t="s">
        <v>60</v>
      </c>
      <c r="G10" s="36"/>
      <c r="H10" s="36"/>
    </row>
    <row r="11" spans="1:12" s="3" customFormat="1" hidden="1">
      <c r="A11" s="36"/>
      <c r="B11" s="182" t="s">
        <v>196</v>
      </c>
      <c r="C11" s="182"/>
      <c r="D11" s="36"/>
      <c r="E11" s="36"/>
      <c r="F11" s="36" t="s">
        <v>61</v>
      </c>
      <c r="G11" s="36"/>
      <c r="H11" s="36"/>
    </row>
    <row r="12" spans="1:12" s="3" customFormat="1" hidden="1">
      <c r="A12" s="36"/>
      <c r="B12" s="182" t="s">
        <v>197</v>
      </c>
      <c r="C12" s="182"/>
      <c r="D12" s="36"/>
      <c r="E12" s="36"/>
      <c r="F12" s="36" t="s">
        <v>148</v>
      </c>
      <c r="G12" s="36"/>
      <c r="H12" s="36"/>
    </row>
    <row r="13" spans="1:12" s="3" customFormat="1" hidden="1">
      <c r="A13" s="36"/>
      <c r="B13" s="182" t="s">
        <v>289</v>
      </c>
      <c r="C13" s="182"/>
      <c r="D13" s="36"/>
      <c r="E13" s="36"/>
      <c r="F13" s="36"/>
      <c r="G13" s="36"/>
      <c r="H13" s="36"/>
    </row>
    <row r="14" spans="1:12" s="3" customFormat="1" hidden="1">
      <c r="A14" s="36" t="s">
        <v>118</v>
      </c>
      <c r="B14" s="36" t="s">
        <v>119</v>
      </c>
      <c r="C14" s="36"/>
      <c r="D14" s="36"/>
      <c r="E14" s="36"/>
      <c r="F14" s="36"/>
      <c r="G14" s="36"/>
      <c r="H14" s="36"/>
    </row>
    <row r="15" spans="1:12" s="3" customFormat="1" hidden="1">
      <c r="A15" s="36"/>
      <c r="B15" s="36" t="s">
        <v>246</v>
      </c>
      <c r="C15" s="36"/>
      <c r="D15" s="36"/>
      <c r="E15" s="36" t="s">
        <v>343</v>
      </c>
      <c r="F15" s="36" t="s">
        <v>344</v>
      </c>
      <c r="G15" s="36"/>
      <c r="H15" s="36"/>
    </row>
    <row r="16" spans="1:12" s="3" customFormat="1" hidden="1">
      <c r="A16" s="36"/>
      <c r="B16" s="36" t="s">
        <v>205</v>
      </c>
      <c r="C16" s="36"/>
      <c r="D16" s="36"/>
      <c r="E16" s="36"/>
      <c r="F16" s="36" t="s">
        <v>345</v>
      </c>
      <c r="G16" s="36"/>
      <c r="H16" s="36"/>
    </row>
    <row r="17" spans="1:8" s="3" customFormat="1" hidden="1">
      <c r="A17" s="36"/>
      <c r="B17" s="36" t="s">
        <v>206</v>
      </c>
      <c r="C17" s="36"/>
      <c r="D17" s="36"/>
      <c r="E17" s="36" t="s">
        <v>346</v>
      </c>
      <c r="F17" s="36" t="s">
        <v>347</v>
      </c>
      <c r="G17" s="36"/>
      <c r="H17" s="36"/>
    </row>
    <row r="18" spans="1:8" s="3" customFormat="1" hidden="1">
      <c r="A18" s="36"/>
      <c r="B18" s="36" t="s">
        <v>281</v>
      </c>
      <c r="C18" s="36"/>
      <c r="D18" s="36"/>
      <c r="E18" s="36"/>
      <c r="F18" s="36" t="s">
        <v>348</v>
      </c>
      <c r="G18" s="36"/>
      <c r="H18" s="36"/>
    </row>
    <row r="19" spans="1:8" s="3" customFormat="1" hidden="1">
      <c r="A19" s="36"/>
      <c r="B19" s="36" t="s">
        <v>121</v>
      </c>
      <c r="C19" s="36"/>
      <c r="D19" s="36"/>
      <c r="E19" s="36"/>
      <c r="F19" s="36" t="s">
        <v>349</v>
      </c>
      <c r="G19" s="36"/>
      <c r="H19" s="36"/>
    </row>
    <row r="20" spans="1:8" s="3" customFormat="1" hidden="1">
      <c r="A20" s="36"/>
      <c r="B20" s="36" t="s">
        <v>32</v>
      </c>
      <c r="C20" s="36"/>
      <c r="D20" s="36"/>
      <c r="E20" s="36"/>
      <c r="F20" s="36" t="s">
        <v>350</v>
      </c>
      <c r="G20" s="36"/>
      <c r="H20" s="36"/>
    </row>
    <row r="21" spans="1:8" s="3" customFormat="1" hidden="1">
      <c r="A21" s="36"/>
      <c r="B21" s="36" t="s">
        <v>282</v>
      </c>
      <c r="C21" s="36"/>
      <c r="D21" s="36"/>
      <c r="E21" s="36" t="s">
        <v>351</v>
      </c>
      <c r="F21" s="36" t="s">
        <v>349</v>
      </c>
      <c r="G21" s="36"/>
      <c r="H21" s="36"/>
    </row>
    <row r="22" spans="1:8" s="3" customFormat="1" hidden="1">
      <c r="A22" s="36"/>
      <c r="B22" s="36" t="s">
        <v>283</v>
      </c>
      <c r="C22" s="36"/>
      <c r="D22" s="36"/>
      <c r="E22" s="36"/>
      <c r="F22" s="36" t="s">
        <v>352</v>
      </c>
      <c r="G22" s="36"/>
      <c r="H22" s="36"/>
    </row>
    <row r="23" spans="1:8" s="3" customFormat="1" hidden="1">
      <c r="A23" s="36"/>
      <c r="B23" s="36" t="s">
        <v>284</v>
      </c>
      <c r="C23" s="36"/>
      <c r="D23" s="36"/>
      <c r="E23" s="36"/>
      <c r="F23" s="36"/>
      <c r="G23" s="36"/>
      <c r="H23" s="36"/>
    </row>
    <row r="24" spans="1:8" s="3" customFormat="1" hidden="1">
      <c r="A24" s="36" t="s">
        <v>69</v>
      </c>
      <c r="B24" s="36" t="s">
        <v>70</v>
      </c>
      <c r="C24" s="36"/>
      <c r="D24" s="36"/>
      <c r="E24" s="36"/>
      <c r="F24" s="36"/>
      <c r="G24" s="36"/>
      <c r="H24" s="36"/>
    </row>
    <row r="25" spans="1:8" s="24" customFormat="1" hidden="1">
      <c r="A25" s="36"/>
      <c r="B25" s="36" t="s">
        <v>71</v>
      </c>
      <c r="C25" s="36"/>
      <c r="D25" s="36"/>
      <c r="E25" s="36"/>
      <c r="F25" s="36"/>
      <c r="G25" s="36"/>
      <c r="H25" s="36"/>
    </row>
    <row r="26" spans="1:8" s="3" customFormat="1" hidden="1">
      <c r="A26" s="36" t="s">
        <v>72</v>
      </c>
      <c r="B26" s="36" t="s">
        <v>73</v>
      </c>
      <c r="C26" s="36"/>
      <c r="D26" s="36"/>
      <c r="E26" s="36"/>
      <c r="F26" s="36"/>
      <c r="G26" s="36"/>
      <c r="H26" s="36"/>
    </row>
    <row r="27" spans="1:8" s="3" customFormat="1" hidden="1">
      <c r="A27" s="36"/>
      <c r="B27" s="36" t="s">
        <v>120</v>
      </c>
      <c r="C27" s="36"/>
      <c r="D27" s="36"/>
      <c r="E27" s="36"/>
      <c r="F27" s="36"/>
      <c r="G27" s="36"/>
      <c r="H27" s="36"/>
    </row>
    <row r="28" spans="1:8" s="3" customFormat="1" hidden="1">
      <c r="A28" s="36"/>
      <c r="B28" s="36" t="s">
        <v>75</v>
      </c>
      <c r="C28" s="36"/>
      <c r="D28" s="36"/>
      <c r="E28" s="36"/>
      <c r="F28" s="36"/>
      <c r="G28" s="36"/>
      <c r="H28" s="36"/>
    </row>
    <row r="29" spans="1:8" s="3" customFormat="1" hidden="1">
      <c r="A29" s="36"/>
      <c r="B29" s="36" t="s">
        <v>74</v>
      </c>
      <c r="C29" s="36"/>
      <c r="D29" s="36"/>
      <c r="E29" s="36"/>
      <c r="F29" s="36"/>
      <c r="G29" s="36"/>
      <c r="H29" s="36"/>
    </row>
    <row r="30" spans="1:8" s="3" customFormat="1" hidden="1">
      <c r="A30" s="36" t="s">
        <v>353</v>
      </c>
      <c r="B30" s="36" t="s">
        <v>307</v>
      </c>
      <c r="C30" s="36"/>
      <c r="D30" s="36"/>
      <c r="E30" s="36"/>
      <c r="F30" s="36"/>
      <c r="G30" s="36"/>
      <c r="H30" s="36"/>
    </row>
    <row r="31" spans="1:8" s="3" customFormat="1" hidden="1">
      <c r="A31" s="36"/>
      <c r="B31" s="36" t="s">
        <v>308</v>
      </c>
      <c r="C31" s="36"/>
      <c r="D31" s="36"/>
      <c r="E31" s="36"/>
      <c r="F31" s="36"/>
      <c r="G31" s="36"/>
      <c r="H31" s="36"/>
    </row>
    <row r="32" spans="1:8" s="3" customFormat="1" hidden="1">
      <c r="A32" s="36" t="s">
        <v>76</v>
      </c>
      <c r="B32" s="36" t="s">
        <v>77</v>
      </c>
      <c r="C32" s="36"/>
      <c r="D32" s="36"/>
      <c r="E32" s="36"/>
      <c r="F32" s="36"/>
      <c r="G32" s="36"/>
      <c r="H32" s="36"/>
    </row>
    <row r="33" spans="1:12" s="3" customFormat="1" hidden="1">
      <c r="A33" s="36"/>
      <c r="B33" s="36" t="s">
        <v>78</v>
      </c>
      <c r="C33" s="36"/>
      <c r="D33" s="36"/>
      <c r="E33" s="36"/>
      <c r="F33" s="36"/>
      <c r="G33" s="36"/>
      <c r="H33" s="36"/>
    </row>
    <row r="34" spans="1:12" s="3" customFormat="1" hidden="1">
      <c r="A34" s="36"/>
      <c r="B34" s="36" t="s">
        <v>79</v>
      </c>
      <c r="C34" s="36"/>
      <c r="D34" s="36"/>
      <c r="E34" s="36"/>
      <c r="F34" s="36"/>
      <c r="G34" s="36"/>
      <c r="H34" s="36"/>
    </row>
    <row r="35" spans="1:12" s="3" customFormat="1" hidden="1">
      <c r="A35" s="36"/>
      <c r="B35" s="36" t="s">
        <v>80</v>
      </c>
      <c r="C35" s="36"/>
      <c r="D35" s="36"/>
      <c r="E35" s="36"/>
      <c r="F35" s="36"/>
      <c r="G35" s="36"/>
      <c r="H35" s="36"/>
    </row>
    <row r="36" spans="1:12" s="3" customFormat="1" hidden="1">
      <c r="A36" s="36"/>
      <c r="B36" s="36" t="s">
        <v>81</v>
      </c>
      <c r="C36" s="36"/>
      <c r="D36" s="36"/>
      <c r="E36" s="36"/>
      <c r="F36" s="36"/>
      <c r="G36" s="36"/>
      <c r="H36" s="36"/>
    </row>
    <row r="37" spans="1:12" s="3" customFormat="1" hidden="1">
      <c r="A37" s="36" t="s">
        <v>264</v>
      </c>
      <c r="B37" s="36" t="s">
        <v>265</v>
      </c>
      <c r="C37" s="36"/>
      <c r="D37" s="36"/>
      <c r="E37" s="36"/>
      <c r="F37" s="36"/>
      <c r="G37" s="36"/>
      <c r="H37" s="36"/>
    </row>
    <row r="38" spans="1:12" s="3" customFormat="1" hidden="1">
      <c r="A38" s="36"/>
      <c r="B38" s="36" t="s">
        <v>266</v>
      </c>
      <c r="C38" s="36"/>
      <c r="D38" s="36"/>
      <c r="E38" s="36"/>
      <c r="F38" s="36"/>
      <c r="G38" s="36"/>
      <c r="H38" s="36"/>
    </row>
    <row r="39" spans="1:12" s="3" customFormat="1" hidden="1">
      <c r="A39" s="36"/>
      <c r="B39" s="36" t="s">
        <v>267</v>
      </c>
      <c r="C39" s="36"/>
      <c r="D39" s="36"/>
      <c r="E39" s="36"/>
      <c r="F39" s="36"/>
      <c r="G39" s="36"/>
      <c r="H39" s="36"/>
    </row>
    <row r="40" spans="1:12" s="3" customFormat="1" hidden="1">
      <c r="A40" s="36"/>
      <c r="B40" s="36"/>
      <c r="C40" s="36"/>
      <c r="D40" s="36"/>
      <c r="E40" s="36"/>
      <c r="F40" s="36"/>
      <c r="G40" s="36"/>
      <c r="H40" s="36"/>
    </row>
    <row r="41" spans="1:12" s="3" customFormat="1" hidden="1">
      <c r="A41" s="36"/>
      <c r="B41" s="36"/>
      <c r="C41" s="36"/>
      <c r="D41" s="36"/>
      <c r="E41" s="36"/>
      <c r="F41" s="36"/>
      <c r="G41" s="36"/>
      <c r="H41" s="36"/>
    </row>
    <row r="42" spans="1:12" s="3" customFormat="1" ht="20">
      <c r="A42" s="179"/>
      <c r="B42" s="350" t="s">
        <v>354</v>
      </c>
      <c r="C42" s="351"/>
      <c r="D42" s="351"/>
      <c r="E42" s="352"/>
      <c r="F42" s="183"/>
      <c r="G42" s="350" t="s">
        <v>110</v>
      </c>
      <c r="H42" s="351"/>
      <c r="I42" s="351"/>
      <c r="J42" s="352"/>
      <c r="K42" s="39"/>
      <c r="L42" s="39"/>
    </row>
    <row r="43" spans="1:12" s="4" customFormat="1" ht="13">
      <c r="A43" s="122" t="s">
        <v>381</v>
      </c>
      <c r="B43" s="92" t="s">
        <v>355</v>
      </c>
      <c r="C43" s="93" t="s">
        <v>356</v>
      </c>
      <c r="D43" s="93" t="s">
        <v>357</v>
      </c>
      <c r="E43" s="94" t="s">
        <v>358</v>
      </c>
      <c r="F43" s="87"/>
      <c r="G43" s="184" t="s">
        <v>355</v>
      </c>
      <c r="H43" s="185" t="s">
        <v>356</v>
      </c>
      <c r="I43" s="185" t="s">
        <v>357</v>
      </c>
      <c r="J43" s="186" t="s">
        <v>358</v>
      </c>
      <c r="K43" s="187"/>
      <c r="L43" s="187"/>
    </row>
    <row r="44" spans="1:12" s="4" customFormat="1">
      <c r="A44" s="188"/>
      <c r="B44" s="189"/>
      <c r="C44" s="189"/>
      <c r="D44" s="189"/>
      <c r="E44" s="189"/>
      <c r="F44" s="190"/>
      <c r="G44" s="191"/>
      <c r="H44" s="191"/>
      <c r="I44" s="191"/>
      <c r="J44" s="191"/>
      <c r="K44" s="187"/>
      <c r="L44" s="187"/>
    </row>
    <row r="45" spans="1:12" s="4" customFormat="1">
      <c r="A45" s="188"/>
      <c r="B45" s="189"/>
      <c r="C45" s="189"/>
      <c r="D45" s="189"/>
      <c r="E45" s="189"/>
      <c r="F45" s="190"/>
      <c r="G45" s="189"/>
      <c r="H45" s="189"/>
      <c r="I45" s="189"/>
      <c r="J45" s="189"/>
      <c r="K45" s="187"/>
      <c r="L45" s="187"/>
    </row>
    <row r="46" spans="1:12" s="4" customFormat="1">
      <c r="A46" s="188"/>
      <c r="B46" s="189"/>
      <c r="C46" s="189"/>
      <c r="D46" s="189"/>
      <c r="E46" s="189"/>
      <c r="F46" s="190"/>
      <c r="G46" s="189"/>
      <c r="H46" s="189"/>
      <c r="I46" s="189"/>
      <c r="J46" s="189"/>
      <c r="K46" s="187"/>
      <c r="L46" s="187"/>
    </row>
    <row r="47" spans="1:12" s="4" customFormat="1">
      <c r="A47" s="188"/>
      <c r="B47" s="189"/>
      <c r="C47" s="189"/>
      <c r="D47" s="189"/>
      <c r="E47" s="189"/>
      <c r="F47" s="190"/>
      <c r="G47" s="189"/>
      <c r="H47" s="189"/>
      <c r="I47" s="189"/>
      <c r="J47" s="189"/>
      <c r="K47" s="187"/>
      <c r="L47" s="187"/>
    </row>
    <row r="48" spans="1:12" s="4" customFormat="1">
      <c r="A48" s="188"/>
      <c r="B48" s="189"/>
      <c r="C48" s="189"/>
      <c r="D48" s="189"/>
      <c r="E48" s="189"/>
      <c r="F48" s="190"/>
      <c r="G48" s="189"/>
      <c r="H48" s="189"/>
      <c r="I48" s="189"/>
      <c r="J48" s="189"/>
      <c r="K48" s="187"/>
      <c r="L48" s="187"/>
    </row>
    <row r="49" spans="1:12" s="4" customFormat="1">
      <c r="A49" s="188"/>
      <c r="B49" s="189"/>
      <c r="C49" s="189"/>
      <c r="D49" s="189"/>
      <c r="E49" s="189"/>
      <c r="F49" s="190"/>
      <c r="G49" s="189"/>
      <c r="H49" s="189"/>
      <c r="I49" s="189"/>
      <c r="J49" s="189"/>
      <c r="K49" s="187"/>
      <c r="L49" s="187"/>
    </row>
    <row r="50" spans="1:12" s="4" customFormat="1">
      <c r="A50" s="188"/>
      <c r="B50" s="189"/>
      <c r="C50" s="189"/>
      <c r="D50" s="189"/>
      <c r="E50" s="189"/>
      <c r="F50" s="190"/>
      <c r="G50" s="189"/>
      <c r="H50" s="189"/>
      <c r="I50" s="189"/>
      <c r="J50" s="189"/>
      <c r="K50" s="187"/>
      <c r="L50" s="187"/>
    </row>
    <row r="51" spans="1:12" s="4" customFormat="1" ht="13" hidden="1">
      <c r="A51" s="192"/>
      <c r="B51" s="88"/>
      <c r="C51" s="88"/>
      <c r="D51" s="88"/>
      <c r="E51" s="88"/>
      <c r="F51" s="91"/>
      <c r="G51" s="193"/>
      <c r="H51" s="88"/>
      <c r="I51" s="88"/>
      <c r="J51" s="88"/>
      <c r="K51" s="187"/>
      <c r="L51" s="187"/>
    </row>
    <row r="52" spans="1:12" s="4" customFormat="1" ht="13" hidden="1">
      <c r="A52" s="192"/>
      <c r="B52" s="88"/>
      <c r="C52" s="88"/>
      <c r="D52" s="88"/>
      <c r="E52" s="88"/>
      <c r="F52" s="91"/>
      <c r="G52" s="193"/>
      <c r="H52" s="88"/>
      <c r="I52" s="88"/>
      <c r="J52" s="88"/>
      <c r="K52" s="187"/>
      <c r="L52" s="187"/>
    </row>
    <row r="53" spans="1:12" s="4" customFormat="1" ht="13" hidden="1">
      <c r="A53" s="192"/>
      <c r="B53" s="88"/>
      <c r="C53" s="88"/>
      <c r="D53" s="88"/>
      <c r="E53" s="88"/>
      <c r="F53" s="91"/>
      <c r="G53" s="193"/>
      <c r="H53" s="88"/>
      <c r="I53" s="88"/>
      <c r="J53" s="88"/>
      <c r="K53" s="187"/>
      <c r="L53" s="187"/>
    </row>
    <row r="54" spans="1:12" s="4" customFormat="1" ht="13" hidden="1">
      <c r="A54" s="192"/>
      <c r="B54" s="88"/>
      <c r="C54" s="88"/>
      <c r="D54" s="88"/>
      <c r="E54" s="88"/>
      <c r="F54" s="91"/>
      <c r="G54" s="193"/>
      <c r="H54" s="88"/>
      <c r="I54" s="88"/>
      <c r="J54" s="88"/>
      <c r="K54" s="187"/>
      <c r="L54" s="187"/>
    </row>
    <row r="55" spans="1:12" s="4" customFormat="1" ht="13" hidden="1">
      <c r="A55" s="192"/>
      <c r="B55" s="88"/>
      <c r="C55" s="88"/>
      <c r="D55" s="88"/>
      <c r="E55" s="88"/>
      <c r="F55" s="91"/>
      <c r="G55" s="193"/>
      <c r="H55" s="88"/>
      <c r="I55" s="88"/>
      <c r="J55" s="88"/>
      <c r="K55" s="187"/>
      <c r="L55" s="187"/>
    </row>
    <row r="56" spans="1:12" s="4" customFormat="1" ht="13" hidden="1">
      <c r="A56" s="192"/>
      <c r="B56" s="88"/>
      <c r="C56" s="88"/>
      <c r="D56" s="88"/>
      <c r="E56" s="88"/>
      <c r="F56" s="91"/>
      <c r="G56" s="193"/>
      <c r="H56" s="88"/>
      <c r="I56" s="88"/>
      <c r="J56" s="88"/>
      <c r="K56" s="187"/>
      <c r="L56" s="187"/>
    </row>
    <row r="57" spans="1:12" s="4" customFormat="1" ht="13" hidden="1">
      <c r="A57" s="192"/>
      <c r="B57" s="88"/>
      <c r="C57" s="88"/>
      <c r="D57" s="88"/>
      <c r="E57" s="88"/>
      <c r="F57" s="91"/>
      <c r="G57" s="193"/>
      <c r="H57" s="88"/>
      <c r="I57" s="88"/>
      <c r="J57" s="88"/>
      <c r="K57" s="187"/>
      <c r="L57" s="187"/>
    </row>
    <row r="58" spans="1:12" s="4" customFormat="1" ht="13" hidden="1">
      <c r="A58" s="192"/>
      <c r="B58" s="88"/>
      <c r="C58" s="88"/>
      <c r="D58" s="88"/>
      <c r="E58" s="88"/>
      <c r="F58" s="91"/>
      <c r="G58" s="193"/>
      <c r="H58" s="88"/>
      <c r="I58" s="88"/>
      <c r="J58" s="88"/>
      <c r="K58" s="187"/>
      <c r="L58" s="187"/>
    </row>
    <row r="59" spans="1:12" s="4" customFormat="1" ht="13" hidden="1">
      <c r="A59" s="192"/>
      <c r="B59" s="88"/>
      <c r="C59" s="88"/>
      <c r="D59" s="88"/>
      <c r="E59" s="88"/>
      <c r="F59" s="91"/>
      <c r="G59" s="193"/>
      <c r="H59" s="88"/>
      <c r="I59" s="88"/>
      <c r="J59" s="88"/>
      <c r="K59" s="187"/>
      <c r="L59" s="187"/>
    </row>
    <row r="60" spans="1:12" s="4" customFormat="1" ht="13" hidden="1">
      <c r="A60" s="192"/>
      <c r="B60" s="88"/>
      <c r="C60" s="88"/>
      <c r="D60" s="88"/>
      <c r="E60" s="88"/>
      <c r="F60" s="91"/>
      <c r="G60" s="193"/>
      <c r="H60" s="88"/>
      <c r="I60" s="88"/>
      <c r="J60" s="88"/>
      <c r="K60" s="187"/>
      <c r="L60" s="187"/>
    </row>
    <row r="61" spans="1:12" s="4" customFormat="1" ht="13" hidden="1">
      <c r="A61" s="192"/>
      <c r="B61" s="88"/>
      <c r="C61" s="88"/>
      <c r="D61" s="88"/>
      <c r="E61" s="88"/>
      <c r="F61" s="91"/>
      <c r="G61" s="193"/>
      <c r="H61" s="88"/>
      <c r="I61" s="88"/>
      <c r="J61" s="88"/>
      <c r="K61" s="187"/>
      <c r="L61" s="187"/>
    </row>
    <row r="62" spans="1:12" s="4" customFormat="1" ht="13" hidden="1">
      <c r="A62" s="192"/>
      <c r="B62" s="88"/>
      <c r="C62" s="88"/>
      <c r="D62" s="88"/>
      <c r="E62" s="88"/>
      <c r="F62" s="91"/>
      <c r="G62" s="193"/>
      <c r="H62" s="88"/>
      <c r="I62" s="88"/>
      <c r="J62" s="88"/>
      <c r="K62" s="187"/>
      <c r="L62" s="187"/>
    </row>
    <row r="63" spans="1:12" s="4" customFormat="1" ht="13" hidden="1">
      <c r="A63" s="192"/>
      <c r="B63" s="88"/>
      <c r="C63" s="88"/>
      <c r="D63" s="88"/>
      <c r="E63" s="88"/>
      <c r="F63" s="91"/>
      <c r="G63" s="193"/>
      <c r="H63" s="88"/>
      <c r="I63" s="88"/>
      <c r="J63" s="88"/>
      <c r="K63" s="187"/>
      <c r="L63" s="187"/>
    </row>
    <row r="64" spans="1:12" s="196" customFormat="1">
      <c r="A64" s="194" t="s">
        <v>359</v>
      </c>
      <c r="B64" s="195">
        <f>SUM(B44:B63)</f>
        <v>0</v>
      </c>
      <c r="C64" s="195">
        <f t="shared" ref="C64:J64" si="0">SUM(C44:C63)</f>
        <v>0</v>
      </c>
      <c r="D64" s="195">
        <f t="shared" si="0"/>
        <v>0</v>
      </c>
      <c r="E64" s="195">
        <f t="shared" si="0"/>
        <v>0</v>
      </c>
      <c r="F64" s="91"/>
      <c r="G64" s="195">
        <f t="shared" si="0"/>
        <v>0</v>
      </c>
      <c r="H64" s="195">
        <f t="shared" si="0"/>
        <v>0</v>
      </c>
      <c r="I64" s="195">
        <f t="shared" si="0"/>
        <v>0</v>
      </c>
      <c r="J64" s="195">
        <f t="shared" si="0"/>
        <v>0</v>
      </c>
      <c r="K64" s="187"/>
      <c r="L64" s="187"/>
    </row>
    <row r="65" spans="1:12" s="4" customFormat="1" ht="13">
      <c r="A65" s="122"/>
      <c r="B65" s="87"/>
      <c r="C65" s="87"/>
      <c r="D65" s="87"/>
      <c r="E65" s="87"/>
      <c r="F65" s="87"/>
      <c r="G65" s="190"/>
      <c r="H65" s="87"/>
      <c r="I65" s="87"/>
      <c r="J65" s="87"/>
      <c r="K65" s="187"/>
      <c r="L65" s="187"/>
    </row>
    <row r="66" spans="1:12" s="3" customFormat="1" ht="20">
      <c r="A66" s="179"/>
      <c r="B66" s="350" t="s">
        <v>360</v>
      </c>
      <c r="C66" s="351"/>
      <c r="D66" s="351"/>
      <c r="E66" s="352"/>
      <c r="G66" s="336" t="s">
        <v>110</v>
      </c>
      <c r="H66" s="337"/>
      <c r="I66" s="338"/>
    </row>
    <row r="67" spans="1:12" s="4" customFormat="1" ht="13">
      <c r="A67" s="122" t="s">
        <v>382</v>
      </c>
      <c r="B67" s="92" t="s">
        <v>361</v>
      </c>
      <c r="C67" s="93" t="s">
        <v>362</v>
      </c>
      <c r="D67" s="93" t="s">
        <v>363</v>
      </c>
      <c r="E67" s="197" t="s">
        <v>364</v>
      </c>
      <c r="G67" s="92" t="s">
        <v>361</v>
      </c>
      <c r="H67" s="93" t="s">
        <v>365</v>
      </c>
      <c r="I67" s="94" t="s">
        <v>366</v>
      </c>
    </row>
    <row r="68" spans="1:12" s="4" customFormat="1">
      <c r="A68" s="188"/>
      <c r="B68" s="198"/>
      <c r="C68" s="199"/>
      <c r="D68" s="200">
        <f>IF(OR(ISBLANK(A68),ISBLANK(B68),ISBLANK(C68)),0,HLOOKUP(C68,'Historical Data'!$B$102:$F$103,2,FALSE)*B68)</f>
        <v>0</v>
      </c>
      <c r="E68" s="198"/>
      <c r="G68" s="191"/>
      <c r="H68" s="191"/>
      <c r="I68" s="198"/>
    </row>
    <row r="69" spans="1:12" s="4" customFormat="1">
      <c r="A69" s="188"/>
      <c r="B69" s="188"/>
      <c r="C69" s="199"/>
      <c r="D69" s="200">
        <f>IF(OR(ISBLANK(A69),ISBLANK(B69),ISBLANK(C69)),0,HLOOKUP(C69,'Historical Data'!$B$102:$F$103,2,FALSE)*B69)</f>
        <v>0</v>
      </c>
      <c r="E69" s="198"/>
      <c r="G69" s="189"/>
      <c r="H69" s="189"/>
      <c r="I69" s="198"/>
    </row>
    <row r="70" spans="1:12" s="4" customFormat="1">
      <c r="A70" s="188"/>
      <c r="B70" s="188"/>
      <c r="C70" s="199"/>
      <c r="D70" s="200">
        <f>IF(OR(ISBLANK(A70),ISBLANK(B70),ISBLANK(C70)),0,HLOOKUP(C70,'Historical Data'!$B$102:$F$103,2,FALSE)*B70)</f>
        <v>0</v>
      </c>
      <c r="E70" s="198"/>
      <c r="G70" s="189"/>
      <c r="H70" s="189"/>
      <c r="I70" s="198"/>
    </row>
    <row r="71" spans="1:12" s="4" customFormat="1">
      <c r="A71" s="188"/>
      <c r="B71" s="188"/>
      <c r="C71" s="199"/>
      <c r="D71" s="200">
        <f>IF(OR(ISBLANK(A71),ISBLANK(B71),ISBLANK(C71)),0,HLOOKUP(C71,'Historical Data'!$B$102:$F$103,2,FALSE)*B71)</f>
        <v>0</v>
      </c>
      <c r="E71" s="198"/>
      <c r="G71" s="189"/>
      <c r="H71" s="189"/>
      <c r="I71" s="198"/>
    </row>
    <row r="72" spans="1:12" s="4" customFormat="1">
      <c r="A72" s="188"/>
      <c r="B72" s="188"/>
      <c r="C72" s="199"/>
      <c r="D72" s="200">
        <f>IF(OR(ISBLANK(A72),ISBLANK(B72),ISBLANK(C72)),0,HLOOKUP(C72,'Historical Data'!$B$102:$F$103,2,FALSE)*B72)</f>
        <v>0</v>
      </c>
      <c r="E72" s="198"/>
      <c r="G72" s="189"/>
      <c r="H72" s="189"/>
      <c r="I72" s="198"/>
    </row>
    <row r="73" spans="1:12" s="4" customFormat="1">
      <c r="A73" s="188"/>
      <c r="B73" s="188"/>
      <c r="C73" s="199"/>
      <c r="D73" s="200">
        <f>IF(OR(ISBLANK(A73),ISBLANK(B73),ISBLANK(C73)),0,HLOOKUP(C73,'Historical Data'!$B$102:$F$103,2,FALSE)*B73)</f>
        <v>0</v>
      </c>
      <c r="E73" s="198"/>
      <c r="G73" s="189"/>
      <c r="H73" s="189"/>
      <c r="I73" s="198"/>
    </row>
    <row r="74" spans="1:12" s="4" customFormat="1">
      <c r="A74" s="188"/>
      <c r="B74" s="188"/>
      <c r="C74" s="199"/>
      <c r="D74" s="200">
        <f>IF(OR(ISBLANK(A74),ISBLANK(B74),ISBLANK(C74)),0,HLOOKUP(C74,'Historical Data'!$B$102:$F$103,2,FALSE)*B74)</f>
        <v>0</v>
      </c>
      <c r="E74" s="198"/>
      <c r="G74" s="189"/>
      <c r="H74" s="189"/>
      <c r="I74" s="198"/>
    </row>
    <row r="75" spans="1:12" s="4" customFormat="1">
      <c r="A75" s="188"/>
      <c r="B75" s="188"/>
      <c r="C75" s="199"/>
      <c r="D75" s="200">
        <f>IF(OR(ISBLANK(A75),ISBLANK(B75),ISBLANK(C75)),0,HLOOKUP(C75,'Historical Data'!$B$102:$F$103,2,FALSE)*B75)</f>
        <v>0</v>
      </c>
      <c r="E75" s="198"/>
      <c r="G75" s="189"/>
      <c r="H75" s="189"/>
      <c r="I75" s="198"/>
    </row>
    <row r="76" spans="1:12" s="4" customFormat="1">
      <c r="A76" s="188"/>
      <c r="B76" s="188"/>
      <c r="C76" s="199"/>
      <c r="D76" s="200">
        <f>IF(OR(ISBLANK(A76),ISBLANK(B76),ISBLANK(C76)),0,HLOOKUP(C76,'Historical Data'!$B$102:$F$103,2,FALSE)*B76)</f>
        <v>0</v>
      </c>
      <c r="E76" s="198"/>
      <c r="G76" s="189"/>
      <c r="H76" s="189"/>
      <c r="I76" s="198"/>
    </row>
    <row r="77" spans="1:12" s="4" customFormat="1">
      <c r="A77" s="188"/>
      <c r="B77" s="188"/>
      <c r="C77" s="199"/>
      <c r="D77" s="200">
        <f>IF(OR(ISBLANK(A77),ISBLANK(B77),ISBLANK(C77)),0,HLOOKUP(C77,'Historical Data'!$B$102:$F$103,2,FALSE)*B77)</f>
        <v>0</v>
      </c>
      <c r="E77" s="198"/>
      <c r="G77" s="189"/>
      <c r="H77" s="189"/>
      <c r="I77" s="198"/>
    </row>
    <row r="78" spans="1:12" s="4" customFormat="1">
      <c r="A78" s="188"/>
      <c r="B78" s="188"/>
      <c r="C78" s="199"/>
      <c r="D78" s="200">
        <f>IF(OR(ISBLANK(A78),ISBLANK(B78),ISBLANK(C78)),0,HLOOKUP(C78,'Historical Data'!$B$102:$F$103,2,FALSE)*B78)</f>
        <v>0</v>
      </c>
      <c r="E78" s="198"/>
      <c r="G78" s="189"/>
      <c r="H78" s="189"/>
      <c r="I78" s="198"/>
    </row>
    <row r="79" spans="1:12" s="4" customFormat="1">
      <c r="A79" s="188"/>
      <c r="B79" s="188"/>
      <c r="C79" s="199"/>
      <c r="D79" s="200">
        <f>IF(OR(ISBLANK(A79),ISBLANK(B79),ISBLANK(C79)),0,HLOOKUP(C79,'Historical Data'!$B$102:$F$103,2,FALSE)*B79)</f>
        <v>0</v>
      </c>
      <c r="E79" s="198"/>
      <c r="G79" s="189"/>
      <c r="H79" s="189"/>
      <c r="I79" s="198"/>
    </row>
    <row r="80" spans="1:12" s="4" customFormat="1">
      <c r="A80" s="188"/>
      <c r="B80" s="188"/>
      <c r="C80" s="199"/>
      <c r="D80" s="200">
        <f>IF(OR(ISBLANK(A80),ISBLANK(B80),ISBLANK(C80)),0,HLOOKUP(C80,'Historical Data'!$B$102:$F$103,2,FALSE)*B80)</f>
        <v>0</v>
      </c>
      <c r="E80" s="198"/>
      <c r="G80" s="189"/>
      <c r="H80" s="189"/>
      <c r="I80" s="198"/>
    </row>
    <row r="81" spans="1:11" s="4" customFormat="1">
      <c r="A81" s="188"/>
      <c r="B81" s="188"/>
      <c r="C81" s="199"/>
      <c r="D81" s="200">
        <f>IF(OR(ISBLANK(A81),ISBLANK(B81),ISBLANK(C81)),0,HLOOKUP(C81,'Historical Data'!$B$102:$F$103,2,FALSE)*B81)</f>
        <v>0</v>
      </c>
      <c r="E81" s="198"/>
      <c r="G81" s="189"/>
      <c r="H81" s="189"/>
      <c r="I81" s="198"/>
    </row>
    <row r="82" spans="1:11" s="4" customFormat="1">
      <c r="A82" s="188"/>
      <c r="B82" s="188"/>
      <c r="C82" s="199"/>
      <c r="D82" s="200">
        <f>IF(OR(ISBLANK(A82),ISBLANK(B82),ISBLANK(C82)),0,HLOOKUP(C82,'Historical Data'!$B$102:$F$103,2,FALSE)*B82)</f>
        <v>0</v>
      </c>
      <c r="E82" s="198"/>
      <c r="G82" s="189"/>
      <c r="H82" s="189"/>
      <c r="I82" s="198"/>
    </row>
    <row r="83" spans="1:11" s="4" customFormat="1">
      <c r="A83" s="188"/>
      <c r="B83" s="198"/>
      <c r="C83" s="199"/>
      <c r="D83" s="200">
        <f>IF(OR(ISBLANK(A83),ISBLANK(B83),ISBLANK(C83)),0,HLOOKUP(C83,'Historical Data'!$B$102:$F$103,2,FALSE)*B83)</f>
        <v>0</v>
      </c>
      <c r="E83" s="198"/>
      <c r="G83" s="191"/>
      <c r="H83" s="191"/>
      <c r="I83" s="198"/>
    </row>
    <row r="84" spans="1:11" s="4" customFormat="1">
      <c r="A84" s="188"/>
      <c r="B84" s="188"/>
      <c r="C84" s="199"/>
      <c r="D84" s="200">
        <f>IF(OR(ISBLANK(A84),ISBLANK(B84),ISBLANK(C84)),0,HLOOKUP(C84,'Historical Data'!$B$102:$F$103,2,FALSE)*B84)</f>
        <v>0</v>
      </c>
      <c r="E84" s="198"/>
      <c r="G84" s="189"/>
      <c r="H84" s="189"/>
      <c r="I84" s="198"/>
    </row>
    <row r="85" spans="1:11" s="4" customFormat="1">
      <c r="A85" s="188"/>
      <c r="B85" s="188"/>
      <c r="C85" s="199"/>
      <c r="D85" s="200">
        <f>IF(OR(ISBLANK(A85),ISBLANK(B85),ISBLANK(C85)),0,HLOOKUP(C85,'Historical Data'!$B$102:$F$103,2,FALSE)*B85)</f>
        <v>0</v>
      </c>
      <c r="E85" s="198"/>
      <c r="G85" s="189"/>
      <c r="H85" s="189"/>
      <c r="I85" s="198"/>
    </row>
    <row r="86" spans="1:11" s="4" customFormat="1">
      <c r="A86" s="188"/>
      <c r="B86" s="188"/>
      <c r="C86" s="199"/>
      <c r="D86" s="200">
        <f>IF(OR(ISBLANK(A86),ISBLANK(B86),ISBLANK(C86)),0,HLOOKUP(C86,'Historical Data'!$B$102:$F$103,2,FALSE)*B86)</f>
        <v>0</v>
      </c>
      <c r="E86" s="198"/>
      <c r="G86" s="189"/>
      <c r="H86" s="189"/>
      <c r="I86" s="198"/>
    </row>
    <row r="87" spans="1:11" s="4" customFormat="1">
      <c r="A87" s="188"/>
      <c r="B87" s="188"/>
      <c r="C87" s="199"/>
      <c r="D87" s="200">
        <f>IF(OR(ISBLANK(A87),ISBLANK(B87),ISBLANK(C87)),0,HLOOKUP(C87,'Historical Data'!$B$102:$F$103,2,FALSE)*B87)</f>
        <v>0</v>
      </c>
      <c r="E87" s="198"/>
      <c r="G87" s="189"/>
      <c r="H87" s="189"/>
      <c r="I87" s="198"/>
    </row>
    <row r="88" spans="1:11" s="196" customFormat="1">
      <c r="A88" s="194" t="s">
        <v>359</v>
      </c>
      <c r="B88" s="91"/>
      <c r="C88" s="91"/>
      <c r="D88" s="195">
        <f>SUM(D68:D87)</f>
        <v>0</v>
      </c>
      <c r="E88" s="91">
        <f>SUMIF(E68:E87,B24,D68:D87)</f>
        <v>0</v>
      </c>
      <c r="F88" s="91"/>
      <c r="G88" s="91"/>
      <c r="H88" s="195">
        <f>SUM(H68:H87)</f>
        <v>0</v>
      </c>
      <c r="I88" s="91">
        <f>SUMIF(I68:I87,B24,H68:H87)</f>
        <v>0</v>
      </c>
      <c r="J88" s="187"/>
      <c r="K88" s="187"/>
    </row>
    <row r="89" spans="1:11" s="196" customFormat="1" ht="13">
      <c r="A89" s="110"/>
      <c r="B89" s="91"/>
      <c r="C89" s="91"/>
      <c r="D89" s="91"/>
      <c r="E89" s="91"/>
      <c r="F89" s="91"/>
    </row>
    <row r="90" spans="1:11" s="3" customFormat="1" ht="20">
      <c r="A90" s="179"/>
      <c r="B90" s="201" t="s">
        <v>354</v>
      </c>
      <c r="C90" s="201" t="s">
        <v>110</v>
      </c>
    </row>
    <row r="91" spans="1:11" s="4" customFormat="1" ht="13">
      <c r="A91" s="122" t="s">
        <v>367</v>
      </c>
      <c r="B91" s="202" t="s">
        <v>368</v>
      </c>
      <c r="C91" s="202" t="s">
        <v>368</v>
      </c>
    </row>
    <row r="92" spans="1:11" s="4" customFormat="1" ht="13">
      <c r="A92" s="203"/>
      <c r="B92" s="204"/>
      <c r="C92" s="204"/>
    </row>
    <row r="93" spans="1:11" s="4" customFormat="1" ht="13">
      <c r="A93" s="203"/>
      <c r="B93" s="98"/>
      <c r="C93" s="98"/>
      <c r="I93" s="195"/>
    </row>
    <row r="94" spans="1:11" s="4" customFormat="1" ht="13">
      <c r="A94" s="203"/>
      <c r="B94" s="98"/>
      <c r="C94" s="98"/>
    </row>
    <row r="95" spans="1:11" s="4" customFormat="1" ht="13">
      <c r="A95" s="203"/>
      <c r="B95" s="98"/>
      <c r="C95" s="98"/>
    </row>
    <row r="96" spans="1:11" s="4" customFormat="1" ht="13">
      <c r="A96" s="203"/>
      <c r="B96" s="98"/>
      <c r="C96" s="98"/>
    </row>
    <row r="97" spans="1:10" s="196" customFormat="1">
      <c r="A97" s="194" t="s">
        <v>359</v>
      </c>
      <c r="B97" s="195">
        <f>SUM(B92:B96)</f>
        <v>0</v>
      </c>
      <c r="C97" s="195">
        <f>SUM(C92:C96)</f>
        <v>0</v>
      </c>
      <c r="D97" s="91"/>
      <c r="E97" s="91"/>
      <c r="F97" s="91"/>
      <c r="G97" s="187"/>
    </row>
    <row r="98" spans="1:10" s="4" customFormat="1" ht="13">
      <c r="A98" s="122"/>
      <c r="B98" s="87"/>
      <c r="C98" s="87"/>
      <c r="H98" s="87"/>
      <c r="I98" s="87"/>
      <c r="J98" s="87"/>
    </row>
    <row r="99" spans="1:10" s="3" customFormat="1" ht="13">
      <c r="A99" s="2" t="s">
        <v>369</v>
      </c>
    </row>
    <row r="100" spans="1:10" s="3" customFormat="1">
      <c r="B100" s="3" t="s">
        <v>370</v>
      </c>
      <c r="D100" s="205">
        <f>D88+E64+D64</f>
        <v>0</v>
      </c>
    </row>
    <row r="101" spans="1:10" s="3" customFormat="1">
      <c r="B101" s="3" t="s">
        <v>371</v>
      </c>
      <c r="D101" s="206">
        <f>IF(ISERR(SUM('Historical Data'!D109:D114)/SUM('Historical Data'!B109:B114)),0,SUM('Historical Data'!D109:D114)/SUM('Historical Data'!B109:B114))</f>
        <v>0</v>
      </c>
    </row>
    <row r="102" spans="1:10" s="3" customFormat="1">
      <c r="B102" s="3" t="s">
        <v>372</v>
      </c>
      <c r="D102" s="205">
        <f>CEILING(D100*D101,1)</f>
        <v>0</v>
      </c>
    </row>
    <row r="103" spans="1:10" s="3" customFormat="1">
      <c r="B103" s="3" t="s">
        <v>373</v>
      </c>
      <c r="D103" s="205">
        <f>FLOOR(D100*MIN('Historical Data'!$G$109:$G$113),1)</f>
        <v>0</v>
      </c>
    </row>
    <row r="104" spans="1:10" s="3" customFormat="1">
      <c r="B104" s="3" t="s">
        <v>374</v>
      </c>
      <c r="D104" s="205">
        <f>CEILING(D100*MAX('Historical Data'!$G$109:$G$113),1)</f>
        <v>0</v>
      </c>
    </row>
    <row r="105" spans="1:10" s="3" customFormat="1">
      <c r="B105" s="3" t="s">
        <v>375</v>
      </c>
      <c r="D105" s="206">
        <f>IF(ISERR(CORREL('Historical Data'!B109:B113,'Historical Data'!D109:D113)^2),0,CORREL('Historical Data'!B109:B113,'Historical Data'!D109:D113)^2)</f>
        <v>0</v>
      </c>
      <c r="E105" s="3" t="str">
        <f>IF(D105&gt;=0.75,"High",IF(D105&gt;=0.5,"Medium","Low"))</f>
        <v>Low</v>
      </c>
    </row>
    <row r="106" spans="1:10" s="3" customFormat="1">
      <c r="D106" s="24"/>
    </row>
    <row r="107" spans="1:10" s="3" customFormat="1" ht="13">
      <c r="A107" s="2" t="s">
        <v>419</v>
      </c>
      <c r="D107" s="24"/>
    </row>
    <row r="108" spans="1:10" s="3" customFormat="1">
      <c r="A108" s="4"/>
      <c r="B108" s="3" t="s">
        <v>376</v>
      </c>
      <c r="D108" s="205" t="str">
        <f>'Historical Data'!B117</f>
        <v/>
      </c>
    </row>
    <row r="109" spans="1:10" s="3" customFormat="1">
      <c r="B109" s="3" t="s">
        <v>377</v>
      </c>
      <c r="D109" s="206">
        <f>IF(ISERR(SUM('Historical Data'!F109:F114)/SUM('Historical Data'!D109:D114)),0,SUM('Historical Data'!F109:F114)/SUM('Historical Data'!D109:D114))</f>
        <v>0</v>
      </c>
    </row>
    <row r="110" spans="1:10" s="3" customFormat="1">
      <c r="B110" s="3" t="s">
        <v>378</v>
      </c>
      <c r="D110" s="205">
        <f>CEILING(D102*D109,1)</f>
        <v>0</v>
      </c>
    </row>
    <row r="111" spans="1:10" s="3" customFormat="1">
      <c r="B111" s="3" t="s">
        <v>373</v>
      </c>
      <c r="D111" s="205">
        <f>FLOOR(D102*MIN('Historical Data'!$H$109:$H$113),1)</f>
        <v>0</v>
      </c>
    </row>
    <row r="112" spans="1:10" s="3" customFormat="1">
      <c r="B112" s="3" t="s">
        <v>374</v>
      </c>
      <c r="D112" s="205">
        <f>CEILING(D102*MAX('Historical Data'!$H$109:$H$113),1)</f>
        <v>0</v>
      </c>
    </row>
    <row r="113" spans="1:10" s="3" customFormat="1">
      <c r="B113" s="3" t="s">
        <v>375</v>
      </c>
      <c r="D113" s="206">
        <f>IF(ISERR(CORREL('Historical Data'!F109:F113,'Historical Data'!D109:D113)^2),0,CORREL('Historical Data'!F109:F113,'Historical Data'!D109:D113)^2)</f>
        <v>0</v>
      </c>
      <c r="E113" s="3" t="str">
        <f>IF(D113&gt;0.749,"High",IF(D113&gt;0.499,"Medium","Low"))</f>
        <v>Low</v>
      </c>
    </row>
    <row r="114" spans="1:10" s="3" customFormat="1"/>
    <row r="115" spans="1:10" s="3" customFormat="1"/>
    <row r="116" spans="1:10" s="3" customFormat="1" ht="13">
      <c r="A116" s="2" t="s">
        <v>379</v>
      </c>
      <c r="B116" s="3" t="s">
        <v>372</v>
      </c>
      <c r="D116" s="7">
        <f>D102</f>
        <v>0</v>
      </c>
    </row>
    <row r="117" spans="1:10" s="3" customFormat="1">
      <c r="B117" s="3" t="s">
        <v>378</v>
      </c>
      <c r="D117" s="207">
        <f>D110</f>
        <v>0</v>
      </c>
    </row>
    <row r="118" spans="1:10" s="3" customFormat="1" ht="83" customHeight="1">
      <c r="B118" s="155" t="s">
        <v>380</v>
      </c>
      <c r="D118" s="347"/>
      <c r="E118" s="348"/>
      <c r="F118" s="348"/>
      <c r="G118" s="348"/>
      <c r="H118" s="348"/>
      <c r="I118" s="348"/>
      <c r="J118" s="349"/>
    </row>
  </sheetData>
  <sheetProtection sheet="1" objects="1" scenarios="1"/>
  <mergeCells count="5">
    <mergeCell ref="B42:E42"/>
    <mergeCell ref="G42:J42"/>
    <mergeCell ref="B66:E66"/>
    <mergeCell ref="G66:I66"/>
    <mergeCell ref="D118:J118"/>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3" orientation="landscape"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4"/>
  <sheetViews>
    <sheetView showGridLines="0" zoomScaleNormal="100" workbookViewId="0">
      <selection activeCell="C48" sqref="C48"/>
    </sheetView>
  </sheetViews>
  <sheetFormatPr defaultColWidth="9.1796875" defaultRowHeight="12.5"/>
  <cols>
    <col min="1" max="1" width="14.6328125" style="3" customWidth="1"/>
    <col min="2" max="5" width="12.6328125" style="3" customWidth="1"/>
    <col min="6" max="6" width="14.1796875" style="3" customWidth="1"/>
    <col min="7" max="8" width="12.6328125" style="3" customWidth="1"/>
    <col min="9" max="16384" width="9.1796875" style="3"/>
  </cols>
  <sheetData>
    <row r="1" spans="1:8" ht="20">
      <c r="A1" s="334" t="s">
        <v>176</v>
      </c>
      <c r="B1" s="334"/>
      <c r="C1" s="334"/>
      <c r="D1" s="1"/>
      <c r="E1" s="1"/>
      <c r="F1" s="1"/>
      <c r="G1" s="1"/>
      <c r="H1" s="1"/>
    </row>
    <row r="2" spans="1:8" ht="13" hidden="1" thickBot="1">
      <c r="A2" s="34"/>
      <c r="B2" s="34"/>
      <c r="C2" s="34"/>
      <c r="D2" s="34"/>
      <c r="E2" s="34"/>
      <c r="F2" s="34"/>
      <c r="G2" s="34"/>
      <c r="H2" s="34">
        <f>Description!B3</f>
        <v>1</v>
      </c>
    </row>
    <row r="3" spans="1:8" ht="20" hidden="1">
      <c r="A3" s="335" t="s">
        <v>181</v>
      </c>
      <c r="B3" s="335"/>
      <c r="C3" s="81"/>
      <c r="D3" s="81"/>
      <c r="E3" s="81"/>
      <c r="F3" s="35"/>
      <c r="G3" s="35"/>
      <c r="H3" s="35"/>
    </row>
    <row r="4" spans="1:8" hidden="1">
      <c r="A4" s="81" t="s">
        <v>112</v>
      </c>
      <c r="B4" s="82">
        <v>36526</v>
      </c>
      <c r="C4" s="81"/>
      <c r="D4" s="81" t="s">
        <v>241</v>
      </c>
      <c r="E4" s="81" t="s">
        <v>222</v>
      </c>
      <c r="F4" s="35"/>
      <c r="G4" s="35"/>
      <c r="H4" s="35"/>
    </row>
    <row r="5" spans="1:8" hidden="1">
      <c r="A5" s="81" t="s">
        <v>146</v>
      </c>
      <c r="B5" s="143">
        <v>18264</v>
      </c>
      <c r="C5" s="81"/>
      <c r="D5" s="81"/>
      <c r="E5" s="81" t="s">
        <v>242</v>
      </c>
      <c r="F5" s="35"/>
      <c r="G5" s="35"/>
      <c r="H5" s="35"/>
    </row>
    <row r="6" spans="1:8" hidden="1">
      <c r="A6" s="81" t="s">
        <v>113</v>
      </c>
      <c r="B6" s="81" t="str">
        <f>Process!D22</f>
        <v>Analysis</v>
      </c>
      <c r="C6" s="81"/>
      <c r="D6" s="81"/>
      <c r="E6" s="81" t="s">
        <v>143</v>
      </c>
      <c r="F6" s="35"/>
      <c r="G6" s="35"/>
      <c r="H6" s="35"/>
    </row>
    <row r="7" spans="1:8" hidden="1">
      <c r="A7" s="81"/>
      <c r="B7" s="81" t="str">
        <f>Process!D23</f>
        <v>Architecture</v>
      </c>
      <c r="C7" s="81"/>
      <c r="D7" s="81"/>
      <c r="E7" s="81" t="s">
        <v>144</v>
      </c>
      <c r="F7" s="35"/>
      <c r="G7" s="35"/>
      <c r="H7" s="35"/>
    </row>
    <row r="8" spans="1:8" hidden="1">
      <c r="A8" s="81"/>
      <c r="B8" s="81" t="str">
        <f>Process!D24</f>
        <v>Planning</v>
      </c>
      <c r="C8" s="81"/>
      <c r="D8" s="81"/>
      <c r="E8" s="81" t="s">
        <v>58</v>
      </c>
      <c r="F8" s="35"/>
      <c r="G8" s="35"/>
      <c r="H8" s="35"/>
    </row>
    <row r="9" spans="1:8" hidden="1">
      <c r="A9" s="81"/>
      <c r="B9" s="81" t="str">
        <f>Process!D25</f>
        <v>Construction</v>
      </c>
      <c r="C9" s="81"/>
      <c r="D9" s="81"/>
      <c r="E9" s="81" t="s">
        <v>59</v>
      </c>
      <c r="F9" s="35"/>
      <c r="G9" s="35"/>
      <c r="H9" s="35"/>
    </row>
    <row r="10" spans="1:8" hidden="1">
      <c r="A10" s="81"/>
      <c r="B10" s="81" t="str">
        <f>Process!D26</f>
        <v>Refactoring</v>
      </c>
      <c r="C10" s="81"/>
      <c r="D10" s="81"/>
      <c r="E10" s="81" t="s">
        <v>60</v>
      </c>
      <c r="F10" s="35"/>
      <c r="G10" s="35"/>
      <c r="H10" s="35"/>
    </row>
    <row r="11" spans="1:8" hidden="1">
      <c r="A11" s="81"/>
      <c r="B11" s="81" t="str">
        <f>Process!D27</f>
        <v>Review</v>
      </c>
      <c r="C11" s="81"/>
      <c r="D11" s="81"/>
      <c r="E11" s="81" t="s">
        <v>61</v>
      </c>
      <c r="F11" s="35"/>
      <c r="G11" s="35"/>
      <c r="H11" s="35"/>
    </row>
    <row r="12" spans="1:8" hidden="1">
      <c r="A12" s="81"/>
      <c r="B12" s="81" t="str">
        <f>Process!D28</f>
        <v>Integration</v>
      </c>
      <c r="C12" s="81"/>
      <c r="D12" s="81"/>
      <c r="E12" s="81" t="s">
        <v>148</v>
      </c>
      <c r="F12" s="35"/>
      <c r="G12" s="35"/>
      <c r="H12" s="35"/>
    </row>
    <row r="13" spans="1:8" hidden="1">
      <c r="A13" s="81"/>
      <c r="B13" s="81" t="str">
        <f>Process!D29</f>
        <v>Repatterning</v>
      </c>
      <c r="C13" s="81"/>
      <c r="D13" s="81"/>
      <c r="E13" s="81"/>
      <c r="F13" s="35"/>
      <c r="G13" s="35"/>
      <c r="H13" s="35"/>
    </row>
    <row r="14" spans="1:8" hidden="1">
      <c r="A14" s="81"/>
      <c r="B14" s="81" t="str">
        <f>Process!D30</f>
        <v>Postmortem</v>
      </c>
      <c r="C14" s="81"/>
      <c r="D14" s="81"/>
      <c r="E14" s="81"/>
      <c r="F14" s="35"/>
      <c r="G14" s="35"/>
      <c r="H14" s="35"/>
    </row>
    <row r="15" spans="1:8" hidden="1">
      <c r="A15" s="81"/>
      <c r="B15" s="81" t="str">
        <f>Process!D31</f>
        <v>Sandbox</v>
      </c>
      <c r="C15" s="81"/>
      <c r="D15" s="81"/>
      <c r="E15" s="81"/>
      <c r="F15" s="35"/>
      <c r="G15" s="35"/>
      <c r="H15" s="35"/>
    </row>
    <row r="16" spans="1:8" hidden="1">
      <c r="A16" s="81" t="s">
        <v>118</v>
      </c>
      <c r="B16" s="81" t="str">
        <f>Process!D10</f>
        <v>Documentation</v>
      </c>
      <c r="C16" s="81"/>
      <c r="D16" s="81" t="s">
        <v>91</v>
      </c>
      <c r="E16" s="81" t="s">
        <v>92</v>
      </c>
      <c r="F16" s="35"/>
      <c r="G16" s="35"/>
      <c r="H16" s="35"/>
    </row>
    <row r="17" spans="1:8" hidden="1">
      <c r="A17" s="81"/>
      <c r="B17" s="81" t="str">
        <f>Process!D11</f>
        <v>Build</v>
      </c>
      <c r="C17" s="81"/>
      <c r="D17" s="81"/>
      <c r="E17" s="81">
        <v>1</v>
      </c>
      <c r="F17" s="35"/>
      <c r="G17" s="35"/>
      <c r="H17" s="35"/>
    </row>
    <row r="18" spans="1:8" hidden="1">
      <c r="A18" s="81"/>
      <c r="B18" s="81" t="str">
        <f>Process!D12</f>
        <v>Product syntax</v>
      </c>
      <c r="C18" s="81"/>
      <c r="D18" s="81"/>
      <c r="E18" s="81">
        <v>2</v>
      </c>
      <c r="F18" s="35"/>
      <c r="G18" s="35"/>
      <c r="H18" s="35"/>
    </row>
    <row r="19" spans="1:8" hidden="1">
      <c r="A19" s="81"/>
      <c r="B19" s="81" t="str">
        <f>Process!D13</f>
        <v>Product logic</v>
      </c>
      <c r="C19" s="81"/>
      <c r="D19" s="81"/>
      <c r="E19" s="81">
        <v>3</v>
      </c>
      <c r="F19" s="35"/>
      <c r="G19" s="35"/>
      <c r="H19" s="35"/>
    </row>
    <row r="20" spans="1:8" hidden="1">
      <c r="A20" s="81"/>
      <c r="B20" s="81" t="str">
        <f>Process!D14</f>
        <v>Product interface</v>
      </c>
      <c r="C20" s="81"/>
      <c r="D20" s="81"/>
      <c r="E20" s="81">
        <v>4</v>
      </c>
      <c r="F20" s="35"/>
      <c r="G20" s="35"/>
      <c r="H20" s="35"/>
    </row>
    <row r="21" spans="1:8" hidden="1">
      <c r="A21" s="81"/>
      <c r="B21" s="81" t="str">
        <f>Process!D15</f>
        <v>Product checking</v>
      </c>
      <c r="C21" s="81"/>
      <c r="D21" s="81"/>
      <c r="E21" s="81">
        <v>5</v>
      </c>
      <c r="F21" s="35"/>
      <c r="G21" s="35"/>
      <c r="H21" s="35"/>
    </row>
    <row r="22" spans="1:8" hidden="1">
      <c r="A22" s="81"/>
      <c r="B22" s="81" t="str">
        <f>Process!D16</f>
        <v>Test syntax</v>
      </c>
      <c r="C22" s="81"/>
      <c r="D22" s="81"/>
      <c r="E22" s="81">
        <v>6</v>
      </c>
      <c r="F22" s="35"/>
      <c r="G22" s="35"/>
      <c r="H22" s="35"/>
    </row>
    <row r="23" spans="1:8" hidden="1">
      <c r="A23" s="81"/>
      <c r="B23" s="81" t="str">
        <f>Process!D17</f>
        <v>Test logic</v>
      </c>
      <c r="C23" s="81"/>
      <c r="D23" s="81"/>
      <c r="E23" s="81">
        <v>7</v>
      </c>
      <c r="F23" s="35"/>
      <c r="G23" s="35"/>
      <c r="H23" s="35"/>
    </row>
    <row r="24" spans="1:8" hidden="1">
      <c r="A24" s="81"/>
      <c r="B24" s="81" t="str">
        <f>Process!D18</f>
        <v>Test interface</v>
      </c>
      <c r="C24" s="81"/>
      <c r="D24" s="81"/>
      <c r="E24" s="81">
        <v>8</v>
      </c>
      <c r="F24" s="35"/>
      <c r="G24" s="35"/>
      <c r="H24" s="35"/>
    </row>
    <row r="25" spans="1:8" hidden="1">
      <c r="A25" s="81"/>
      <c r="B25" s="81" t="str">
        <f>Process!D19</f>
        <v>Test checking</v>
      </c>
      <c r="C25" s="81"/>
      <c r="D25" s="81"/>
      <c r="E25" s="81">
        <v>9</v>
      </c>
      <c r="F25" s="35"/>
      <c r="G25" s="35"/>
      <c r="H25" s="35"/>
    </row>
    <row r="26" spans="1:8" hidden="1">
      <c r="A26" s="81"/>
      <c r="B26" s="81" t="str">
        <f>Process!D20</f>
        <v>Bad Smell</v>
      </c>
      <c r="C26" s="81"/>
      <c r="D26" s="81"/>
      <c r="E26" s="81">
        <v>10</v>
      </c>
      <c r="F26" s="35"/>
      <c r="G26" s="35"/>
      <c r="H26" s="35"/>
    </row>
    <row r="27" spans="1:8" hidden="1">
      <c r="A27" s="81" t="s">
        <v>69</v>
      </c>
      <c r="B27" s="81" t="s">
        <v>70</v>
      </c>
      <c r="C27" s="81"/>
      <c r="D27" s="81"/>
      <c r="E27" s="81"/>
      <c r="F27" s="35"/>
      <c r="G27" s="35"/>
      <c r="H27" s="35"/>
    </row>
    <row r="28" spans="1:8" s="24" customFormat="1" hidden="1">
      <c r="A28" s="81"/>
      <c r="B28" s="35" t="s">
        <v>71</v>
      </c>
      <c r="C28" s="81"/>
      <c r="D28" s="81"/>
      <c r="E28" s="81"/>
      <c r="F28" s="36"/>
      <c r="G28" s="36"/>
      <c r="H28" s="36"/>
    </row>
    <row r="29" spans="1:8" hidden="1">
      <c r="A29" s="81" t="s">
        <v>72</v>
      </c>
      <c r="B29" s="81" t="s">
        <v>73</v>
      </c>
      <c r="C29" s="81"/>
      <c r="D29" s="81"/>
      <c r="E29" s="81"/>
      <c r="F29" s="36"/>
      <c r="G29" s="36"/>
      <c r="H29" s="36"/>
    </row>
    <row r="30" spans="1:8" hidden="1">
      <c r="A30" s="81"/>
      <c r="B30" s="81" t="s">
        <v>120</v>
      </c>
      <c r="C30" s="81"/>
      <c r="D30" s="81"/>
      <c r="E30" s="81"/>
      <c r="F30" s="36"/>
      <c r="G30" s="36"/>
      <c r="H30" s="36"/>
    </row>
    <row r="31" spans="1:8" hidden="1">
      <c r="A31" s="81"/>
      <c r="B31" s="81" t="s">
        <v>75</v>
      </c>
      <c r="C31" s="81"/>
      <c r="D31" s="81"/>
      <c r="E31" s="81"/>
      <c r="F31" s="36"/>
      <c r="G31" s="36"/>
      <c r="H31" s="36"/>
    </row>
    <row r="32" spans="1:8" hidden="1">
      <c r="A32" s="81"/>
      <c r="B32" s="81" t="s">
        <v>74</v>
      </c>
      <c r="C32" s="81"/>
      <c r="D32" s="81"/>
      <c r="E32" s="81"/>
      <c r="F32" s="36"/>
      <c r="G32" s="36"/>
      <c r="H32" s="36"/>
    </row>
    <row r="33" spans="1:8" hidden="1">
      <c r="A33" s="81"/>
      <c r="B33" s="81"/>
      <c r="C33" s="81"/>
      <c r="D33" s="81"/>
      <c r="E33" s="81"/>
      <c r="F33" s="36"/>
      <c r="G33" s="36"/>
      <c r="H33" s="36"/>
    </row>
    <row r="34" spans="1:8" hidden="1">
      <c r="A34" s="81"/>
      <c r="B34" s="81"/>
      <c r="C34" s="81"/>
      <c r="D34" s="81"/>
      <c r="E34" s="81"/>
      <c r="F34" s="36"/>
      <c r="G34" s="36"/>
      <c r="H34" s="36"/>
    </row>
    <row r="35" spans="1:8" hidden="1">
      <c r="A35" s="81" t="s">
        <v>76</v>
      </c>
      <c r="B35" s="81" t="s">
        <v>77</v>
      </c>
      <c r="C35" s="81"/>
      <c r="D35" s="81"/>
      <c r="E35" s="81"/>
      <c r="F35" s="36"/>
      <c r="G35" s="36"/>
      <c r="H35" s="36"/>
    </row>
    <row r="36" spans="1:8" hidden="1">
      <c r="A36" s="81"/>
      <c r="B36" s="81" t="s">
        <v>78</v>
      </c>
      <c r="C36" s="81"/>
      <c r="D36" s="81"/>
      <c r="E36" s="81"/>
      <c r="F36" s="36"/>
      <c r="G36" s="36"/>
      <c r="H36" s="36"/>
    </row>
    <row r="37" spans="1:8" hidden="1">
      <c r="A37" s="81"/>
      <c r="B37" s="81" t="s">
        <v>79</v>
      </c>
      <c r="C37" s="81"/>
      <c r="D37" s="81"/>
      <c r="E37" s="81"/>
      <c r="F37" s="36"/>
      <c r="G37" s="36"/>
      <c r="H37" s="36"/>
    </row>
    <row r="38" spans="1:8" hidden="1">
      <c r="A38" s="81"/>
      <c r="B38" s="81" t="s">
        <v>80</v>
      </c>
      <c r="C38" s="81"/>
      <c r="D38" s="81"/>
      <c r="E38" s="81"/>
      <c r="F38" s="36"/>
      <c r="G38" s="36"/>
      <c r="H38" s="36"/>
    </row>
    <row r="39" spans="1:8" hidden="1">
      <c r="A39" s="81"/>
      <c r="B39" s="81" t="s">
        <v>81</v>
      </c>
      <c r="C39" s="81"/>
      <c r="D39" s="81"/>
      <c r="E39" s="81"/>
      <c r="F39" s="36"/>
      <c r="G39" s="36"/>
      <c r="H39" s="36"/>
    </row>
    <row r="40" spans="1:8" ht="13">
      <c r="C40" s="2"/>
      <c r="D40" s="2"/>
      <c r="E40" s="2"/>
    </row>
    <row r="41" spans="1:8" ht="13">
      <c r="A41" s="2" t="s">
        <v>286</v>
      </c>
      <c r="B41" s="2"/>
      <c r="C41" s="2" t="s">
        <v>109</v>
      </c>
      <c r="D41" s="2" t="s">
        <v>110</v>
      </c>
      <c r="E41" s="2" t="s">
        <v>111</v>
      </c>
      <c r="G41" s="2"/>
      <c r="H41" s="2"/>
    </row>
    <row r="42" spans="1:8" ht="13" hidden="1">
      <c r="A42" s="68" t="str">
        <f>'Historical Data'!A46</f>
        <v>Base code LOC count</v>
      </c>
      <c r="B42" s="2"/>
      <c r="C42" s="229"/>
      <c r="D42" s="229"/>
      <c r="E42" s="215"/>
      <c r="G42" s="2"/>
      <c r="H42" s="2"/>
    </row>
    <row r="43" spans="1:8" ht="13" hidden="1">
      <c r="A43" s="68" t="str">
        <f>'Historical Data'!A47</f>
        <v xml:space="preserve">   Lines deleted from Base</v>
      </c>
      <c r="B43" s="2"/>
      <c r="C43" s="229"/>
      <c r="D43" s="229"/>
      <c r="E43" s="215"/>
      <c r="G43" s="2"/>
      <c r="H43" s="2"/>
    </row>
    <row r="44" spans="1:8" ht="13" hidden="1">
      <c r="A44" s="68" t="str">
        <f>'Historical Data'!A48</f>
        <v xml:space="preserve">   Lines modified from Base</v>
      </c>
      <c r="B44" s="2"/>
      <c r="C44" s="229"/>
      <c r="D44" s="229"/>
      <c r="E44" s="215"/>
      <c r="G44" s="2"/>
      <c r="H44" s="2"/>
    </row>
    <row r="45" spans="1:8" ht="13" hidden="1">
      <c r="A45" s="68" t="str">
        <f>'Historical Data'!A49</f>
        <v xml:space="preserve">   Lines added to Base</v>
      </c>
      <c r="B45" s="2"/>
      <c r="C45" s="229"/>
      <c r="D45" s="229"/>
      <c r="E45" s="215"/>
      <c r="G45" s="2"/>
      <c r="H45" s="2"/>
    </row>
    <row r="46" spans="1:8" ht="13" hidden="1">
      <c r="A46" s="68" t="str">
        <f>'Historical Data'!A50</f>
        <v>Reused lines</v>
      </c>
      <c r="B46" s="2"/>
      <c r="C46" s="229"/>
      <c r="D46" s="229"/>
      <c r="E46" s="215"/>
      <c r="G46" s="2"/>
      <c r="H46" s="2"/>
    </row>
    <row r="47" spans="1:8" hidden="1">
      <c r="A47" s="68" t="str">
        <f>'Historical Data'!A51</f>
        <v>New component LOC count</v>
      </c>
      <c r="B47" s="68"/>
      <c r="C47" s="229">
        <f>Estimation!D116</f>
        <v>0</v>
      </c>
      <c r="D47" s="229">
        <f>Estimation!I64+Estimation!J64+Estimation!H88</f>
        <v>0</v>
      </c>
      <c r="E47" s="216">
        <f>D47+'Historical Data'!E49+'Historical Data'!E51</f>
        <v>0</v>
      </c>
      <c r="G47" s="68"/>
      <c r="H47" s="68"/>
    </row>
    <row r="48" spans="1:8">
      <c r="A48" s="68" t="s">
        <v>172</v>
      </c>
      <c r="B48" s="68"/>
      <c r="C48" s="229"/>
      <c r="D48" s="229"/>
      <c r="E48" s="216">
        <f>D48+'Historical Data'!E52</f>
        <v>0</v>
      </c>
      <c r="G48" s="68"/>
      <c r="H48" s="68"/>
    </row>
    <row r="49" spans="1:8" ht="13">
      <c r="C49" s="2"/>
      <c r="D49" s="2"/>
      <c r="E49" s="2"/>
    </row>
    <row r="50" spans="1:8" ht="13">
      <c r="A50" s="2" t="s">
        <v>445</v>
      </c>
      <c r="B50" s="2"/>
      <c r="C50" s="2" t="s">
        <v>109</v>
      </c>
      <c r="D50" s="2" t="s">
        <v>110</v>
      </c>
      <c r="E50" s="2" t="s">
        <v>111</v>
      </c>
      <c r="G50" s="2"/>
      <c r="H50" s="2"/>
    </row>
    <row r="51" spans="1:8" ht="13" hidden="1">
      <c r="A51" s="213" t="s">
        <v>446</v>
      </c>
      <c r="B51" s="2"/>
      <c r="C51" s="229"/>
      <c r="D51" s="229"/>
      <c r="E51" s="216">
        <f>D51+'Historical Data'!E55</f>
        <v>0</v>
      </c>
      <c r="G51" s="2"/>
      <c r="H51" s="2"/>
    </row>
    <row r="52" spans="1:8" hidden="1">
      <c r="A52" s="213" t="s">
        <v>447</v>
      </c>
      <c r="B52" s="68"/>
      <c r="C52" s="229"/>
      <c r="D52" s="229"/>
      <c r="E52" s="216">
        <f>D52+'Historical Data'!E56</f>
        <v>0</v>
      </c>
      <c r="G52" s="68"/>
      <c r="H52" s="68"/>
    </row>
    <row r="53" spans="1:8" hidden="1">
      <c r="A53" s="213" t="s">
        <v>444</v>
      </c>
      <c r="B53" s="68"/>
      <c r="C53" s="229"/>
      <c r="D53" s="229"/>
      <c r="E53" s="216">
        <f>D53+'Historical Data'!E57</f>
        <v>0</v>
      </c>
      <c r="G53" s="68"/>
      <c r="H53" s="68"/>
    </row>
    <row r="54" spans="1:8">
      <c r="A54" s="213" t="s">
        <v>454</v>
      </c>
      <c r="B54" s="68"/>
      <c r="C54" s="229"/>
      <c r="D54" s="229"/>
      <c r="E54" s="216">
        <f>D54+'Historical Data'!E58</f>
        <v>0</v>
      </c>
      <c r="G54" s="68"/>
      <c r="H54" s="68"/>
    </row>
    <row r="55" spans="1:8" ht="13">
      <c r="C55" s="217"/>
      <c r="D55" s="217"/>
      <c r="E55" s="215"/>
    </row>
    <row r="56" spans="1:8" s="2" customFormat="1" ht="13">
      <c r="C56" s="217" t="s">
        <v>109</v>
      </c>
      <c r="D56" s="217" t="s">
        <v>110</v>
      </c>
      <c r="E56" s="215" t="s">
        <v>111</v>
      </c>
      <c r="F56" s="2" t="s">
        <v>287</v>
      </c>
    </row>
    <row r="57" spans="1:8" ht="13">
      <c r="A57" s="2" t="s">
        <v>288</v>
      </c>
      <c r="B57" s="2"/>
      <c r="C57" s="217"/>
      <c r="D57" s="217"/>
      <c r="E57" s="215"/>
      <c r="F57" s="2"/>
      <c r="H57" s="2"/>
    </row>
    <row r="58" spans="1:8">
      <c r="A58" s="85" t="str">
        <f>B6</f>
        <v>Analysis</v>
      </c>
      <c r="C58" s="218" t="str">
        <f>IF($H$2=1,"",$C$68*'Historical Data'!F63)</f>
        <v/>
      </c>
      <c r="D58" s="218">
        <f>SUMIF('Time Log'!$F$42:$F$105,A58,'Time Log'!$E$42:$E$105)</f>
        <v>0</v>
      </c>
      <c r="E58" s="205">
        <f>D58+'Historical Data'!E63</f>
        <v>0</v>
      </c>
      <c r="F58" s="28">
        <f>IF($E$68=0,0,E58/$E$68)</f>
        <v>0</v>
      </c>
    </row>
    <row r="59" spans="1:8">
      <c r="A59" s="85" t="str">
        <f t="shared" ref="A59:A67" si="0">B7</f>
        <v>Architecture</v>
      </c>
      <c r="C59" s="218" t="str">
        <f>IF($H$2=1,"",$C$68*'Historical Data'!F64)</f>
        <v/>
      </c>
      <c r="D59" s="218">
        <f>SUMIF('Time Log'!$F$42:$F$105,A59,'Time Log'!$E$42:$E$105)</f>
        <v>0</v>
      </c>
      <c r="E59" s="205">
        <f>D59+'Historical Data'!E64</f>
        <v>0</v>
      </c>
      <c r="F59" s="28">
        <f t="shared" ref="F59:F67" si="1">IF($E$68=0,0,E59/$E$68)</f>
        <v>0</v>
      </c>
    </row>
    <row r="60" spans="1:8">
      <c r="A60" s="85" t="str">
        <f t="shared" si="0"/>
        <v>Planning</v>
      </c>
      <c r="C60" s="218" t="str">
        <f>IF($H$2=1,"",$C$68*'Historical Data'!F65)</f>
        <v/>
      </c>
      <c r="D60" s="218">
        <f>SUMIF('Time Log'!$F$42:$F$105,A60,'Time Log'!$E$42:$E$105)</f>
        <v>0</v>
      </c>
      <c r="E60" s="205">
        <f>D60+'Historical Data'!E65</f>
        <v>0</v>
      </c>
      <c r="F60" s="28">
        <f t="shared" si="1"/>
        <v>0</v>
      </c>
    </row>
    <row r="61" spans="1:8">
      <c r="A61" s="85" t="str">
        <f t="shared" si="0"/>
        <v>Construction</v>
      </c>
      <c r="C61" s="218" t="str">
        <f>IF($H$2=1,"",$C$68*'Historical Data'!F66)</f>
        <v/>
      </c>
      <c r="D61" s="218">
        <f>SUMIF('Time Log'!$F$42:$F$105,A61,'Time Log'!$E$42:$E$105)</f>
        <v>0</v>
      </c>
      <c r="E61" s="205">
        <f>D61+'Historical Data'!E66</f>
        <v>0</v>
      </c>
      <c r="F61" s="28">
        <f t="shared" si="1"/>
        <v>0</v>
      </c>
    </row>
    <row r="62" spans="1:8">
      <c r="A62" s="85" t="str">
        <f t="shared" si="0"/>
        <v>Refactoring</v>
      </c>
      <c r="C62" s="218" t="str">
        <f>IF($H$2=1,"",$C$68*'Historical Data'!F67)</f>
        <v/>
      </c>
      <c r="D62" s="218">
        <f>SUMIF('Time Log'!$F$42:$F$105,A62,'Time Log'!$E$42:$E$105)</f>
        <v>0</v>
      </c>
      <c r="E62" s="205">
        <f>D62+'Historical Data'!E67</f>
        <v>0</v>
      </c>
      <c r="F62" s="28">
        <f t="shared" si="1"/>
        <v>0</v>
      </c>
    </row>
    <row r="63" spans="1:8">
      <c r="A63" s="85" t="str">
        <f t="shared" si="0"/>
        <v>Review</v>
      </c>
      <c r="C63" s="218" t="str">
        <f>IF($H$2=1,"",$C$68*'Historical Data'!F68)</f>
        <v/>
      </c>
      <c r="D63" s="218">
        <f>SUMIF('Time Log'!$F$42:$F$105,A63,'Time Log'!$E$42:$E$105)</f>
        <v>0</v>
      </c>
      <c r="E63" s="205">
        <f>D63+'Historical Data'!E68</f>
        <v>0</v>
      </c>
      <c r="F63" s="28">
        <f t="shared" si="1"/>
        <v>0</v>
      </c>
    </row>
    <row r="64" spans="1:8">
      <c r="A64" s="85" t="str">
        <f t="shared" si="0"/>
        <v>Integration</v>
      </c>
      <c r="C64" s="218" t="str">
        <f>IF($H$2=1,"",$C$68*'Historical Data'!F69)</f>
        <v/>
      </c>
      <c r="D64" s="218">
        <f>SUMIF('Time Log'!$F$42:$F$105,A64,'Time Log'!$E$42:$E$105)</f>
        <v>0</v>
      </c>
      <c r="E64" s="205">
        <f>D64+'Historical Data'!E69</f>
        <v>0</v>
      </c>
      <c r="F64" s="28">
        <f t="shared" si="1"/>
        <v>0</v>
      </c>
    </row>
    <row r="65" spans="1:8">
      <c r="A65" s="85" t="str">
        <f t="shared" si="0"/>
        <v>Repatterning</v>
      </c>
      <c r="C65" s="218" t="str">
        <f>IF($H$2=1,"",$C$68*'Historical Data'!F70)</f>
        <v/>
      </c>
      <c r="D65" s="218">
        <f>SUMIF('Time Log'!$F$42:$F$105,A65,'Time Log'!$E$42:$E$105)</f>
        <v>0</v>
      </c>
      <c r="E65" s="205">
        <f>D65+'Historical Data'!E70</f>
        <v>0</v>
      </c>
      <c r="F65" s="28">
        <f t="shared" si="1"/>
        <v>0</v>
      </c>
    </row>
    <row r="66" spans="1:8">
      <c r="A66" s="85" t="str">
        <f t="shared" si="0"/>
        <v>Postmortem</v>
      </c>
      <c r="C66" s="218" t="str">
        <f>IF($H$2=1,"",$C$68*'Historical Data'!F71)</f>
        <v/>
      </c>
      <c r="D66" s="218">
        <f>SUMIF('Time Log'!$F$42:$F$105,A66,'Time Log'!$E$42:$E$105)</f>
        <v>0</v>
      </c>
      <c r="E66" s="205">
        <f>D66+'Historical Data'!E71</f>
        <v>0</v>
      </c>
      <c r="F66" s="28">
        <f t="shared" si="1"/>
        <v>0</v>
      </c>
    </row>
    <row r="67" spans="1:8">
      <c r="A67" s="85" t="str">
        <f t="shared" si="0"/>
        <v>Sandbox</v>
      </c>
      <c r="C67" s="218" t="str">
        <f>IF($H$2=1,"",$C$68*'Historical Data'!F72)</f>
        <v/>
      </c>
      <c r="D67" s="218">
        <f>SUMIF('Time Log'!$F$42:$F$105,A67,'Time Log'!$E$42:$E$105)</f>
        <v>0</v>
      </c>
      <c r="E67" s="205">
        <f>D67+'Historical Data'!E72</f>
        <v>0</v>
      </c>
      <c r="F67" s="28">
        <f t="shared" si="1"/>
        <v>0</v>
      </c>
    </row>
    <row r="68" spans="1:8">
      <c r="A68" s="3" t="s">
        <v>290</v>
      </c>
      <c r="C68" s="229"/>
      <c r="D68" s="218">
        <f>SUM(D58:D67)</f>
        <v>0</v>
      </c>
      <c r="E68" s="205">
        <f>D68+'Historical Data'!E73</f>
        <v>0</v>
      </c>
      <c r="F68" s="28">
        <f>IF($E$68=0,0,E68/$E$68)</f>
        <v>0</v>
      </c>
    </row>
    <row r="69" spans="1:8">
      <c r="C69" s="219"/>
      <c r="D69" s="219"/>
      <c r="E69" s="24"/>
    </row>
    <row r="70" spans="1:8" ht="13">
      <c r="A70" s="2" t="s">
        <v>291</v>
      </c>
      <c r="B70" s="2"/>
      <c r="C70" s="2"/>
      <c r="D70" s="2"/>
      <c r="F70" s="2"/>
      <c r="H70" s="2"/>
    </row>
    <row r="71" spans="1:8">
      <c r="A71" s="3" t="str">
        <f>B6</f>
        <v>Analysis</v>
      </c>
      <c r="D71" s="26">
        <f>COUNTIF('Change Log'!$D$42:$D$105,A71)</f>
        <v>0</v>
      </c>
      <c r="E71" s="26">
        <f>D71+'Historical Data'!E76</f>
        <v>0</v>
      </c>
    </row>
    <row r="72" spans="1:8">
      <c r="A72" s="3" t="str">
        <f t="shared" ref="A72:A80" si="2">B7</f>
        <v>Architecture</v>
      </c>
      <c r="D72" s="26">
        <f>COUNTIF('Change Log'!$D$42:$D$105,A72)</f>
        <v>0</v>
      </c>
      <c r="E72" s="26">
        <f>D72+'Historical Data'!E77</f>
        <v>0</v>
      </c>
    </row>
    <row r="73" spans="1:8">
      <c r="A73" s="3" t="str">
        <f t="shared" si="2"/>
        <v>Planning</v>
      </c>
      <c r="D73" s="26">
        <f>COUNTIF('Change Log'!$D$42:$D$105,A73)</f>
        <v>0</v>
      </c>
      <c r="E73" s="26">
        <f>D73+'Historical Data'!E78</f>
        <v>0</v>
      </c>
      <c r="F73" s="8"/>
      <c r="H73" s="8"/>
    </row>
    <row r="74" spans="1:8">
      <c r="A74" s="3" t="str">
        <f t="shared" si="2"/>
        <v>Construction</v>
      </c>
      <c r="D74" s="26">
        <f>COUNTIF('Change Log'!$D$42:$D$105,A74)</f>
        <v>0</v>
      </c>
      <c r="E74" s="26">
        <f>D74+'Historical Data'!E79</f>
        <v>0</v>
      </c>
      <c r="F74" s="8"/>
      <c r="H74" s="8"/>
    </row>
    <row r="75" spans="1:8">
      <c r="A75" s="3" t="str">
        <f t="shared" si="2"/>
        <v>Refactoring</v>
      </c>
      <c r="D75" s="26">
        <f>COUNTIF('Change Log'!$D$42:$D$105,A75)</f>
        <v>0</v>
      </c>
      <c r="E75" s="26">
        <f>D75+'Historical Data'!E80</f>
        <v>0</v>
      </c>
    </row>
    <row r="76" spans="1:8">
      <c r="A76" s="3" t="str">
        <f t="shared" si="2"/>
        <v>Review</v>
      </c>
      <c r="D76" s="26">
        <f>COUNTIF('Change Log'!$D$42:$D$105,A76)</f>
        <v>0</v>
      </c>
      <c r="E76" s="26">
        <f>D76+'Historical Data'!E81</f>
        <v>0</v>
      </c>
    </row>
    <row r="77" spans="1:8">
      <c r="A77" s="3" t="str">
        <f t="shared" si="2"/>
        <v>Integration</v>
      </c>
      <c r="D77" s="26">
        <f>COUNTIF('Change Log'!$D$42:$D$105,A77)</f>
        <v>0</v>
      </c>
      <c r="E77" s="26">
        <f>D77+'Historical Data'!E82</f>
        <v>0</v>
      </c>
    </row>
    <row r="78" spans="1:8">
      <c r="A78" s="3" t="str">
        <f t="shared" si="2"/>
        <v>Repatterning</v>
      </c>
      <c r="D78" s="26">
        <f>COUNTIF('Change Log'!$D$42:$D$105,A78)</f>
        <v>0</v>
      </c>
      <c r="E78" s="26">
        <f>D78+'Historical Data'!E83</f>
        <v>0</v>
      </c>
    </row>
    <row r="79" spans="1:8">
      <c r="A79" s="3" t="str">
        <f t="shared" si="2"/>
        <v>Postmortem</v>
      </c>
      <c r="D79" s="26">
        <f>COUNTIF('Change Log'!$D$42:$D$105,A79)</f>
        <v>0</v>
      </c>
      <c r="E79" s="26">
        <f>D79+'Historical Data'!E84</f>
        <v>0</v>
      </c>
    </row>
    <row r="80" spans="1:8">
      <c r="A80" s="3" t="str">
        <f t="shared" si="2"/>
        <v>Sandbox</v>
      </c>
      <c r="D80" s="26">
        <f>COUNTIF('Change Log'!$D$42:$D$105,A80)</f>
        <v>0</v>
      </c>
      <c r="E80" s="26">
        <f>D80+'Historical Data'!E85</f>
        <v>0</v>
      </c>
    </row>
    <row r="81" spans="1:8">
      <c r="A81" s="3" t="s">
        <v>211</v>
      </c>
      <c r="D81" s="26">
        <f>SUM(D71:D80)</f>
        <v>0</v>
      </c>
      <c r="E81" s="26">
        <f>D81+'Historical Data'!E86</f>
        <v>0</v>
      </c>
    </row>
    <row r="82" spans="1:8">
      <c r="E82" s="26"/>
    </row>
    <row r="83" spans="1:8" ht="13">
      <c r="A83" s="2" t="s">
        <v>212</v>
      </c>
      <c r="B83" s="2"/>
      <c r="C83" s="2"/>
      <c r="D83" s="2"/>
      <c r="E83" s="26"/>
      <c r="F83" s="2"/>
      <c r="H83" s="2"/>
    </row>
    <row r="84" spans="1:8">
      <c r="A84" s="3" t="str">
        <f>B6</f>
        <v>Analysis</v>
      </c>
      <c r="D84" s="26">
        <f>COUNTIF('Change Log'!$F$42:$F$105,A84)</f>
        <v>0</v>
      </c>
      <c r="E84" s="26">
        <f>D84+'Historical Data'!E89</f>
        <v>0</v>
      </c>
    </row>
    <row r="85" spans="1:8">
      <c r="A85" s="3" t="str">
        <f t="shared" ref="A85:A93" si="3">B7</f>
        <v>Architecture</v>
      </c>
      <c r="D85" s="26">
        <f>COUNTIF('Change Log'!$F$42:$F$105,A85)</f>
        <v>0</v>
      </c>
      <c r="E85" s="26">
        <f>D85+'Historical Data'!E90</f>
        <v>0</v>
      </c>
    </row>
    <row r="86" spans="1:8">
      <c r="A86" s="3" t="str">
        <f t="shared" si="3"/>
        <v>Planning</v>
      </c>
      <c r="D86" s="26">
        <f>COUNTIF('Change Log'!$F$42:$F$105,A86)</f>
        <v>0</v>
      </c>
      <c r="E86" s="26">
        <f>D86+'Historical Data'!E91</f>
        <v>0</v>
      </c>
    </row>
    <row r="87" spans="1:8">
      <c r="A87" s="3" t="str">
        <f t="shared" si="3"/>
        <v>Construction</v>
      </c>
      <c r="D87" s="26">
        <f>COUNTIF('Change Log'!$F$42:$F$105,A87)</f>
        <v>0</v>
      </c>
      <c r="E87" s="26">
        <f>D87+'Historical Data'!E92</f>
        <v>0</v>
      </c>
    </row>
    <row r="88" spans="1:8">
      <c r="A88" s="3" t="str">
        <f t="shared" si="3"/>
        <v>Refactoring</v>
      </c>
      <c r="D88" s="26">
        <f>COUNTIF('Change Log'!$F$42:$F$105,A88)</f>
        <v>0</v>
      </c>
      <c r="E88" s="26">
        <f>D88+'Historical Data'!E93</f>
        <v>0</v>
      </c>
    </row>
    <row r="89" spans="1:8">
      <c r="A89" s="3" t="str">
        <f t="shared" si="3"/>
        <v>Review</v>
      </c>
      <c r="D89" s="26">
        <f>COUNTIF('Change Log'!$F$42:$F$105,A89)</f>
        <v>0</v>
      </c>
      <c r="E89" s="26">
        <f>D89+'Historical Data'!E94</f>
        <v>0</v>
      </c>
    </row>
    <row r="90" spans="1:8">
      <c r="A90" s="3" t="str">
        <f t="shared" si="3"/>
        <v>Integration</v>
      </c>
      <c r="D90" s="26">
        <f>COUNTIF('Change Log'!$F$42:$F$105,A90)</f>
        <v>0</v>
      </c>
      <c r="E90" s="26">
        <f>D90+'Historical Data'!E95</f>
        <v>0</v>
      </c>
    </row>
    <row r="91" spans="1:8">
      <c r="A91" s="3" t="str">
        <f t="shared" si="3"/>
        <v>Repatterning</v>
      </c>
      <c r="D91" s="26">
        <f>COUNTIF('Change Log'!$F$42:$F$105,A91)</f>
        <v>0</v>
      </c>
      <c r="E91" s="26">
        <f>D91+'Historical Data'!E96</f>
        <v>0</v>
      </c>
    </row>
    <row r="92" spans="1:8">
      <c r="A92" s="3" t="str">
        <f t="shared" si="3"/>
        <v>Postmortem</v>
      </c>
      <c r="D92" s="26">
        <f>COUNTIF('Change Log'!$F$42:$F$105,A92)</f>
        <v>0</v>
      </c>
      <c r="E92" s="26">
        <f>D92+'Historical Data'!E97</f>
        <v>0</v>
      </c>
    </row>
    <row r="93" spans="1:8">
      <c r="A93" s="3" t="str">
        <f t="shared" si="3"/>
        <v>Sandbox</v>
      </c>
      <c r="D93" s="26">
        <f>COUNTIF('Change Log'!$F$42:$F$105,A93)</f>
        <v>0</v>
      </c>
      <c r="E93" s="26">
        <f>D93+'Historical Data'!E98</f>
        <v>0</v>
      </c>
    </row>
    <row r="94" spans="1:8">
      <c r="A94" s="3" t="s">
        <v>211</v>
      </c>
      <c r="D94" s="26">
        <f>SUM(D84:D93)</f>
        <v>0</v>
      </c>
      <c r="E94" s="26">
        <f>D94+'Historical Data'!E99</f>
        <v>0</v>
      </c>
    </row>
  </sheetData>
  <sheetProtection sheet="1" objects="1" scenarios="1"/>
  <mergeCells count="2">
    <mergeCell ref="A1:C1"/>
    <mergeCell ref="A3:B3"/>
  </mergeCells>
  <dataValidations count="2">
    <dataValidation operator="greaterThanOrEqual" allowBlank="1" showErrorMessage="1" errorTitle=".GE. zero integer" error="Value must be an integer greater than or equal to zero." sqref="C55:C64"/>
    <dataValidation type="whole" operator="greaterThanOrEqual" allowBlank="1" showErrorMessage="1" errorTitle=".GE. zero" error="Value must be an integer greater than or equal to zero." sqref="D68:D78 D55:D64 D81:D91">
      <formula1>0</formula1>
    </dataValidation>
  </dataValidations>
  <pageMargins left="0.75" right="0.75" top="1" bottom="1" header="0.5" footer="0.5"/>
  <pageSetup scale="81"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80"/>
  <sheetViews>
    <sheetView showGridLines="0" workbookViewId="0">
      <selection activeCell="I75" sqref="I75"/>
    </sheetView>
  </sheetViews>
  <sheetFormatPr defaultColWidth="9.1796875" defaultRowHeight="12.5"/>
  <cols>
    <col min="1" max="5" width="12.6328125" style="3" customWidth="1"/>
    <col min="6" max="6" width="14.1796875" style="3" customWidth="1"/>
    <col min="7" max="8" width="12.6328125" style="3" customWidth="1"/>
    <col min="9" max="16384" width="9.1796875" style="3"/>
  </cols>
  <sheetData>
    <row r="1" spans="1:8" ht="20">
      <c r="A1" s="334" t="s">
        <v>176</v>
      </c>
      <c r="B1" s="334"/>
      <c r="C1" s="334"/>
      <c r="D1" s="1"/>
      <c r="E1" s="1"/>
      <c r="F1" s="1"/>
      <c r="G1" s="1"/>
      <c r="H1" s="1"/>
    </row>
    <row r="2" spans="1:8" ht="13" hidden="1" thickBot="1">
      <c r="A2" s="34"/>
      <c r="B2" s="34"/>
      <c r="C2" s="34"/>
      <c r="D2" s="34"/>
      <c r="E2" s="34"/>
      <c r="F2" s="34"/>
      <c r="G2" s="34"/>
      <c r="H2" s="34"/>
    </row>
    <row r="3" spans="1:8" ht="20" hidden="1">
      <c r="A3" s="335" t="s">
        <v>181</v>
      </c>
      <c r="B3" s="335"/>
      <c r="C3" s="81"/>
      <c r="D3" s="81"/>
      <c r="E3" s="81"/>
      <c r="F3" s="35"/>
      <c r="G3" s="35"/>
      <c r="H3" s="35"/>
    </row>
    <row r="4" spans="1:8" hidden="1">
      <c r="A4" s="81" t="s">
        <v>112</v>
      </c>
      <c r="B4" s="82">
        <v>36526</v>
      </c>
      <c r="C4" s="81"/>
      <c r="D4" s="81" t="s">
        <v>241</v>
      </c>
      <c r="E4" s="81" t="s">
        <v>222</v>
      </c>
      <c r="F4" s="35"/>
      <c r="G4" s="35"/>
      <c r="H4" s="35"/>
    </row>
    <row r="5" spans="1:8" hidden="1">
      <c r="A5" s="81" t="s">
        <v>146</v>
      </c>
      <c r="B5" s="35">
        <v>40179</v>
      </c>
      <c r="C5" s="81"/>
      <c r="D5" s="81"/>
      <c r="E5" s="81" t="s">
        <v>242</v>
      </c>
      <c r="F5" s="35"/>
      <c r="G5" s="35"/>
      <c r="H5" s="35"/>
    </row>
    <row r="6" spans="1:8" hidden="1">
      <c r="A6" s="81" t="s">
        <v>113</v>
      </c>
      <c r="B6" s="81" t="s">
        <v>129</v>
      </c>
      <c r="C6" s="81"/>
      <c r="D6" s="81"/>
      <c r="E6" s="81" t="s">
        <v>143</v>
      </c>
      <c r="F6" s="35"/>
      <c r="G6" s="35"/>
      <c r="H6" s="35"/>
    </row>
    <row r="7" spans="1:8" hidden="1">
      <c r="A7" s="81"/>
      <c r="B7" s="81" t="s">
        <v>245</v>
      </c>
      <c r="C7" s="81"/>
      <c r="D7" s="81"/>
      <c r="E7" s="81" t="s">
        <v>144</v>
      </c>
      <c r="F7" s="35"/>
      <c r="G7" s="35"/>
      <c r="H7" s="35"/>
    </row>
    <row r="8" spans="1:8" hidden="1">
      <c r="A8" s="81"/>
      <c r="B8" s="81" t="s">
        <v>130</v>
      </c>
      <c r="C8" s="81"/>
      <c r="D8" s="81"/>
      <c r="E8" s="81" t="s">
        <v>58</v>
      </c>
      <c r="F8" s="35"/>
      <c r="G8" s="35"/>
      <c r="H8" s="35"/>
    </row>
    <row r="9" spans="1:8" hidden="1">
      <c r="A9" s="81"/>
      <c r="B9" s="81" t="s">
        <v>166</v>
      </c>
      <c r="C9" s="81"/>
      <c r="D9" s="81"/>
      <c r="E9" s="81" t="s">
        <v>59</v>
      </c>
      <c r="F9" s="35"/>
      <c r="G9" s="35"/>
      <c r="H9" s="35"/>
    </row>
    <row r="10" spans="1:8" hidden="1">
      <c r="A10" s="81"/>
      <c r="B10" s="81" t="s">
        <v>243</v>
      </c>
      <c r="C10" s="81"/>
      <c r="D10" s="81"/>
      <c r="E10" s="81" t="s">
        <v>60</v>
      </c>
      <c r="F10" s="35"/>
      <c r="G10" s="35"/>
      <c r="H10" s="35"/>
    </row>
    <row r="11" spans="1:8" hidden="1">
      <c r="A11" s="81"/>
      <c r="B11" s="81" t="s">
        <v>154</v>
      </c>
      <c r="C11" s="81"/>
      <c r="D11" s="81"/>
      <c r="E11" s="81" t="s">
        <v>61</v>
      </c>
      <c r="F11" s="35"/>
      <c r="G11" s="35"/>
      <c r="H11" s="35"/>
    </row>
    <row r="12" spans="1:8" hidden="1">
      <c r="A12" s="81"/>
      <c r="B12" s="81" t="s">
        <v>244</v>
      </c>
      <c r="C12" s="81"/>
      <c r="D12" s="81"/>
      <c r="E12" s="81" t="s">
        <v>148</v>
      </c>
      <c r="F12" s="35"/>
      <c r="G12" s="35"/>
      <c r="H12" s="35"/>
    </row>
    <row r="13" spans="1:8" hidden="1">
      <c r="A13" s="81"/>
      <c r="B13" s="81" t="s">
        <v>289</v>
      </c>
      <c r="C13" s="81"/>
      <c r="D13" s="81"/>
      <c r="E13" s="81"/>
      <c r="F13" s="35"/>
      <c r="G13" s="35"/>
      <c r="H13" s="35"/>
    </row>
    <row r="14" spans="1:8" hidden="1">
      <c r="A14" s="81"/>
      <c r="B14" s="81" t="s">
        <v>156</v>
      </c>
      <c r="C14" s="81"/>
      <c r="D14" s="81"/>
      <c r="E14" s="81"/>
      <c r="F14" s="35"/>
      <c r="G14" s="35"/>
      <c r="H14" s="35"/>
    </row>
    <row r="15" spans="1:8" hidden="1">
      <c r="A15" s="81" t="s">
        <v>118</v>
      </c>
      <c r="B15" s="81" t="s">
        <v>119</v>
      </c>
      <c r="C15" s="81"/>
      <c r="D15" s="81" t="s">
        <v>91</v>
      </c>
      <c r="E15" s="81" t="s">
        <v>92</v>
      </c>
      <c r="F15" s="35"/>
      <c r="G15" s="35"/>
      <c r="H15" s="35"/>
    </row>
    <row r="16" spans="1:8" hidden="1">
      <c r="A16" s="81"/>
      <c r="B16" s="81" t="s">
        <v>246</v>
      </c>
      <c r="C16" s="81"/>
      <c r="D16" s="81"/>
      <c r="E16" s="81">
        <v>1</v>
      </c>
      <c r="F16" s="35"/>
      <c r="G16" s="35"/>
      <c r="H16" s="35"/>
    </row>
    <row r="17" spans="1:8" hidden="1">
      <c r="A17" s="81"/>
      <c r="B17" s="81" t="s">
        <v>205</v>
      </c>
      <c r="C17" s="81"/>
      <c r="D17" s="81"/>
      <c r="E17" s="81">
        <v>2</v>
      </c>
      <c r="F17" s="35"/>
      <c r="G17" s="35"/>
      <c r="H17" s="35"/>
    </row>
    <row r="18" spans="1:8" hidden="1">
      <c r="A18" s="81"/>
      <c r="B18" s="81" t="s">
        <v>206</v>
      </c>
      <c r="C18" s="81"/>
      <c r="D18" s="81"/>
      <c r="E18" s="81">
        <v>3</v>
      </c>
      <c r="F18" s="35"/>
      <c r="G18" s="35"/>
      <c r="H18" s="35"/>
    </row>
    <row r="19" spans="1:8" hidden="1">
      <c r="A19" s="81"/>
      <c r="B19" s="81" t="s">
        <v>281</v>
      </c>
      <c r="C19" s="81"/>
      <c r="D19" s="81"/>
      <c r="E19" s="81">
        <v>4</v>
      </c>
      <c r="F19" s="35"/>
      <c r="G19" s="35"/>
      <c r="H19" s="35"/>
    </row>
    <row r="20" spans="1:8" hidden="1">
      <c r="A20" s="81"/>
      <c r="B20" s="81" t="s">
        <v>121</v>
      </c>
      <c r="C20" s="81"/>
      <c r="D20" s="81"/>
      <c r="E20" s="81">
        <v>5</v>
      </c>
      <c r="F20" s="35"/>
      <c r="G20" s="35"/>
      <c r="H20" s="35"/>
    </row>
    <row r="21" spans="1:8" hidden="1">
      <c r="A21" s="81"/>
      <c r="B21" s="81" t="s">
        <v>32</v>
      </c>
      <c r="C21" s="81"/>
      <c r="D21" s="81"/>
      <c r="E21" s="81">
        <v>6</v>
      </c>
      <c r="F21" s="35"/>
      <c r="G21" s="35"/>
      <c r="H21" s="35"/>
    </row>
    <row r="22" spans="1:8" hidden="1">
      <c r="A22" s="81"/>
      <c r="B22" s="81" t="s">
        <v>282</v>
      </c>
      <c r="C22" s="81"/>
      <c r="D22" s="81"/>
      <c r="E22" s="81">
        <v>7</v>
      </c>
      <c r="F22" s="35"/>
      <c r="G22" s="35"/>
      <c r="H22" s="35"/>
    </row>
    <row r="23" spans="1:8" hidden="1">
      <c r="A23" s="81"/>
      <c r="B23" s="81" t="s">
        <v>283</v>
      </c>
      <c r="C23" s="81"/>
      <c r="D23" s="81"/>
      <c r="E23" s="81">
        <v>8</v>
      </c>
      <c r="F23" s="35"/>
      <c r="G23" s="35"/>
      <c r="H23" s="35"/>
    </row>
    <row r="24" spans="1:8" hidden="1">
      <c r="A24" s="81"/>
      <c r="B24" s="81" t="s">
        <v>284</v>
      </c>
      <c r="C24" s="81"/>
      <c r="D24" s="81"/>
      <c r="E24" s="81">
        <v>9</v>
      </c>
      <c r="F24" s="35"/>
      <c r="G24" s="35"/>
      <c r="H24" s="35"/>
    </row>
    <row r="25" spans="1:8" hidden="1">
      <c r="A25" s="81"/>
      <c r="B25" s="81" t="s">
        <v>127</v>
      </c>
      <c r="C25" s="81"/>
      <c r="D25" s="81"/>
      <c r="E25" s="81">
        <v>10</v>
      </c>
      <c r="F25" s="35"/>
      <c r="G25" s="35"/>
      <c r="H25" s="35"/>
    </row>
    <row r="26" spans="1:8" hidden="1">
      <c r="A26" s="81" t="s">
        <v>69</v>
      </c>
      <c r="B26" s="81" t="s">
        <v>70</v>
      </c>
      <c r="C26" s="81"/>
      <c r="D26" s="81"/>
      <c r="E26" s="81"/>
      <c r="F26" s="35"/>
      <c r="G26" s="35"/>
      <c r="H26" s="35"/>
    </row>
    <row r="27" spans="1:8" s="24" customFormat="1" hidden="1">
      <c r="A27" s="81"/>
      <c r="B27" s="35" t="s">
        <v>71</v>
      </c>
      <c r="C27" s="81"/>
      <c r="D27" s="81"/>
      <c r="E27" s="81"/>
      <c r="F27" s="36"/>
      <c r="G27" s="36"/>
      <c r="H27" s="36"/>
    </row>
    <row r="28" spans="1:8" hidden="1">
      <c r="A28" s="81" t="s">
        <v>72</v>
      </c>
      <c r="B28" s="81" t="s">
        <v>73</v>
      </c>
      <c r="C28" s="81"/>
      <c r="D28" s="81"/>
      <c r="E28" s="81"/>
      <c r="F28" s="36"/>
      <c r="G28" s="36"/>
      <c r="H28" s="36"/>
    </row>
    <row r="29" spans="1:8" hidden="1">
      <c r="A29" s="81"/>
      <c r="B29" s="81" t="s">
        <v>120</v>
      </c>
      <c r="C29" s="81"/>
      <c r="D29" s="81"/>
      <c r="E29" s="81"/>
      <c r="F29" s="36"/>
      <c r="G29" s="36"/>
      <c r="H29" s="36"/>
    </row>
    <row r="30" spans="1:8" hidden="1">
      <c r="A30" s="81"/>
      <c r="B30" s="81" t="s">
        <v>75</v>
      </c>
      <c r="C30" s="81"/>
      <c r="D30" s="81"/>
      <c r="E30" s="81"/>
      <c r="F30" s="36"/>
      <c r="G30" s="36"/>
      <c r="H30" s="36"/>
    </row>
    <row r="31" spans="1:8" hidden="1">
      <c r="A31" s="81"/>
      <c r="B31" s="81" t="s">
        <v>74</v>
      </c>
      <c r="C31" s="81"/>
      <c r="D31" s="81"/>
      <c r="E31" s="81"/>
      <c r="F31" s="36"/>
      <c r="G31" s="36"/>
      <c r="H31" s="36"/>
    </row>
    <row r="32" spans="1:8" hidden="1">
      <c r="A32" s="81"/>
      <c r="B32" s="81"/>
      <c r="C32" s="81"/>
      <c r="D32" s="81"/>
      <c r="E32" s="81"/>
      <c r="F32" s="36"/>
      <c r="G32" s="36"/>
      <c r="H32" s="36"/>
    </row>
    <row r="33" spans="1:8" hidden="1">
      <c r="A33" s="81"/>
      <c r="B33" s="81"/>
      <c r="C33" s="81"/>
      <c r="D33" s="81"/>
      <c r="E33" s="81"/>
      <c r="F33" s="36"/>
      <c r="G33" s="36"/>
      <c r="H33" s="36"/>
    </row>
    <row r="34" spans="1:8" hidden="1">
      <c r="A34" s="81" t="s">
        <v>76</v>
      </c>
      <c r="B34" s="81" t="s">
        <v>77</v>
      </c>
      <c r="C34" s="81"/>
      <c r="D34" s="81"/>
      <c r="E34" s="81"/>
      <c r="F34" s="36"/>
      <c r="G34" s="36"/>
      <c r="H34" s="36"/>
    </row>
    <row r="35" spans="1:8" hidden="1">
      <c r="A35" s="81"/>
      <c r="B35" s="81" t="s">
        <v>78</v>
      </c>
      <c r="C35" s="81"/>
      <c r="D35" s="81"/>
      <c r="E35" s="81"/>
      <c r="F35" s="36"/>
      <c r="G35" s="36"/>
      <c r="H35" s="36"/>
    </row>
    <row r="36" spans="1:8" hidden="1">
      <c r="A36" s="81"/>
      <c r="B36" s="81" t="s">
        <v>79</v>
      </c>
      <c r="C36" s="81"/>
      <c r="D36" s="81"/>
      <c r="E36" s="81"/>
      <c r="F36" s="36"/>
      <c r="G36" s="36"/>
      <c r="H36" s="36"/>
    </row>
    <row r="37" spans="1:8" hidden="1">
      <c r="A37" s="81"/>
      <c r="B37" s="81" t="s">
        <v>80</v>
      </c>
      <c r="C37" s="81"/>
      <c r="D37" s="81"/>
      <c r="E37" s="81"/>
      <c r="F37" s="36"/>
      <c r="G37" s="36"/>
      <c r="H37" s="36"/>
    </row>
    <row r="38" spans="1:8" hidden="1">
      <c r="A38" s="81"/>
      <c r="B38" s="81" t="s">
        <v>81</v>
      </c>
      <c r="C38" s="81"/>
      <c r="D38" s="81"/>
      <c r="E38" s="81"/>
      <c r="F38" s="36"/>
      <c r="G38" s="36"/>
      <c r="H38" s="36"/>
    </row>
    <row r="39" spans="1:8" ht="13">
      <c r="C39" s="2" t="s">
        <v>109</v>
      </c>
      <c r="D39" s="2" t="s">
        <v>110</v>
      </c>
      <c r="E39" s="2" t="s">
        <v>111</v>
      </c>
    </row>
    <row r="40" spans="1:8" ht="13">
      <c r="A40" s="2" t="s">
        <v>286</v>
      </c>
      <c r="B40" s="2"/>
      <c r="C40" s="215"/>
      <c r="D40" s="215"/>
      <c r="E40" s="215"/>
      <c r="G40" s="2"/>
      <c r="H40" s="2"/>
    </row>
    <row r="41" spans="1:8">
      <c r="A41" s="213" t="s">
        <v>390</v>
      </c>
      <c r="B41" s="68"/>
      <c r="C41" s="214">
        <f>Estimation!D116</f>
        <v>0</v>
      </c>
      <c r="D41" s="220">
        <f>Estimation!I64+Estimation!J64+Estimation!H88</f>
        <v>0</v>
      </c>
      <c r="E41" s="216">
        <f>D41+'Historical Data'!E49+'Historical Data'!E51</f>
        <v>0</v>
      </c>
      <c r="G41" s="68"/>
      <c r="H41" s="68"/>
    </row>
    <row r="42" spans="1:8">
      <c r="A42" s="68" t="s">
        <v>171</v>
      </c>
      <c r="B42" s="68"/>
      <c r="C42" s="214">
        <f>Estimation!B97</f>
        <v>0</v>
      </c>
      <c r="D42" s="220">
        <f>Estimation!C97</f>
        <v>0</v>
      </c>
      <c r="E42" s="216">
        <f>D42+'Historical Data'!E50</f>
        <v>0</v>
      </c>
      <c r="G42" s="68"/>
      <c r="H42" s="68"/>
    </row>
    <row r="43" spans="1:8">
      <c r="A43" s="68" t="s">
        <v>172</v>
      </c>
      <c r="B43" s="68"/>
      <c r="C43" s="214">
        <f>Estimation!B64+Estimation!B97+Estimation!D116</f>
        <v>0</v>
      </c>
      <c r="D43" s="214">
        <f>Estimation!G64-Estimation!H64+Estimation!J64+Estimation!H88+Estimation!C97</f>
        <v>0</v>
      </c>
      <c r="E43" s="216">
        <f>D43+'Historical Data'!E52</f>
        <v>0</v>
      </c>
      <c r="G43" s="68"/>
      <c r="H43" s="68"/>
    </row>
    <row r="44" spans="1:8" ht="13">
      <c r="C44" s="217"/>
      <c r="D44" s="217"/>
      <c r="E44" s="215"/>
    </row>
    <row r="45" spans="1:8" s="2" customFormat="1" ht="13">
      <c r="C45" s="217" t="s">
        <v>109</v>
      </c>
      <c r="D45" s="217" t="s">
        <v>110</v>
      </c>
      <c r="E45" s="215" t="s">
        <v>111</v>
      </c>
      <c r="F45" s="2" t="s">
        <v>287</v>
      </c>
    </row>
    <row r="46" spans="1:8" ht="13">
      <c r="A46" s="2" t="s">
        <v>288</v>
      </c>
      <c r="B46" s="2"/>
      <c r="C46" s="217"/>
      <c r="D46" s="217"/>
      <c r="E46" s="215"/>
      <c r="F46" s="2"/>
      <c r="H46" s="2"/>
    </row>
    <row r="47" spans="1:8">
      <c r="A47" s="85" t="str">
        <f t="shared" ref="A47:A55" si="0">B6</f>
        <v>Analysis</v>
      </c>
      <c r="C47" s="218">
        <f>$C$56*'Historical Data'!F63</f>
        <v>0</v>
      </c>
      <c r="D47" s="218">
        <f>SUMIF('Time Log'!$F$42:$F$105,A47,'Time Log'!$E$42:$E$105)</f>
        <v>0</v>
      </c>
      <c r="E47" s="205">
        <f>D47+'Historical Data'!E63</f>
        <v>0</v>
      </c>
      <c r="F47" s="28">
        <f>IF($E$56=0,0,E47/$E$56)</f>
        <v>0</v>
      </c>
    </row>
    <row r="48" spans="1:8">
      <c r="A48" s="85" t="str">
        <f t="shared" si="0"/>
        <v>Architecture</v>
      </c>
      <c r="C48" s="218">
        <f>$C$56*'Historical Data'!F64</f>
        <v>0</v>
      </c>
      <c r="D48" s="218">
        <f>SUMIF('Time Log'!$F$42:$F$105,A48,'Time Log'!$E$42:$E$105)</f>
        <v>0</v>
      </c>
      <c r="E48" s="205">
        <f>D48+'Historical Data'!E64</f>
        <v>0</v>
      </c>
      <c r="F48" s="28">
        <f t="shared" ref="F48:F56" si="1">IF($E$56=0,0,E48/$E$56)</f>
        <v>0</v>
      </c>
    </row>
    <row r="49" spans="1:8">
      <c r="A49" s="85" t="str">
        <f t="shared" si="0"/>
        <v>Planning</v>
      </c>
      <c r="C49" s="218">
        <f>$C$56*'Historical Data'!F65</f>
        <v>0</v>
      </c>
      <c r="D49" s="218">
        <f>SUMIF('Time Log'!$F$42:$F$105,A49,'Time Log'!$E$42:$E$105)</f>
        <v>0</v>
      </c>
      <c r="E49" s="205">
        <f>D49+'Historical Data'!E65</f>
        <v>0</v>
      </c>
      <c r="F49" s="28">
        <f t="shared" si="1"/>
        <v>0</v>
      </c>
    </row>
    <row r="50" spans="1:8">
      <c r="A50" s="85" t="str">
        <f t="shared" si="0"/>
        <v>Construction</v>
      </c>
      <c r="C50" s="218">
        <f>$C$56*'Historical Data'!F66</f>
        <v>0</v>
      </c>
      <c r="D50" s="218">
        <f>SUMIF('Time Log'!$F$42:$F$105,A50,'Time Log'!$E$42:$E$105)</f>
        <v>0</v>
      </c>
      <c r="E50" s="205">
        <f>D50+'Historical Data'!E66</f>
        <v>0</v>
      </c>
      <c r="F50" s="28">
        <f t="shared" si="1"/>
        <v>0</v>
      </c>
    </row>
    <row r="51" spans="1:8">
      <c r="A51" s="85" t="str">
        <f t="shared" si="0"/>
        <v>Refactoring</v>
      </c>
      <c r="C51" s="218">
        <f>$C$56*'Historical Data'!F67</f>
        <v>0</v>
      </c>
      <c r="D51" s="218">
        <f>SUMIF('Time Log'!$F$42:$F$105,A51,'Time Log'!$E$42:$E$105)</f>
        <v>0</v>
      </c>
      <c r="E51" s="205">
        <f>D51+'Historical Data'!E67</f>
        <v>0</v>
      </c>
      <c r="F51" s="28">
        <f t="shared" si="1"/>
        <v>0</v>
      </c>
    </row>
    <row r="52" spans="1:8">
      <c r="A52" s="85" t="str">
        <f t="shared" si="0"/>
        <v>Review</v>
      </c>
      <c r="C52" s="218">
        <f>$C$56*'Historical Data'!F69</f>
        <v>0</v>
      </c>
      <c r="D52" s="218">
        <f>SUMIF('Time Log'!$F$42:$F$105,A52,'Time Log'!$E$42:$E$105)</f>
        <v>0</v>
      </c>
      <c r="E52" s="205">
        <f>D52+'Historical Data'!E69</f>
        <v>0</v>
      </c>
      <c r="F52" s="28">
        <f t="shared" si="1"/>
        <v>0</v>
      </c>
    </row>
    <row r="53" spans="1:8">
      <c r="A53" s="85" t="str">
        <f t="shared" si="0"/>
        <v>Integration Test</v>
      </c>
      <c r="C53" s="218">
        <f>$C$56*'Historical Data'!F70</f>
        <v>0</v>
      </c>
      <c r="D53" s="218">
        <f>SUMIF('Time Log'!$F$42:$F$105,A53,'Time Log'!$E$42:$E$105)</f>
        <v>0</v>
      </c>
      <c r="E53" s="205">
        <f>D53+'Historical Data'!E70</f>
        <v>0</v>
      </c>
      <c r="F53" s="28">
        <f t="shared" si="1"/>
        <v>0</v>
      </c>
    </row>
    <row r="54" spans="1:8">
      <c r="A54" s="85" t="str">
        <f t="shared" si="0"/>
        <v>Postmortem</v>
      </c>
      <c r="C54" s="218">
        <f>$C$56*'Historical Data'!F71</f>
        <v>0</v>
      </c>
      <c r="D54" s="218">
        <f>SUMIF('Time Log'!$F$42:$F$105,A54,'Time Log'!$E$42:$E$105)</f>
        <v>0</v>
      </c>
      <c r="E54" s="205">
        <f>D54+'Historical Data'!E71</f>
        <v>0</v>
      </c>
      <c r="F54" s="28">
        <f t="shared" si="1"/>
        <v>0</v>
      </c>
    </row>
    <row r="55" spans="1:8">
      <c r="A55" s="85" t="str">
        <f t="shared" si="0"/>
        <v>Sandbox</v>
      </c>
      <c r="C55" s="218">
        <f>$C$56*'Historical Data'!F72</f>
        <v>0</v>
      </c>
      <c r="D55" s="218">
        <f>SUMIF('Time Log'!$F$42:$F$105,A55,'Time Log'!$E$42:$E$105)</f>
        <v>0</v>
      </c>
      <c r="E55" s="205">
        <f>D55+'Historical Data'!E72</f>
        <v>0</v>
      </c>
      <c r="F55" s="28">
        <f>IF($E$56=0,0,E55/$E$56)</f>
        <v>0</v>
      </c>
    </row>
    <row r="56" spans="1:8">
      <c r="A56" s="3" t="s">
        <v>290</v>
      </c>
      <c r="C56" s="218">
        <f>Estimation!D117</f>
        <v>0</v>
      </c>
      <c r="D56" s="218">
        <f>SUM(D47:D55)</f>
        <v>0</v>
      </c>
      <c r="E56" s="205">
        <f>D56+'Historical Data'!E73</f>
        <v>0</v>
      </c>
      <c r="F56" s="28">
        <f t="shared" si="1"/>
        <v>0</v>
      </c>
    </row>
    <row r="57" spans="1:8">
      <c r="C57" s="219"/>
      <c r="D57" s="219"/>
      <c r="E57" s="24"/>
    </row>
    <row r="58" spans="1:8" ht="13">
      <c r="A58" s="2" t="s">
        <v>291</v>
      </c>
      <c r="B58" s="2"/>
      <c r="C58" s="2"/>
      <c r="D58" s="2"/>
      <c r="F58" s="2"/>
      <c r="H58" s="2"/>
    </row>
    <row r="59" spans="1:8">
      <c r="A59" s="3" t="str">
        <f>B6</f>
        <v>Analysis</v>
      </c>
      <c r="D59" s="26">
        <f>COUNTIF('Change Log'!$D$42:$D$105,A59)</f>
        <v>0</v>
      </c>
      <c r="E59" s="26">
        <f>D59+'Historical Data'!E76</f>
        <v>0</v>
      </c>
    </row>
    <row r="60" spans="1:8">
      <c r="A60" s="3" t="str">
        <f t="shared" ref="A60:A67" si="2">B7</f>
        <v>Architecture</v>
      </c>
      <c r="D60" s="26">
        <f>COUNTIF('Change Log'!$D$42:$D$105,A60)</f>
        <v>0</v>
      </c>
      <c r="E60" s="26">
        <f>D60+'Historical Data'!E78</f>
        <v>0</v>
      </c>
    </row>
    <row r="61" spans="1:8">
      <c r="A61" s="3" t="str">
        <f t="shared" si="2"/>
        <v>Planning</v>
      </c>
      <c r="B61" s="8"/>
      <c r="C61" s="8"/>
      <c r="D61" s="26">
        <f>COUNTIF('Change Log'!$D$42:$D$105,A61)</f>
        <v>0</v>
      </c>
      <c r="E61" s="26">
        <f>D61+'Historical Data'!E79</f>
        <v>0</v>
      </c>
      <c r="F61" s="8"/>
      <c r="H61" s="8"/>
    </row>
    <row r="62" spans="1:8">
      <c r="A62" s="3" t="str">
        <f t="shared" si="2"/>
        <v>Construction</v>
      </c>
      <c r="D62" s="26">
        <f>COUNTIF('Change Log'!$D$42:$D$105,A62)</f>
        <v>0</v>
      </c>
      <c r="E62" s="26">
        <f>D62+'Historical Data'!E80</f>
        <v>0</v>
      </c>
    </row>
    <row r="63" spans="1:8">
      <c r="A63" s="3" t="str">
        <f t="shared" si="2"/>
        <v>Refactoring</v>
      </c>
      <c r="D63" s="26">
        <f>COUNTIF('Change Log'!$D$42:$D$105,A63)</f>
        <v>0</v>
      </c>
      <c r="E63" s="26">
        <f>D63+'Historical Data'!E81</f>
        <v>0</v>
      </c>
    </row>
    <row r="64" spans="1:8">
      <c r="A64" s="3" t="str">
        <f t="shared" si="2"/>
        <v>Review</v>
      </c>
      <c r="D64" s="26">
        <f>COUNTIF('Change Log'!$D$42:$D$105,A64)</f>
        <v>0</v>
      </c>
      <c r="E64" s="26">
        <f>D64+'Historical Data'!E82</f>
        <v>0</v>
      </c>
    </row>
    <row r="65" spans="1:8">
      <c r="A65" s="3" t="str">
        <f t="shared" si="2"/>
        <v>Integration Test</v>
      </c>
      <c r="D65" s="26">
        <f>COUNTIF('Change Log'!$D$42:$D$105,A65)</f>
        <v>0</v>
      </c>
      <c r="E65" s="26">
        <f>D65+'Historical Data'!E83</f>
        <v>0</v>
      </c>
    </row>
    <row r="66" spans="1:8">
      <c r="A66" s="3" t="str">
        <f t="shared" si="2"/>
        <v>Postmortem</v>
      </c>
      <c r="D66" s="26">
        <f>COUNTIF('Change Log'!$D$42:$D$105,A66)</f>
        <v>0</v>
      </c>
      <c r="E66" s="26">
        <f>D66+'Historical Data'!E84</f>
        <v>0</v>
      </c>
    </row>
    <row r="67" spans="1:8">
      <c r="A67" s="3" t="str">
        <f t="shared" si="2"/>
        <v>Sandbox</v>
      </c>
      <c r="D67" s="26">
        <f>COUNTIF('Change Log'!$D$42:$D$105,A67)</f>
        <v>0</v>
      </c>
      <c r="E67" s="26">
        <f>D67+'Historical Data'!E85</f>
        <v>0</v>
      </c>
    </row>
    <row r="68" spans="1:8">
      <c r="A68" s="3" t="s">
        <v>211</v>
      </c>
      <c r="D68" s="26">
        <f>SUM(D59:D67)</f>
        <v>0</v>
      </c>
      <c r="E68" s="26">
        <f>D68+'Historical Data'!E86</f>
        <v>0</v>
      </c>
    </row>
    <row r="69" spans="1:8">
      <c r="E69" s="26"/>
    </row>
    <row r="70" spans="1:8" ht="13">
      <c r="A70" s="2" t="s">
        <v>212</v>
      </c>
      <c r="B70" s="2"/>
      <c r="C70" s="2"/>
      <c r="D70" s="2"/>
      <c r="E70" s="26"/>
      <c r="F70" s="2"/>
      <c r="H70" s="2"/>
    </row>
    <row r="71" spans="1:8">
      <c r="A71" s="3" t="str">
        <f>B6</f>
        <v>Analysis</v>
      </c>
      <c r="D71" s="26">
        <f>COUNTIF('Change Log'!$F$42:$F$105,A71)</f>
        <v>0</v>
      </c>
      <c r="E71" s="26">
        <f>D71+'Historical Data'!E89</f>
        <v>0</v>
      </c>
    </row>
    <row r="72" spans="1:8">
      <c r="A72" s="3" t="str">
        <f t="shared" ref="A72:A79" si="3">B7</f>
        <v>Architecture</v>
      </c>
      <c r="D72" s="26">
        <f>COUNTIF('Change Log'!$F$42:$F$105,A72)</f>
        <v>0</v>
      </c>
      <c r="E72" s="26">
        <f>D72+'Historical Data'!E90</f>
        <v>0</v>
      </c>
    </row>
    <row r="73" spans="1:8">
      <c r="A73" s="3" t="str">
        <f t="shared" si="3"/>
        <v>Planning</v>
      </c>
      <c r="D73" s="26">
        <f>COUNTIF('Change Log'!$F$42:$F$105,A73)</f>
        <v>0</v>
      </c>
      <c r="E73" s="26">
        <f>D73+'Historical Data'!E92</f>
        <v>0</v>
      </c>
    </row>
    <row r="74" spans="1:8">
      <c r="A74" s="3" t="str">
        <f t="shared" si="3"/>
        <v>Construction</v>
      </c>
      <c r="D74" s="26">
        <f>COUNTIF('Change Log'!$F$42:$F$105,A74)</f>
        <v>0</v>
      </c>
      <c r="E74" s="26">
        <f>D74+'Historical Data'!E93</f>
        <v>0</v>
      </c>
    </row>
    <row r="75" spans="1:8">
      <c r="A75" s="3" t="str">
        <f t="shared" si="3"/>
        <v>Refactoring</v>
      </c>
      <c r="D75" s="26">
        <f>COUNTIF('Change Log'!$F$42:$F$105,A75)</f>
        <v>0</v>
      </c>
      <c r="E75" s="26">
        <f>D75+'Historical Data'!E94</f>
        <v>0</v>
      </c>
    </row>
    <row r="76" spans="1:8">
      <c r="A76" s="3" t="str">
        <f t="shared" si="3"/>
        <v>Review</v>
      </c>
      <c r="D76" s="26">
        <f>COUNTIF('Change Log'!$F$42:$F$105,A76)</f>
        <v>0</v>
      </c>
      <c r="E76" s="26">
        <f>D76+'Historical Data'!E95</f>
        <v>0</v>
      </c>
    </row>
    <row r="77" spans="1:8">
      <c r="A77" s="3" t="str">
        <f t="shared" si="3"/>
        <v>Integration Test</v>
      </c>
      <c r="D77" s="26">
        <f>COUNTIF('Change Log'!$F$42:$F$105,A77)</f>
        <v>0</v>
      </c>
      <c r="E77" s="26">
        <f>D77+'Historical Data'!E96</f>
        <v>0</v>
      </c>
    </row>
    <row r="78" spans="1:8">
      <c r="A78" s="3" t="str">
        <f t="shared" si="3"/>
        <v>Postmortem</v>
      </c>
      <c r="D78" s="26">
        <f>COUNTIF('Change Log'!$F$42:$F$105,A78)</f>
        <v>0</v>
      </c>
      <c r="E78" s="26">
        <f>D78+'Historical Data'!E97</f>
        <v>0</v>
      </c>
    </row>
    <row r="79" spans="1:8">
      <c r="A79" s="3" t="str">
        <f t="shared" si="3"/>
        <v>Sandbox</v>
      </c>
      <c r="D79" s="26">
        <f>COUNTIF('Change Log'!$F$42:$F$105,A79)</f>
        <v>0</v>
      </c>
      <c r="E79" s="26">
        <f>D79+'Historical Data'!E98</f>
        <v>0</v>
      </c>
    </row>
    <row r="80" spans="1:8">
      <c r="A80" s="3" t="s">
        <v>211</v>
      </c>
      <c r="D80" s="26">
        <f>SUM(D71:D79)</f>
        <v>0</v>
      </c>
      <c r="E80" s="26">
        <f>D80+'Historical Data'!E99</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47:D55 D59:D68 D71:D80">
      <formula1>0</formula1>
    </dataValidation>
    <dataValidation operator="greaterThanOrEqual" allowBlank="1" showErrorMessage="1" errorTitle=".GE. zero integer" error="Value must be an integer greater than or equal to zero." sqref="C47:C55"/>
  </dataValidations>
  <pageMargins left="0.75" right="0.75" top="1" bottom="1" header="0.5" footer="0.5"/>
  <pageSetup scale="81" orientation="landscape"/>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showGridLines="0" workbookViewId="0">
      <selection activeCell="A2" sqref="A2:IV41"/>
    </sheetView>
  </sheetViews>
  <sheetFormatPr defaultColWidth="10.81640625" defaultRowHeight="12.5"/>
  <cols>
    <col min="1" max="16384" width="10.81640625" style="87"/>
  </cols>
  <sheetData>
    <row r="1" spans="1:6" s="3" customFormat="1" ht="20.5" thickBot="1">
      <c r="A1" s="1" t="s">
        <v>340</v>
      </c>
      <c r="B1" s="1"/>
      <c r="C1" s="1"/>
      <c r="D1" s="1"/>
      <c r="E1" s="1"/>
      <c r="F1" s="1"/>
    </row>
    <row r="2" spans="1:6" s="3" customFormat="1" ht="13" hidden="1" thickBot="1">
      <c r="A2" s="34"/>
      <c r="B2" s="34"/>
      <c r="C2" s="34"/>
      <c r="D2" s="34"/>
      <c r="E2" s="34"/>
      <c r="F2" s="34"/>
    </row>
    <row r="3" spans="1:6" s="3" customFormat="1" ht="20" hidden="1">
      <c r="A3" s="142" t="s">
        <v>181</v>
      </c>
      <c r="B3" s="35"/>
      <c r="C3" s="35"/>
      <c r="D3" s="35"/>
      <c r="E3" s="35"/>
      <c r="F3" s="35"/>
    </row>
    <row r="4" spans="1:6" s="3" customFormat="1" hidden="1">
      <c r="A4" s="35" t="s">
        <v>112</v>
      </c>
      <c r="B4" s="143">
        <v>36526</v>
      </c>
      <c r="C4" s="35"/>
      <c r="D4" s="35"/>
      <c r="E4" s="35"/>
      <c r="F4" s="35"/>
    </row>
    <row r="5" spans="1:6" s="3" customFormat="1" hidden="1">
      <c r="A5" s="35" t="s">
        <v>146</v>
      </c>
      <c r="B5" s="143">
        <v>45658</v>
      </c>
      <c r="C5" s="35"/>
      <c r="D5" s="35"/>
      <c r="E5" s="35"/>
      <c r="F5" s="35"/>
    </row>
    <row r="6" spans="1:6" s="3" customFormat="1" hidden="1">
      <c r="A6" s="36" t="s">
        <v>113</v>
      </c>
      <c r="B6" s="144" t="s">
        <v>195</v>
      </c>
      <c r="C6" s="35"/>
      <c r="D6" s="35"/>
      <c r="E6" s="35"/>
      <c r="F6" s="35"/>
    </row>
    <row r="7" spans="1:6" s="3" customFormat="1" hidden="1">
      <c r="A7" s="35"/>
      <c r="B7" s="144" t="s">
        <v>292</v>
      </c>
      <c r="C7" s="35"/>
      <c r="D7" s="35"/>
      <c r="E7" s="144"/>
      <c r="F7" s="35"/>
    </row>
    <row r="8" spans="1:6" s="3" customFormat="1" hidden="1">
      <c r="A8" s="35"/>
      <c r="B8" s="144" t="s">
        <v>293</v>
      </c>
      <c r="C8" s="35"/>
      <c r="D8" s="35"/>
      <c r="E8" s="144"/>
      <c r="F8" s="35"/>
    </row>
    <row r="9" spans="1:6" s="3" customFormat="1" hidden="1">
      <c r="A9" s="35"/>
      <c r="B9" s="144" t="s">
        <v>294</v>
      </c>
      <c r="C9" s="35"/>
      <c r="D9" s="35"/>
      <c r="E9" s="35"/>
      <c r="F9" s="35"/>
    </row>
    <row r="10" spans="1:6" s="3" customFormat="1" hidden="1">
      <c r="A10" s="35"/>
      <c r="B10" s="144" t="s">
        <v>295</v>
      </c>
      <c r="C10" s="35"/>
      <c r="D10" s="35"/>
      <c r="E10" s="35"/>
      <c r="F10" s="35"/>
    </row>
    <row r="11" spans="1:6" s="3" customFormat="1" hidden="1">
      <c r="A11" s="35"/>
      <c r="B11" s="144" t="s">
        <v>296</v>
      </c>
      <c r="C11" s="35"/>
      <c r="D11" s="35"/>
      <c r="E11" s="35"/>
      <c r="F11" s="35"/>
    </row>
    <row r="12" spans="1:6" s="3" customFormat="1" hidden="1">
      <c r="A12" s="35"/>
      <c r="B12" s="144" t="s">
        <v>297</v>
      </c>
      <c r="C12" s="35"/>
      <c r="D12" s="35"/>
      <c r="E12" s="35"/>
      <c r="F12" s="35"/>
    </row>
    <row r="13" spans="1:6" s="3" customFormat="1" hidden="1">
      <c r="A13" s="35"/>
      <c r="B13" s="144" t="s">
        <v>289</v>
      </c>
      <c r="C13" s="35"/>
      <c r="D13" s="35"/>
      <c r="E13" s="35"/>
      <c r="F13" s="35"/>
    </row>
    <row r="14" spans="1:6" s="3" customFormat="1" hidden="1">
      <c r="A14" s="35"/>
      <c r="B14" s="35" t="s">
        <v>119</v>
      </c>
      <c r="C14" s="35"/>
      <c r="D14" s="35"/>
      <c r="E14" s="35"/>
      <c r="F14" s="35"/>
    </row>
    <row r="15" spans="1:6" s="3" customFormat="1" hidden="1">
      <c r="A15" s="35"/>
      <c r="B15" s="35" t="s">
        <v>298</v>
      </c>
      <c r="C15" s="35"/>
      <c r="D15" s="35"/>
      <c r="E15" s="35"/>
      <c r="F15" s="35"/>
    </row>
    <row r="16" spans="1:6" s="3" customFormat="1" hidden="1">
      <c r="A16" s="35" t="s">
        <v>118</v>
      </c>
      <c r="B16" s="35" t="s">
        <v>299</v>
      </c>
      <c r="C16" s="35"/>
      <c r="D16" s="35"/>
      <c r="E16" s="35"/>
      <c r="F16" s="35"/>
    </row>
    <row r="17" spans="1:6" s="3" customFormat="1" hidden="1">
      <c r="A17" s="35"/>
      <c r="B17" s="35" t="s">
        <v>300</v>
      </c>
      <c r="C17" s="35"/>
      <c r="D17" s="35"/>
      <c r="E17" s="35"/>
      <c r="F17" s="35"/>
    </row>
    <row r="18" spans="1:6" s="3" customFormat="1" hidden="1">
      <c r="A18" s="35"/>
      <c r="B18" s="35" t="s">
        <v>301</v>
      </c>
      <c r="C18" s="35"/>
      <c r="D18" s="35"/>
      <c r="E18" s="35"/>
      <c r="F18" s="35"/>
    </row>
    <row r="19" spans="1:6" s="3" customFormat="1" hidden="1">
      <c r="A19" s="35"/>
      <c r="B19" s="35" t="s">
        <v>302</v>
      </c>
      <c r="C19" s="35"/>
      <c r="D19" s="35"/>
      <c r="E19" s="35"/>
      <c r="F19" s="35"/>
    </row>
    <row r="20" spans="1:6" s="3" customFormat="1" hidden="1">
      <c r="A20" s="35"/>
      <c r="B20" s="35" t="s">
        <v>120</v>
      </c>
      <c r="C20" s="35"/>
      <c r="D20" s="35"/>
      <c r="E20" s="35"/>
      <c r="F20" s="35"/>
    </row>
    <row r="21" spans="1:6" s="3" customFormat="1" hidden="1">
      <c r="A21" s="35"/>
      <c r="B21" s="35" t="s">
        <v>303</v>
      </c>
      <c r="C21" s="35"/>
      <c r="D21" s="35"/>
      <c r="E21" s="35"/>
      <c r="F21" s="35"/>
    </row>
    <row r="22" spans="1:6" s="3" customFormat="1" hidden="1">
      <c r="A22" s="35"/>
      <c r="B22" s="35" t="s">
        <v>304</v>
      </c>
      <c r="C22" s="35"/>
      <c r="D22" s="35"/>
      <c r="E22" s="35"/>
      <c r="F22" s="35"/>
    </row>
    <row r="23" spans="1:6" s="3" customFormat="1" hidden="1">
      <c r="A23" s="35"/>
      <c r="B23" s="35" t="s">
        <v>305</v>
      </c>
      <c r="C23" s="35"/>
      <c r="D23" s="35"/>
      <c r="E23" s="35"/>
      <c r="F23" s="35"/>
    </row>
    <row r="24" spans="1:6" s="3" customFormat="1" hidden="1">
      <c r="A24" s="35" t="s">
        <v>69</v>
      </c>
      <c r="B24" s="35" t="s">
        <v>70</v>
      </c>
      <c r="C24" s="35"/>
      <c r="D24" s="35"/>
      <c r="E24" s="35"/>
      <c r="F24" s="35"/>
    </row>
    <row r="25" spans="1:6" s="24" customFormat="1" hidden="1">
      <c r="A25" s="35"/>
      <c r="B25" s="36" t="s">
        <v>71</v>
      </c>
      <c r="C25" s="36"/>
      <c r="D25" s="36"/>
      <c r="E25" s="36"/>
      <c r="F25" s="36"/>
    </row>
    <row r="26" spans="1:6" s="3" customFormat="1" hidden="1">
      <c r="A26" s="36" t="s">
        <v>72</v>
      </c>
      <c r="B26" s="36" t="s">
        <v>73</v>
      </c>
      <c r="C26" s="36"/>
      <c r="D26" s="36"/>
      <c r="E26" s="36"/>
      <c r="F26" s="36"/>
    </row>
    <row r="27" spans="1:6" s="3" customFormat="1" hidden="1">
      <c r="A27" s="36"/>
      <c r="B27" s="36" t="s">
        <v>120</v>
      </c>
      <c r="C27" s="36"/>
      <c r="D27" s="36"/>
      <c r="E27" s="36"/>
      <c r="F27" s="36"/>
    </row>
    <row r="28" spans="1:6" s="3" customFormat="1" hidden="1">
      <c r="A28" s="36"/>
      <c r="B28" s="36" t="s">
        <v>75</v>
      </c>
      <c r="C28" s="36"/>
      <c r="D28" s="36"/>
      <c r="E28" s="36"/>
      <c r="F28" s="36"/>
    </row>
    <row r="29" spans="1:6" s="3" customFormat="1" hidden="1">
      <c r="A29" s="36"/>
      <c r="B29" s="36" t="s">
        <v>74</v>
      </c>
      <c r="C29" s="36"/>
      <c r="D29" s="36"/>
      <c r="E29" s="36"/>
      <c r="F29" s="36"/>
    </row>
    <row r="30" spans="1:6" s="3" customFormat="1" hidden="1">
      <c r="A30" s="36"/>
      <c r="B30" s="36"/>
      <c r="C30" s="36"/>
      <c r="D30" s="36"/>
      <c r="E30" s="36"/>
      <c r="F30" s="36"/>
    </row>
    <row r="31" spans="1:6" s="3" customFormat="1" hidden="1">
      <c r="A31" s="36"/>
      <c r="B31" s="36"/>
      <c r="C31" s="36"/>
      <c r="D31" s="36" t="s">
        <v>330</v>
      </c>
      <c r="E31" s="36" t="s">
        <v>242</v>
      </c>
      <c r="F31" s="36"/>
    </row>
    <row r="32" spans="1:6" s="3" customFormat="1" hidden="1">
      <c r="A32" s="36" t="s">
        <v>76</v>
      </c>
      <c r="B32" s="36" t="s">
        <v>77</v>
      </c>
      <c r="C32" s="36"/>
      <c r="D32" s="36"/>
      <c r="E32" s="36" t="s">
        <v>144</v>
      </c>
      <c r="F32" s="36"/>
    </row>
    <row r="33" spans="1:6" s="3" customFormat="1" hidden="1">
      <c r="A33" s="36"/>
      <c r="B33" s="36" t="s">
        <v>78</v>
      </c>
      <c r="C33" s="36"/>
      <c r="D33" s="36"/>
      <c r="E33" s="36" t="s">
        <v>59</v>
      </c>
      <c r="F33" s="36"/>
    </row>
    <row r="34" spans="1:6" s="3" customFormat="1" hidden="1">
      <c r="A34" s="36"/>
      <c r="B34" s="36" t="s">
        <v>79</v>
      </c>
      <c r="C34" s="36"/>
      <c r="D34" s="36"/>
      <c r="E34" s="36" t="s">
        <v>61</v>
      </c>
      <c r="F34" s="36"/>
    </row>
    <row r="35" spans="1:6" s="3" customFormat="1" hidden="1">
      <c r="A35" s="36"/>
      <c r="B35" s="36" t="s">
        <v>80</v>
      </c>
      <c r="C35" s="36"/>
      <c r="D35" s="36"/>
      <c r="E35" s="36"/>
      <c r="F35" s="36"/>
    </row>
    <row r="36" spans="1:6" s="3" customFormat="1" hidden="1">
      <c r="A36" s="36"/>
      <c r="B36" s="36" t="s">
        <v>81</v>
      </c>
      <c r="C36" s="36"/>
      <c r="D36" s="36"/>
      <c r="E36" s="36"/>
      <c r="F36" s="36"/>
    </row>
    <row r="37" spans="1:6" s="3" customFormat="1" hidden="1">
      <c r="A37" s="36" t="s">
        <v>264</v>
      </c>
      <c r="B37" s="36" t="s">
        <v>265</v>
      </c>
      <c r="C37" s="36"/>
      <c r="D37" s="36"/>
      <c r="E37" s="36"/>
      <c r="F37" s="36"/>
    </row>
    <row r="38" spans="1:6" s="3" customFormat="1" hidden="1">
      <c r="A38" s="36"/>
      <c r="B38" s="36" t="s">
        <v>266</v>
      </c>
      <c r="C38" s="36"/>
      <c r="D38" s="36"/>
      <c r="E38" s="36"/>
      <c r="F38" s="36"/>
    </row>
    <row r="39" spans="1:6" s="3" customFormat="1" hidden="1">
      <c r="A39" s="36"/>
      <c r="B39" s="36" t="s">
        <v>267</v>
      </c>
      <c r="C39" s="36"/>
      <c r="D39" s="36"/>
      <c r="E39" s="36"/>
      <c r="F39" s="36"/>
    </row>
    <row r="40" spans="1:6" s="3" customFormat="1" hidden="1">
      <c r="A40" s="36"/>
      <c r="B40" s="36"/>
      <c r="C40" s="36"/>
      <c r="D40" s="36"/>
      <c r="E40" s="36"/>
      <c r="F40" s="36"/>
    </row>
    <row r="41" spans="1:6" s="3" customFormat="1" ht="13" hidden="1" thickBot="1">
      <c r="A41" s="34"/>
      <c r="B41" s="34"/>
      <c r="C41" s="34"/>
      <c r="D41" s="34"/>
      <c r="E41" s="34"/>
      <c r="F41" s="34"/>
    </row>
    <row r="42" spans="1:6" s="149" customFormat="1" ht="37.5">
      <c r="A42" s="162" t="s">
        <v>335</v>
      </c>
      <c r="B42" s="162" t="s">
        <v>339</v>
      </c>
      <c r="C42" s="163" t="s">
        <v>338</v>
      </c>
      <c r="D42" s="163" t="s">
        <v>336</v>
      </c>
      <c r="E42" s="163" t="s">
        <v>337</v>
      </c>
      <c r="F42" s="164" t="s">
        <v>331</v>
      </c>
    </row>
    <row r="43" spans="1:6">
      <c r="A43" s="150">
        <v>1</v>
      </c>
      <c r="B43" s="151"/>
      <c r="C43" s="102">
        <f>B43</f>
        <v>0</v>
      </c>
      <c r="D43" s="98"/>
      <c r="E43" s="167">
        <f>D43</f>
        <v>0</v>
      </c>
      <c r="F43" s="165"/>
    </row>
    <row r="44" spans="1:6">
      <c r="A44" s="150">
        <v>2</v>
      </c>
      <c r="B44" s="151"/>
      <c r="C44" s="102">
        <f t="shared" ref="C44:C52" si="0">B44+C43</f>
        <v>0</v>
      </c>
      <c r="D44" s="98"/>
      <c r="E44" s="167">
        <f t="shared" ref="E44:E52" si="1">D44+E43</f>
        <v>0</v>
      </c>
      <c r="F44" s="165"/>
    </row>
    <row r="45" spans="1:6">
      <c r="A45" s="150">
        <v>3</v>
      </c>
      <c r="B45" s="151"/>
      <c r="C45" s="102">
        <f t="shared" si="0"/>
        <v>0</v>
      </c>
      <c r="D45" s="98"/>
      <c r="E45" s="167">
        <f t="shared" si="1"/>
        <v>0</v>
      </c>
      <c r="F45" s="165"/>
    </row>
    <row r="46" spans="1:6">
      <c r="A46" s="150">
        <v>4</v>
      </c>
      <c r="B46" s="151"/>
      <c r="C46" s="102">
        <f t="shared" si="0"/>
        <v>0</v>
      </c>
      <c r="D46" s="98"/>
      <c r="E46" s="167">
        <f t="shared" si="1"/>
        <v>0</v>
      </c>
      <c r="F46" s="165"/>
    </row>
    <row r="47" spans="1:6">
      <c r="A47" s="150">
        <v>5</v>
      </c>
      <c r="B47" s="151"/>
      <c r="C47" s="102">
        <f t="shared" si="0"/>
        <v>0</v>
      </c>
      <c r="D47" s="98"/>
      <c r="E47" s="167">
        <f t="shared" si="1"/>
        <v>0</v>
      </c>
      <c r="F47" s="165"/>
    </row>
    <row r="48" spans="1:6">
      <c r="A48" s="150">
        <v>6</v>
      </c>
      <c r="B48" s="151"/>
      <c r="C48" s="102">
        <f t="shared" si="0"/>
        <v>0</v>
      </c>
      <c r="D48" s="98"/>
      <c r="E48" s="167">
        <f t="shared" si="1"/>
        <v>0</v>
      </c>
      <c r="F48" s="165"/>
    </row>
    <row r="49" spans="1:6">
      <c r="A49" s="150">
        <v>7</v>
      </c>
      <c r="B49" s="151"/>
      <c r="C49" s="102">
        <f t="shared" si="0"/>
        <v>0</v>
      </c>
      <c r="D49" s="98"/>
      <c r="E49" s="167">
        <f t="shared" si="1"/>
        <v>0</v>
      </c>
      <c r="F49" s="165"/>
    </row>
    <row r="50" spans="1:6">
      <c r="A50" s="150">
        <v>8</v>
      </c>
      <c r="B50" s="151"/>
      <c r="C50" s="102">
        <f t="shared" si="0"/>
        <v>0</v>
      </c>
      <c r="D50" s="98"/>
      <c r="E50" s="167">
        <f t="shared" si="1"/>
        <v>0</v>
      </c>
      <c r="F50" s="165"/>
    </row>
    <row r="51" spans="1:6">
      <c r="A51" s="150">
        <v>9</v>
      </c>
      <c r="B51" s="151"/>
      <c r="C51" s="102">
        <f t="shared" si="0"/>
        <v>0</v>
      </c>
      <c r="D51" s="98"/>
      <c r="E51" s="167">
        <f t="shared" si="1"/>
        <v>0</v>
      </c>
      <c r="F51" s="165"/>
    </row>
    <row r="52" spans="1:6" ht="13" thickBot="1">
      <c r="A52" s="152">
        <v>10</v>
      </c>
      <c r="B52" s="153"/>
      <c r="C52" s="154">
        <f t="shared" si="0"/>
        <v>0</v>
      </c>
      <c r="D52" s="169"/>
      <c r="E52" s="168">
        <f t="shared" si="1"/>
        <v>0</v>
      </c>
      <c r="F52" s="166"/>
    </row>
    <row r="53" spans="1:6" s="24" customFormat="1">
      <c r="A53" s="170"/>
    </row>
    <row r="54" spans="1:6" s="24" customFormat="1" ht="20.5" thickBot="1">
      <c r="A54" s="104" t="s">
        <v>341</v>
      </c>
      <c r="B54" s="104"/>
      <c r="C54" s="104"/>
      <c r="D54" s="104"/>
      <c r="E54" s="104"/>
      <c r="F54" s="104"/>
    </row>
    <row r="55" spans="1:6" s="156" customFormat="1" ht="42" customHeight="1">
      <c r="A55" s="162" t="s">
        <v>332</v>
      </c>
      <c r="B55" s="171" t="s">
        <v>215</v>
      </c>
      <c r="C55" s="162" t="s">
        <v>333</v>
      </c>
      <c r="D55" s="163" t="s">
        <v>334</v>
      </c>
      <c r="E55" s="163" t="s">
        <v>336</v>
      </c>
      <c r="F55" s="164" t="s">
        <v>337</v>
      </c>
    </row>
    <row r="56" spans="1:6" s="155" customFormat="1">
      <c r="A56" s="172">
        <v>1</v>
      </c>
      <c r="B56" s="158">
        <f t="shared" ref="B56:B85" si="2">B57-1</f>
        <v>41287</v>
      </c>
      <c r="C56" s="159"/>
      <c r="D56" s="157">
        <f>C56</f>
        <v>0</v>
      </c>
      <c r="E56" s="174"/>
      <c r="F56" s="175">
        <f>E56</f>
        <v>0</v>
      </c>
    </row>
    <row r="57" spans="1:6" s="155" customFormat="1">
      <c r="A57" s="172">
        <v>2</v>
      </c>
      <c r="B57" s="158">
        <f t="shared" si="2"/>
        <v>41288</v>
      </c>
      <c r="C57" s="159"/>
      <c r="D57" s="157">
        <f t="shared" ref="D57:D97" si="3">C57+D56</f>
        <v>0</v>
      </c>
      <c r="E57" s="174"/>
      <c r="F57" s="175">
        <f t="shared" ref="F57:F97" si="4">E57+F56</f>
        <v>0</v>
      </c>
    </row>
    <row r="58" spans="1:6" s="155" customFormat="1">
      <c r="A58" s="172">
        <v>3</v>
      </c>
      <c r="B58" s="158">
        <f t="shared" si="2"/>
        <v>41289</v>
      </c>
      <c r="C58" s="159"/>
      <c r="D58" s="157">
        <f t="shared" si="3"/>
        <v>0</v>
      </c>
      <c r="E58" s="174"/>
      <c r="F58" s="175">
        <f t="shared" si="4"/>
        <v>0</v>
      </c>
    </row>
    <row r="59" spans="1:6" s="155" customFormat="1">
      <c r="A59" s="172">
        <v>4</v>
      </c>
      <c r="B59" s="158">
        <f t="shared" si="2"/>
        <v>41290</v>
      </c>
      <c r="C59" s="159"/>
      <c r="D59" s="157">
        <f t="shared" si="3"/>
        <v>0</v>
      </c>
      <c r="E59" s="174"/>
      <c r="F59" s="175">
        <f t="shared" si="4"/>
        <v>0</v>
      </c>
    </row>
    <row r="60" spans="1:6" s="155" customFormat="1">
      <c r="A60" s="172">
        <v>5</v>
      </c>
      <c r="B60" s="158">
        <f t="shared" si="2"/>
        <v>41291</v>
      </c>
      <c r="C60" s="159"/>
      <c r="D60" s="157">
        <f t="shared" si="3"/>
        <v>0</v>
      </c>
      <c r="E60" s="174"/>
      <c r="F60" s="175">
        <f t="shared" si="4"/>
        <v>0</v>
      </c>
    </row>
    <row r="61" spans="1:6" s="155" customFormat="1">
      <c r="A61" s="172">
        <v>6</v>
      </c>
      <c r="B61" s="158">
        <f t="shared" si="2"/>
        <v>41292</v>
      </c>
      <c r="C61" s="159"/>
      <c r="D61" s="157">
        <f t="shared" si="3"/>
        <v>0</v>
      </c>
      <c r="E61" s="174"/>
      <c r="F61" s="175">
        <f t="shared" si="4"/>
        <v>0</v>
      </c>
    </row>
    <row r="62" spans="1:6" s="155" customFormat="1">
      <c r="A62" s="172">
        <v>7</v>
      </c>
      <c r="B62" s="158">
        <f t="shared" si="2"/>
        <v>41293</v>
      </c>
      <c r="C62" s="159"/>
      <c r="D62" s="157">
        <f t="shared" si="3"/>
        <v>0</v>
      </c>
      <c r="E62" s="174"/>
      <c r="F62" s="175">
        <f t="shared" si="4"/>
        <v>0</v>
      </c>
    </row>
    <row r="63" spans="1:6" s="155" customFormat="1">
      <c r="A63" s="172">
        <v>8</v>
      </c>
      <c r="B63" s="158">
        <f t="shared" si="2"/>
        <v>41294</v>
      </c>
      <c r="C63" s="159"/>
      <c r="D63" s="157">
        <f t="shared" si="3"/>
        <v>0</v>
      </c>
      <c r="E63" s="174"/>
      <c r="F63" s="175">
        <f t="shared" si="4"/>
        <v>0</v>
      </c>
    </row>
    <row r="64" spans="1:6" s="155" customFormat="1">
      <c r="A64" s="172">
        <v>9</v>
      </c>
      <c r="B64" s="158">
        <f t="shared" si="2"/>
        <v>41295</v>
      </c>
      <c r="C64" s="159"/>
      <c r="D64" s="157">
        <f t="shared" si="3"/>
        <v>0</v>
      </c>
      <c r="E64" s="174"/>
      <c r="F64" s="175">
        <f t="shared" si="4"/>
        <v>0</v>
      </c>
    </row>
    <row r="65" spans="1:6" s="155" customFormat="1">
      <c r="A65" s="172">
        <v>10</v>
      </c>
      <c r="B65" s="158">
        <f t="shared" si="2"/>
        <v>41296</v>
      </c>
      <c r="C65" s="159"/>
      <c r="D65" s="157">
        <f t="shared" si="3"/>
        <v>0</v>
      </c>
      <c r="E65" s="174"/>
      <c r="F65" s="175">
        <f t="shared" si="4"/>
        <v>0</v>
      </c>
    </row>
    <row r="66" spans="1:6" s="155" customFormat="1">
      <c r="A66" s="172">
        <v>11</v>
      </c>
      <c r="B66" s="158">
        <f t="shared" si="2"/>
        <v>41297</v>
      </c>
      <c r="C66" s="159"/>
      <c r="D66" s="157">
        <f t="shared" si="3"/>
        <v>0</v>
      </c>
      <c r="E66" s="174"/>
      <c r="F66" s="175">
        <f t="shared" si="4"/>
        <v>0</v>
      </c>
    </row>
    <row r="67" spans="1:6" s="155" customFormat="1">
      <c r="A67" s="172">
        <v>12</v>
      </c>
      <c r="B67" s="158">
        <f t="shared" si="2"/>
        <v>41298</v>
      </c>
      <c r="C67" s="159"/>
      <c r="D67" s="157">
        <f t="shared" si="3"/>
        <v>0</v>
      </c>
      <c r="E67" s="174"/>
      <c r="F67" s="175">
        <f t="shared" si="4"/>
        <v>0</v>
      </c>
    </row>
    <row r="68" spans="1:6" s="155" customFormat="1">
      <c r="A68" s="172">
        <v>13</v>
      </c>
      <c r="B68" s="158">
        <f t="shared" si="2"/>
        <v>41299</v>
      </c>
      <c r="C68" s="159"/>
      <c r="D68" s="157">
        <f t="shared" si="3"/>
        <v>0</v>
      </c>
      <c r="E68" s="174"/>
      <c r="F68" s="175">
        <f t="shared" si="4"/>
        <v>0</v>
      </c>
    </row>
    <row r="69" spans="1:6" s="155" customFormat="1">
      <c r="A69" s="172">
        <v>14</v>
      </c>
      <c r="B69" s="158">
        <f t="shared" si="2"/>
        <v>41300</v>
      </c>
      <c r="C69" s="159"/>
      <c r="D69" s="157">
        <f t="shared" si="3"/>
        <v>0</v>
      </c>
      <c r="E69" s="174"/>
      <c r="F69" s="175">
        <f t="shared" si="4"/>
        <v>0</v>
      </c>
    </row>
    <row r="70" spans="1:6" s="155" customFormat="1">
      <c r="A70" s="172">
        <v>15</v>
      </c>
      <c r="B70" s="158">
        <f t="shared" si="2"/>
        <v>41301</v>
      </c>
      <c r="C70" s="159"/>
      <c r="D70" s="157">
        <f t="shared" si="3"/>
        <v>0</v>
      </c>
      <c r="E70" s="174"/>
      <c r="F70" s="175">
        <f t="shared" si="4"/>
        <v>0</v>
      </c>
    </row>
    <row r="71" spans="1:6" s="155" customFormat="1">
      <c r="A71" s="172">
        <v>16</v>
      </c>
      <c r="B71" s="158">
        <f t="shared" si="2"/>
        <v>41302</v>
      </c>
      <c r="C71" s="159"/>
      <c r="D71" s="157">
        <f t="shared" si="3"/>
        <v>0</v>
      </c>
      <c r="E71" s="174"/>
      <c r="F71" s="175">
        <f t="shared" si="4"/>
        <v>0</v>
      </c>
    </row>
    <row r="72" spans="1:6" s="155" customFormat="1">
      <c r="A72" s="172">
        <v>17</v>
      </c>
      <c r="B72" s="158">
        <f t="shared" si="2"/>
        <v>41303</v>
      </c>
      <c r="C72" s="159"/>
      <c r="D72" s="157">
        <f t="shared" si="3"/>
        <v>0</v>
      </c>
      <c r="E72" s="174"/>
      <c r="F72" s="175">
        <f t="shared" si="4"/>
        <v>0</v>
      </c>
    </row>
    <row r="73" spans="1:6" s="155" customFormat="1">
      <c r="A73" s="172">
        <v>18</v>
      </c>
      <c r="B73" s="158">
        <f t="shared" si="2"/>
        <v>41304</v>
      </c>
      <c r="C73" s="159"/>
      <c r="D73" s="157">
        <f t="shared" si="3"/>
        <v>0</v>
      </c>
      <c r="E73" s="174"/>
      <c r="F73" s="175">
        <f t="shared" si="4"/>
        <v>0</v>
      </c>
    </row>
    <row r="74" spans="1:6" s="155" customFormat="1">
      <c r="A74" s="172">
        <v>19</v>
      </c>
      <c r="B74" s="158">
        <f t="shared" si="2"/>
        <v>41305</v>
      </c>
      <c r="C74" s="159"/>
      <c r="D74" s="157">
        <f t="shared" si="3"/>
        <v>0</v>
      </c>
      <c r="E74" s="174"/>
      <c r="F74" s="175">
        <f t="shared" si="4"/>
        <v>0</v>
      </c>
    </row>
    <row r="75" spans="1:6" s="155" customFormat="1">
      <c r="A75" s="172">
        <v>20</v>
      </c>
      <c r="B75" s="158">
        <f t="shared" si="2"/>
        <v>41306</v>
      </c>
      <c r="C75" s="159"/>
      <c r="D75" s="157">
        <f t="shared" si="3"/>
        <v>0</v>
      </c>
      <c r="E75" s="174"/>
      <c r="F75" s="175">
        <f t="shared" si="4"/>
        <v>0</v>
      </c>
    </row>
    <row r="76" spans="1:6" s="155" customFormat="1">
      <c r="A76" s="172">
        <v>21</v>
      </c>
      <c r="B76" s="158">
        <f t="shared" si="2"/>
        <v>41307</v>
      </c>
      <c r="C76" s="159"/>
      <c r="D76" s="157">
        <f t="shared" si="3"/>
        <v>0</v>
      </c>
      <c r="E76" s="174"/>
      <c r="F76" s="175">
        <f t="shared" si="4"/>
        <v>0</v>
      </c>
    </row>
    <row r="77" spans="1:6" s="155" customFormat="1">
      <c r="A77" s="172">
        <v>22</v>
      </c>
      <c r="B77" s="158">
        <f t="shared" si="2"/>
        <v>41308</v>
      </c>
      <c r="C77" s="159"/>
      <c r="D77" s="157">
        <f t="shared" si="3"/>
        <v>0</v>
      </c>
      <c r="E77" s="174"/>
      <c r="F77" s="175">
        <f t="shared" si="4"/>
        <v>0</v>
      </c>
    </row>
    <row r="78" spans="1:6" s="155" customFormat="1">
      <c r="A78" s="172">
        <v>23</v>
      </c>
      <c r="B78" s="158">
        <f t="shared" si="2"/>
        <v>41309</v>
      </c>
      <c r="C78" s="159"/>
      <c r="D78" s="157">
        <f t="shared" si="3"/>
        <v>0</v>
      </c>
      <c r="E78" s="174"/>
      <c r="F78" s="175">
        <f t="shared" si="4"/>
        <v>0</v>
      </c>
    </row>
    <row r="79" spans="1:6" s="155" customFormat="1">
      <c r="A79" s="172">
        <v>24</v>
      </c>
      <c r="B79" s="158">
        <f t="shared" si="2"/>
        <v>41310</v>
      </c>
      <c r="C79" s="159"/>
      <c r="D79" s="157">
        <f t="shared" si="3"/>
        <v>0</v>
      </c>
      <c r="E79" s="174"/>
      <c r="F79" s="175">
        <f t="shared" si="4"/>
        <v>0</v>
      </c>
    </row>
    <row r="80" spans="1:6" s="155" customFormat="1">
      <c r="A80" s="172">
        <v>25</v>
      </c>
      <c r="B80" s="158">
        <f t="shared" si="2"/>
        <v>41311</v>
      </c>
      <c r="C80" s="159"/>
      <c r="D80" s="157">
        <f t="shared" si="3"/>
        <v>0</v>
      </c>
      <c r="E80" s="174"/>
      <c r="F80" s="175">
        <f t="shared" si="4"/>
        <v>0</v>
      </c>
    </row>
    <row r="81" spans="1:6" s="155" customFormat="1">
      <c r="A81" s="172">
        <v>26</v>
      </c>
      <c r="B81" s="158">
        <f t="shared" si="2"/>
        <v>41312</v>
      </c>
      <c r="C81" s="159"/>
      <c r="D81" s="157">
        <f t="shared" si="3"/>
        <v>0</v>
      </c>
      <c r="E81" s="174"/>
      <c r="F81" s="175">
        <f t="shared" si="4"/>
        <v>0</v>
      </c>
    </row>
    <row r="82" spans="1:6" s="155" customFormat="1">
      <c r="A82" s="172">
        <v>27</v>
      </c>
      <c r="B82" s="158">
        <f t="shared" si="2"/>
        <v>41313</v>
      </c>
      <c r="C82" s="159"/>
      <c r="D82" s="157">
        <f t="shared" si="3"/>
        <v>0</v>
      </c>
      <c r="E82" s="174"/>
      <c r="F82" s="175">
        <f t="shared" si="4"/>
        <v>0</v>
      </c>
    </row>
    <row r="83" spans="1:6" s="155" customFormat="1">
      <c r="A83" s="172">
        <v>28</v>
      </c>
      <c r="B83" s="158">
        <f t="shared" si="2"/>
        <v>41314</v>
      </c>
      <c r="C83" s="159"/>
      <c r="D83" s="157">
        <f t="shared" si="3"/>
        <v>0</v>
      </c>
      <c r="E83" s="174"/>
      <c r="F83" s="175">
        <f t="shared" si="4"/>
        <v>0</v>
      </c>
    </row>
    <row r="84" spans="1:6" s="155" customFormat="1">
      <c r="A84" s="172">
        <v>29</v>
      </c>
      <c r="B84" s="158">
        <f t="shared" si="2"/>
        <v>41315</v>
      </c>
      <c r="C84" s="159"/>
      <c r="D84" s="157">
        <f t="shared" si="3"/>
        <v>0</v>
      </c>
      <c r="E84" s="174"/>
      <c r="F84" s="175">
        <f t="shared" si="4"/>
        <v>0</v>
      </c>
    </row>
    <row r="85" spans="1:6" s="155" customFormat="1">
      <c r="A85" s="172">
        <v>30</v>
      </c>
      <c r="B85" s="158">
        <f t="shared" si="2"/>
        <v>41316</v>
      </c>
      <c r="C85" s="159"/>
      <c r="D85" s="157">
        <f t="shared" si="3"/>
        <v>0</v>
      </c>
      <c r="E85" s="174"/>
      <c r="F85" s="175">
        <f t="shared" si="4"/>
        <v>0</v>
      </c>
    </row>
    <row r="86" spans="1:6" s="155" customFormat="1">
      <c r="A86" s="172">
        <v>31</v>
      </c>
      <c r="B86" s="158">
        <f>Description!B5</f>
        <v>41317</v>
      </c>
      <c r="C86" s="159"/>
      <c r="D86" s="157">
        <f t="shared" si="3"/>
        <v>0</v>
      </c>
      <c r="E86" s="174"/>
      <c r="F86" s="175">
        <f t="shared" si="4"/>
        <v>0</v>
      </c>
    </row>
    <row r="87" spans="1:6" s="155" customFormat="1">
      <c r="A87" s="172">
        <v>32</v>
      </c>
      <c r="B87" s="158">
        <f t="shared" ref="B87:B97" si="5">B86+1</f>
        <v>41318</v>
      </c>
      <c r="C87" s="159"/>
      <c r="D87" s="157">
        <f t="shared" si="3"/>
        <v>0</v>
      </c>
      <c r="E87" s="174"/>
      <c r="F87" s="175">
        <f t="shared" si="4"/>
        <v>0</v>
      </c>
    </row>
    <row r="88" spans="1:6" s="155" customFormat="1">
      <c r="A88" s="172">
        <v>33</v>
      </c>
      <c r="B88" s="158">
        <f t="shared" si="5"/>
        <v>41319</v>
      </c>
      <c r="C88" s="159"/>
      <c r="D88" s="157">
        <f t="shared" si="3"/>
        <v>0</v>
      </c>
      <c r="E88" s="174"/>
      <c r="F88" s="175">
        <f t="shared" si="4"/>
        <v>0</v>
      </c>
    </row>
    <row r="89" spans="1:6" s="155" customFormat="1">
      <c r="A89" s="172">
        <v>34</v>
      </c>
      <c r="B89" s="158">
        <f t="shared" si="5"/>
        <v>41320</v>
      </c>
      <c r="C89" s="159"/>
      <c r="D89" s="157">
        <f t="shared" si="3"/>
        <v>0</v>
      </c>
      <c r="E89" s="174"/>
      <c r="F89" s="175">
        <f t="shared" si="4"/>
        <v>0</v>
      </c>
    </row>
    <row r="90" spans="1:6" s="155" customFormat="1">
      <c r="A90" s="172">
        <v>35</v>
      </c>
      <c r="B90" s="158">
        <f t="shared" si="5"/>
        <v>41321</v>
      </c>
      <c r="C90" s="159"/>
      <c r="D90" s="157">
        <f t="shared" si="3"/>
        <v>0</v>
      </c>
      <c r="E90" s="174"/>
      <c r="F90" s="175">
        <f t="shared" si="4"/>
        <v>0</v>
      </c>
    </row>
    <row r="91" spans="1:6" s="155" customFormat="1">
      <c r="A91" s="172">
        <v>36</v>
      </c>
      <c r="B91" s="158">
        <f t="shared" si="5"/>
        <v>41322</v>
      </c>
      <c r="C91" s="159"/>
      <c r="D91" s="157">
        <f t="shared" si="3"/>
        <v>0</v>
      </c>
      <c r="E91" s="174"/>
      <c r="F91" s="175">
        <f t="shared" si="4"/>
        <v>0</v>
      </c>
    </row>
    <row r="92" spans="1:6" s="155" customFormat="1">
      <c r="A92" s="172">
        <v>37</v>
      </c>
      <c r="B92" s="158">
        <f t="shared" si="5"/>
        <v>41323</v>
      </c>
      <c r="C92" s="159"/>
      <c r="D92" s="157">
        <f t="shared" si="3"/>
        <v>0</v>
      </c>
      <c r="E92" s="174"/>
      <c r="F92" s="175">
        <f t="shared" si="4"/>
        <v>0</v>
      </c>
    </row>
    <row r="93" spans="1:6" s="155" customFormat="1">
      <c r="A93" s="172">
        <v>38</v>
      </c>
      <c r="B93" s="158">
        <f t="shared" si="5"/>
        <v>41324</v>
      </c>
      <c r="C93" s="159"/>
      <c r="D93" s="157">
        <f t="shared" si="3"/>
        <v>0</v>
      </c>
      <c r="E93" s="174"/>
      <c r="F93" s="175">
        <f t="shared" si="4"/>
        <v>0</v>
      </c>
    </row>
    <row r="94" spans="1:6" s="155" customFormat="1">
      <c r="A94" s="172">
        <v>39</v>
      </c>
      <c r="B94" s="158">
        <f t="shared" si="5"/>
        <v>41325</v>
      </c>
      <c r="C94" s="159"/>
      <c r="D94" s="157">
        <f t="shared" si="3"/>
        <v>0</v>
      </c>
      <c r="E94" s="174"/>
      <c r="F94" s="175">
        <f t="shared" si="4"/>
        <v>0</v>
      </c>
    </row>
    <row r="95" spans="1:6" s="155" customFormat="1">
      <c r="A95" s="172">
        <v>40</v>
      </c>
      <c r="B95" s="158">
        <f t="shared" si="5"/>
        <v>41326</v>
      </c>
      <c r="C95" s="159"/>
      <c r="D95" s="157">
        <f t="shared" si="3"/>
        <v>0</v>
      </c>
      <c r="E95" s="174"/>
      <c r="F95" s="175">
        <f t="shared" si="4"/>
        <v>0</v>
      </c>
    </row>
    <row r="96" spans="1:6" s="155" customFormat="1">
      <c r="A96" s="172">
        <v>41</v>
      </c>
      <c r="B96" s="158">
        <f t="shared" si="5"/>
        <v>41327</v>
      </c>
      <c r="C96" s="159"/>
      <c r="D96" s="157">
        <f t="shared" si="3"/>
        <v>0</v>
      </c>
      <c r="E96" s="174"/>
      <c r="F96" s="175">
        <f t="shared" si="4"/>
        <v>0</v>
      </c>
    </row>
    <row r="97" spans="1:6" s="155" customFormat="1" ht="13" thickBot="1">
      <c r="A97" s="178">
        <v>42</v>
      </c>
      <c r="B97" s="173">
        <f t="shared" si="5"/>
        <v>41328</v>
      </c>
      <c r="C97" s="160"/>
      <c r="D97" s="161">
        <f t="shared" si="3"/>
        <v>0</v>
      </c>
      <c r="E97" s="176"/>
      <c r="F97" s="177">
        <f t="shared" si="4"/>
        <v>0</v>
      </c>
    </row>
  </sheetData>
  <sheetProtection sheet="1" objects="1" scenarios="1"/>
  <dataValidations count="2">
    <dataValidation type="date" allowBlank="1" showErrorMessage="1" errorTitle="Date" error="Date must be in MM/DD/YY format." sqref="F43:F52">
      <formula1>$B$4</formula1>
      <formula2>$B$5</formula2>
    </dataValidation>
    <dataValidation allowBlank="1" showErrorMessage="1" errorTitle="Date" error="Date must be in MM/DD/YY format." sqref="B56:B97"/>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M105"/>
  <sheetViews>
    <sheetView showGridLines="0" zoomScaleNormal="100" workbookViewId="0">
      <pane ySplit="41" topLeftCell="A42" activePane="bottomLeft" state="frozenSplit"/>
      <selection pane="bottomLeft" activeCell="B42" sqref="B42"/>
    </sheetView>
  </sheetViews>
  <sheetFormatPr defaultColWidth="9.1796875" defaultRowHeight="12.5"/>
  <cols>
    <col min="1" max="4" width="12.6328125" style="3" customWidth="1"/>
    <col min="5" max="5" width="12.6328125" style="3" hidden="1" customWidth="1"/>
    <col min="6" max="6" width="13.81640625" style="3" customWidth="1"/>
    <col min="7" max="7" width="14.6328125" style="3" hidden="1" customWidth="1"/>
    <col min="8" max="8" width="14.1796875" style="3" customWidth="1"/>
    <col min="9" max="9" width="13.36328125" style="3" customWidth="1"/>
    <col min="10" max="10" width="40.1796875" style="3" customWidth="1"/>
    <col min="11" max="11" width="34.1796875" style="3" customWidth="1"/>
    <col min="12" max="16384" width="9.1796875" style="3"/>
  </cols>
  <sheetData>
    <row r="1" spans="1:10" ht="20">
      <c r="A1" s="334" t="s">
        <v>191</v>
      </c>
      <c r="B1" s="334"/>
      <c r="C1" s="334"/>
    </row>
    <row r="2" spans="1:10" ht="13" hidden="1" thickBot="1">
      <c r="A2" s="233"/>
      <c r="B2" s="233"/>
      <c r="C2" s="233"/>
      <c r="D2" s="233"/>
      <c r="E2" s="233"/>
      <c r="F2" s="233"/>
      <c r="G2" s="233"/>
      <c r="H2" s="34"/>
      <c r="I2" s="34"/>
      <c r="J2" s="34"/>
    </row>
    <row r="3" spans="1:10" ht="20" hidden="1">
      <c r="A3" s="353" t="s">
        <v>181</v>
      </c>
      <c r="B3" s="353"/>
      <c r="C3" s="234"/>
      <c r="D3" s="234"/>
      <c r="E3" s="234"/>
      <c r="F3" s="234"/>
      <c r="G3" s="234"/>
      <c r="H3" s="35"/>
      <c r="I3" s="35"/>
      <c r="J3" s="35"/>
    </row>
    <row r="4" spans="1:10" hidden="1">
      <c r="A4" s="234" t="s">
        <v>112</v>
      </c>
      <c r="B4" s="235">
        <v>36526</v>
      </c>
      <c r="C4" s="234"/>
      <c r="D4" s="234" t="s">
        <v>241</v>
      </c>
      <c r="E4" s="234" t="s">
        <v>222</v>
      </c>
      <c r="F4" s="234"/>
      <c r="G4" s="234"/>
      <c r="H4" s="35"/>
      <c r="I4" s="35"/>
      <c r="J4" s="35"/>
    </row>
    <row r="5" spans="1:10" hidden="1">
      <c r="A5" s="234" t="s">
        <v>146</v>
      </c>
      <c r="B5" s="235">
        <v>43831</v>
      </c>
      <c r="C5" s="234"/>
      <c r="D5" s="234"/>
      <c r="E5" s="234" t="s">
        <v>242</v>
      </c>
      <c r="F5" s="234"/>
      <c r="G5" s="234"/>
      <c r="H5" s="35"/>
      <c r="I5" s="35"/>
      <c r="J5" s="35"/>
    </row>
    <row r="6" spans="1:10" hidden="1">
      <c r="A6" s="234" t="s">
        <v>113</v>
      </c>
      <c r="B6" s="234" t="str">
        <f>Process!D22</f>
        <v>Analysis</v>
      </c>
      <c r="C6" s="234"/>
      <c r="D6" s="234"/>
      <c r="E6" s="234" t="s">
        <v>143</v>
      </c>
      <c r="F6" s="234"/>
      <c r="G6" s="234"/>
      <c r="H6" s="35"/>
      <c r="I6" s="35"/>
      <c r="J6" s="35"/>
    </row>
    <row r="7" spans="1:10" hidden="1">
      <c r="A7" s="234"/>
      <c r="B7" s="234" t="str">
        <f>Process!D23</f>
        <v>Architecture</v>
      </c>
      <c r="C7" s="234"/>
      <c r="D7" s="234"/>
      <c r="E7" s="234" t="s">
        <v>144</v>
      </c>
      <c r="F7" s="234"/>
      <c r="G7" s="234"/>
      <c r="H7" s="35"/>
      <c r="I7" s="35"/>
      <c r="J7" s="35"/>
    </row>
    <row r="8" spans="1:10" hidden="1">
      <c r="A8" s="234"/>
      <c r="B8" s="234" t="str">
        <f>Process!D24</f>
        <v>Planning</v>
      </c>
      <c r="C8" s="234"/>
      <c r="D8" s="234"/>
      <c r="E8" s="234" t="s">
        <v>58</v>
      </c>
      <c r="F8" s="234"/>
      <c r="G8" s="234"/>
      <c r="H8" s="35"/>
      <c r="I8" s="35"/>
      <c r="J8" s="35"/>
    </row>
    <row r="9" spans="1:10" hidden="1">
      <c r="A9" s="234"/>
      <c r="B9" s="234" t="str">
        <f>Process!D25</f>
        <v>Construction</v>
      </c>
      <c r="C9" s="234"/>
      <c r="D9" s="234"/>
      <c r="E9" s="234" t="s">
        <v>59</v>
      </c>
      <c r="F9" s="234"/>
      <c r="G9" s="234"/>
      <c r="H9" s="35"/>
      <c r="I9" s="35"/>
      <c r="J9" s="35"/>
    </row>
    <row r="10" spans="1:10" hidden="1">
      <c r="A10" s="234"/>
      <c r="B10" s="234" t="str">
        <f>Process!D26</f>
        <v>Refactoring</v>
      </c>
      <c r="C10" s="234"/>
      <c r="D10" s="234"/>
      <c r="E10" s="234" t="s">
        <v>60</v>
      </c>
      <c r="F10" s="234"/>
      <c r="G10" s="234"/>
      <c r="H10" s="35"/>
      <c r="I10" s="35"/>
      <c r="J10" s="35"/>
    </row>
    <row r="11" spans="1:10" hidden="1">
      <c r="A11" s="234"/>
      <c r="B11" s="234" t="str">
        <f>Process!D27</f>
        <v>Review</v>
      </c>
      <c r="C11" s="234"/>
      <c r="D11" s="234"/>
      <c r="E11" s="234" t="s">
        <v>61</v>
      </c>
      <c r="F11" s="234"/>
      <c r="G11" s="234"/>
      <c r="H11" s="35"/>
      <c r="I11" s="35"/>
      <c r="J11" s="35"/>
    </row>
    <row r="12" spans="1:10" hidden="1">
      <c r="A12" s="234"/>
      <c r="B12" s="234" t="str">
        <f>Process!D28</f>
        <v>Integration</v>
      </c>
      <c r="C12" s="234"/>
      <c r="D12" s="234"/>
      <c r="E12" s="234" t="s">
        <v>148</v>
      </c>
      <c r="F12" s="234"/>
      <c r="G12" s="234"/>
      <c r="H12" s="35"/>
      <c r="I12" s="35"/>
      <c r="J12" s="35"/>
    </row>
    <row r="13" spans="1:10" hidden="1">
      <c r="A13" s="234"/>
      <c r="B13" s="234" t="str">
        <f>Process!D29</f>
        <v>Repatterning</v>
      </c>
      <c r="C13" s="234"/>
      <c r="D13" s="234"/>
      <c r="E13" s="234"/>
      <c r="F13" s="234"/>
      <c r="G13" s="234"/>
      <c r="H13" s="35"/>
      <c r="I13" s="35"/>
      <c r="J13" s="35"/>
    </row>
    <row r="14" spans="1:10" hidden="1">
      <c r="A14" s="234"/>
      <c r="B14" s="234" t="str">
        <f>Process!D30</f>
        <v>Postmortem</v>
      </c>
      <c r="C14" s="234"/>
      <c r="D14" s="234"/>
      <c r="E14" s="234"/>
      <c r="F14" s="234"/>
      <c r="G14" s="234"/>
      <c r="H14" s="35"/>
      <c r="I14" s="35"/>
      <c r="J14" s="35"/>
    </row>
    <row r="15" spans="1:10" hidden="1">
      <c r="A15" s="234"/>
      <c r="B15" s="234" t="str">
        <f>Process!D31</f>
        <v>Sandbox</v>
      </c>
      <c r="C15" s="234"/>
      <c r="D15" s="234"/>
      <c r="E15" s="234"/>
      <c r="F15" s="234"/>
      <c r="G15" s="234"/>
      <c r="H15" s="35"/>
      <c r="I15" s="35"/>
      <c r="J15" s="35"/>
    </row>
    <row r="16" spans="1:10" hidden="1">
      <c r="A16" s="234" t="s">
        <v>118</v>
      </c>
      <c r="B16" s="234" t="str">
        <f>Process!D10</f>
        <v>Documentation</v>
      </c>
      <c r="C16" s="234"/>
      <c r="D16" s="234" t="s">
        <v>442</v>
      </c>
      <c r="E16" s="234" t="s">
        <v>443</v>
      </c>
      <c r="F16" s="234"/>
      <c r="G16" s="234"/>
      <c r="H16" s="35"/>
      <c r="I16" s="35"/>
      <c r="J16" s="35"/>
    </row>
    <row r="17" spans="1:10" hidden="1">
      <c r="A17" s="234"/>
      <c r="B17" s="234" t="str">
        <f>Process!D11</f>
        <v>Build</v>
      </c>
      <c r="C17" s="234"/>
      <c r="D17" s="234"/>
      <c r="E17" s="234">
        <v>1</v>
      </c>
      <c r="F17" s="234"/>
      <c r="G17" s="234"/>
      <c r="H17" s="35"/>
      <c r="I17" s="35"/>
      <c r="J17" s="35"/>
    </row>
    <row r="18" spans="1:10" hidden="1">
      <c r="A18" s="234"/>
      <c r="B18" s="234" t="str">
        <f>Process!D12</f>
        <v>Product syntax</v>
      </c>
      <c r="C18" s="234"/>
      <c r="D18" s="234"/>
      <c r="E18" s="234">
        <v>2</v>
      </c>
      <c r="F18" s="234"/>
      <c r="G18" s="234"/>
      <c r="H18" s="35"/>
      <c r="I18" s="35"/>
      <c r="J18" s="35"/>
    </row>
    <row r="19" spans="1:10" hidden="1">
      <c r="A19" s="234"/>
      <c r="B19" s="234" t="str">
        <f>Process!D13</f>
        <v>Product logic</v>
      </c>
      <c r="C19" s="234"/>
      <c r="D19" s="234"/>
      <c r="E19" s="234">
        <v>3</v>
      </c>
      <c r="F19" s="234"/>
      <c r="G19" s="234"/>
      <c r="H19" s="35"/>
      <c r="I19" s="35"/>
      <c r="J19" s="35"/>
    </row>
    <row r="20" spans="1:10" hidden="1">
      <c r="A20" s="234"/>
      <c r="B20" s="234" t="str">
        <f>Process!D14</f>
        <v>Product interface</v>
      </c>
      <c r="C20" s="234"/>
      <c r="D20" s="234"/>
      <c r="E20" s="234">
        <v>4</v>
      </c>
      <c r="F20" s="234"/>
      <c r="G20" s="234"/>
      <c r="H20" s="35"/>
      <c r="I20" s="35"/>
      <c r="J20" s="35"/>
    </row>
    <row r="21" spans="1:10" hidden="1">
      <c r="A21" s="234"/>
      <c r="B21" s="234" t="str">
        <f>Process!D15</f>
        <v>Product checking</v>
      </c>
      <c r="C21" s="234"/>
      <c r="D21" s="234"/>
      <c r="E21" s="234">
        <v>5</v>
      </c>
      <c r="F21" s="234"/>
      <c r="G21" s="234"/>
      <c r="H21" s="35"/>
      <c r="I21" s="35"/>
      <c r="J21" s="35"/>
    </row>
    <row r="22" spans="1:10" hidden="1">
      <c r="A22" s="234"/>
      <c r="B22" s="234" t="str">
        <f>Process!D16</f>
        <v>Test syntax</v>
      </c>
      <c r="C22" s="234"/>
      <c r="D22" s="234"/>
      <c r="E22" s="234">
        <v>6</v>
      </c>
      <c r="F22" s="234"/>
      <c r="G22" s="234"/>
      <c r="H22" s="35"/>
      <c r="I22" s="35"/>
      <c r="J22" s="35"/>
    </row>
    <row r="23" spans="1:10" hidden="1">
      <c r="A23" s="234"/>
      <c r="B23" s="234" t="str">
        <f>Process!D17</f>
        <v>Test logic</v>
      </c>
      <c r="C23" s="234"/>
      <c r="D23" s="234"/>
      <c r="E23" s="234">
        <v>7</v>
      </c>
      <c r="F23" s="234"/>
      <c r="G23" s="234"/>
      <c r="H23" s="35"/>
      <c r="I23" s="35"/>
      <c r="J23" s="35"/>
    </row>
    <row r="24" spans="1:10" hidden="1">
      <c r="A24" s="234"/>
      <c r="B24" s="234" t="str">
        <f>Process!D18</f>
        <v>Test interface</v>
      </c>
      <c r="C24" s="234"/>
      <c r="D24" s="234"/>
      <c r="E24" s="234">
        <v>8</v>
      </c>
      <c r="F24" s="234"/>
      <c r="G24" s="234"/>
      <c r="H24" s="35"/>
      <c r="I24" s="35"/>
      <c r="J24" s="35"/>
    </row>
    <row r="25" spans="1:10" hidden="1">
      <c r="A25" s="234"/>
      <c r="B25" s="234" t="str">
        <f>Process!D19</f>
        <v>Test checking</v>
      </c>
      <c r="C25" s="234"/>
      <c r="D25" s="234"/>
      <c r="E25" s="234">
        <v>9</v>
      </c>
      <c r="F25" s="234"/>
      <c r="G25" s="234"/>
      <c r="H25" s="35"/>
      <c r="I25" s="35"/>
      <c r="J25" s="35"/>
    </row>
    <row r="26" spans="1:10" hidden="1">
      <c r="A26" s="234"/>
      <c r="B26" s="234" t="str">
        <f>Process!D20</f>
        <v>Bad Smell</v>
      </c>
      <c r="C26" s="234"/>
      <c r="D26" s="234"/>
      <c r="E26" s="234">
        <v>10</v>
      </c>
      <c r="F26" s="234"/>
      <c r="G26" s="234"/>
      <c r="H26" s="35"/>
      <c r="I26" s="35"/>
      <c r="J26" s="35"/>
    </row>
    <row r="27" spans="1:10" hidden="1">
      <c r="A27" s="234" t="s">
        <v>69</v>
      </c>
      <c r="B27" s="234" t="s">
        <v>70</v>
      </c>
      <c r="C27" s="234"/>
      <c r="D27" s="234"/>
      <c r="E27" s="234"/>
      <c r="F27" s="234"/>
      <c r="G27" s="234"/>
      <c r="H27" s="35"/>
      <c r="I27" s="35"/>
      <c r="J27" s="35"/>
    </row>
    <row r="28" spans="1:10" s="24" customFormat="1" hidden="1">
      <c r="A28" s="234"/>
      <c r="B28" s="234" t="s">
        <v>71</v>
      </c>
      <c r="C28" s="234"/>
      <c r="D28" s="234"/>
      <c r="E28" s="234"/>
      <c r="F28" s="234"/>
      <c r="G28" s="234"/>
      <c r="H28" s="36"/>
      <c r="I28" s="36"/>
      <c r="J28" s="36"/>
    </row>
    <row r="29" spans="1:10" hidden="1">
      <c r="A29" s="234" t="s">
        <v>72</v>
      </c>
      <c r="B29" s="234" t="s">
        <v>73</v>
      </c>
      <c r="C29" s="234"/>
      <c r="D29" s="234"/>
      <c r="E29" s="234"/>
      <c r="F29" s="234"/>
      <c r="G29" s="234"/>
      <c r="H29" s="36"/>
      <c r="I29" s="36"/>
      <c r="J29" s="36"/>
    </row>
    <row r="30" spans="1:10" hidden="1">
      <c r="A30" s="234"/>
      <c r="B30" s="234" t="s">
        <v>120</v>
      </c>
      <c r="C30" s="234"/>
      <c r="D30" s="234"/>
      <c r="E30" s="234"/>
      <c r="F30" s="234"/>
      <c r="G30" s="234"/>
      <c r="H30" s="36"/>
      <c r="I30" s="36"/>
      <c r="J30" s="36"/>
    </row>
    <row r="31" spans="1:10" hidden="1">
      <c r="A31" s="234"/>
      <c r="B31" s="234" t="s">
        <v>75</v>
      </c>
      <c r="C31" s="234"/>
      <c r="D31" s="234"/>
      <c r="E31" s="234"/>
      <c r="F31" s="234"/>
      <c r="G31" s="234"/>
      <c r="H31" s="36"/>
      <c r="I31" s="36"/>
      <c r="J31" s="36"/>
    </row>
    <row r="32" spans="1:10" hidden="1">
      <c r="A32" s="234"/>
      <c r="B32" s="234" t="s">
        <v>74</v>
      </c>
      <c r="C32" s="234"/>
      <c r="D32" s="234"/>
      <c r="E32" s="234"/>
      <c r="F32" s="234"/>
      <c r="G32" s="234"/>
      <c r="H32" s="36"/>
      <c r="I32" s="36"/>
      <c r="J32" s="36"/>
    </row>
    <row r="33" spans="1:13" hidden="1">
      <c r="A33" s="234"/>
      <c r="B33" s="234"/>
      <c r="C33" s="234"/>
      <c r="D33" s="234"/>
      <c r="E33" s="234"/>
      <c r="F33" s="234"/>
      <c r="G33" s="234"/>
      <c r="H33" s="36"/>
      <c r="I33" s="36"/>
      <c r="J33" s="36"/>
    </row>
    <row r="34" spans="1:13" hidden="1">
      <c r="A34" s="234"/>
      <c r="B34" s="234"/>
      <c r="C34" s="234"/>
      <c r="D34" s="234"/>
      <c r="E34" s="234"/>
      <c r="F34" s="234"/>
      <c r="G34" s="234"/>
      <c r="H34" s="36"/>
      <c r="I34" s="36"/>
      <c r="J34" s="36"/>
    </row>
    <row r="35" spans="1:13" hidden="1">
      <c r="A35" s="234" t="s">
        <v>76</v>
      </c>
      <c r="B35" s="234" t="s">
        <v>77</v>
      </c>
      <c r="C35" s="234"/>
      <c r="D35" s="234"/>
      <c r="E35" s="234"/>
      <c r="F35" s="234"/>
      <c r="G35" s="234"/>
      <c r="H35" s="36"/>
      <c r="I35" s="36"/>
      <c r="J35" s="36"/>
    </row>
    <row r="36" spans="1:13" hidden="1">
      <c r="A36" s="234"/>
      <c r="B36" s="234" t="s">
        <v>78</v>
      </c>
      <c r="C36" s="234"/>
      <c r="D36" s="234"/>
      <c r="E36" s="234"/>
      <c r="F36" s="234"/>
      <c r="G36" s="234"/>
      <c r="H36" s="36"/>
      <c r="I36" s="36"/>
      <c r="J36" s="36"/>
    </row>
    <row r="37" spans="1:13" hidden="1">
      <c r="A37" s="234"/>
      <c r="B37" s="234" t="s">
        <v>79</v>
      </c>
      <c r="C37" s="234"/>
      <c r="D37" s="234"/>
      <c r="E37" s="234"/>
      <c r="F37" s="234"/>
      <c r="G37" s="234"/>
      <c r="H37" s="36"/>
      <c r="I37" s="36"/>
      <c r="J37" s="36"/>
    </row>
    <row r="38" spans="1:13" hidden="1">
      <c r="A38" s="234"/>
      <c r="B38" s="234" t="s">
        <v>80</v>
      </c>
      <c r="C38" s="234"/>
      <c r="D38" s="234"/>
      <c r="E38" s="234"/>
      <c r="F38" s="234"/>
      <c r="G38" s="234"/>
      <c r="H38" s="36"/>
      <c r="I38" s="36"/>
      <c r="J38" s="36"/>
    </row>
    <row r="39" spans="1:13" hidden="1">
      <c r="A39" s="234"/>
      <c r="B39" s="234" t="s">
        <v>81</v>
      </c>
      <c r="C39" s="234"/>
      <c r="D39" s="234"/>
      <c r="E39" s="234"/>
      <c r="F39" s="234"/>
      <c r="G39" s="234"/>
      <c r="H39" s="36"/>
      <c r="I39" s="36"/>
      <c r="J39" s="36"/>
    </row>
    <row r="40" spans="1:13" s="39" customFormat="1" ht="24" hidden="1" customHeight="1">
      <c r="A40" s="8"/>
      <c r="B40" s="8"/>
      <c r="C40" s="8"/>
      <c r="D40" s="8"/>
      <c r="E40" s="8"/>
      <c r="F40" s="8"/>
      <c r="G40" s="8"/>
      <c r="H40" s="8"/>
      <c r="I40" s="8"/>
      <c r="J40" s="8"/>
      <c r="K40" s="8"/>
      <c r="L40" s="8"/>
      <c r="M40" s="8"/>
    </row>
    <row r="41" spans="1:13" s="4" customFormat="1" ht="19" customHeight="1">
      <c r="A41" s="64" t="s">
        <v>114</v>
      </c>
      <c r="B41" s="64" t="s">
        <v>215</v>
      </c>
      <c r="C41" s="64" t="s">
        <v>115</v>
      </c>
      <c r="D41" s="64" t="s">
        <v>93</v>
      </c>
      <c r="E41" s="65" t="s">
        <v>94</v>
      </c>
      <c r="F41" s="65" t="s">
        <v>95</v>
      </c>
      <c r="G41" s="65" t="s">
        <v>96</v>
      </c>
      <c r="H41" s="65" t="s">
        <v>116</v>
      </c>
      <c r="I41" s="65" t="s">
        <v>97</v>
      </c>
      <c r="J41" s="66" t="s">
        <v>117</v>
      </c>
      <c r="K41" s="6"/>
      <c r="L41" s="6"/>
      <c r="M41" s="6"/>
    </row>
    <row r="42" spans="1:13" s="4" customFormat="1">
      <c r="A42" s="48">
        <f>1</f>
        <v>1</v>
      </c>
      <c r="B42" s="11"/>
      <c r="C42" s="5"/>
      <c r="D42" s="5"/>
      <c r="E42" s="5"/>
      <c r="F42" s="5"/>
      <c r="G42" s="5"/>
      <c r="H42" s="7"/>
      <c r="I42" s="7"/>
      <c r="J42" s="236"/>
      <c r="K42" s="38" t="str">
        <f ca="1">IF(ISBLANK(I42),"",IF(I42=A42,"&lt;-- Circular reference",IF(ISBLANK(OFFSET($J$41,I42,0)),"&lt;-- Invalid reference","")))</f>
        <v/>
      </c>
      <c r="L42" s="38"/>
      <c r="M42" s="38"/>
    </row>
    <row r="43" spans="1:13" s="4" customFormat="1">
      <c r="A43" s="48">
        <f>A42+1</f>
        <v>2</v>
      </c>
      <c r="B43" s="11"/>
      <c r="C43" s="5"/>
      <c r="D43" s="5"/>
      <c r="E43" s="5"/>
      <c r="F43" s="5"/>
      <c r="G43" s="5"/>
      <c r="H43" s="7"/>
      <c r="I43" s="7"/>
      <c r="J43" s="236"/>
      <c r="K43" s="38" t="str">
        <f t="shared" ref="K43:K105" ca="1" si="0">IF(ISBLANK(I43),"",IF(I43=A43,"&lt;-- Circular reference",IF(ISBLANK(OFFSET($J$41,I43,0)),"&lt;-- Invalid reference","")))</f>
        <v/>
      </c>
      <c r="L43" s="38"/>
      <c r="M43" s="38"/>
    </row>
    <row r="44" spans="1:13" s="4" customFormat="1">
      <c r="A44" s="48">
        <f t="shared" ref="A44:A105" si="1">A43+1</f>
        <v>3</v>
      </c>
      <c r="B44" s="11"/>
      <c r="C44" s="5"/>
      <c r="D44" s="5"/>
      <c r="E44" s="5"/>
      <c r="F44" s="5"/>
      <c r="G44" s="5"/>
      <c r="H44" s="7"/>
      <c r="I44" s="7"/>
      <c r="J44" s="37"/>
      <c r="K44" s="38" t="str">
        <f t="shared" ca="1" si="0"/>
        <v/>
      </c>
      <c r="L44" s="38"/>
      <c r="M44" s="38"/>
    </row>
    <row r="45" spans="1:13" s="4" customFormat="1">
      <c r="A45" s="48">
        <f t="shared" si="1"/>
        <v>4</v>
      </c>
      <c r="B45" s="11"/>
      <c r="C45" s="5"/>
      <c r="D45" s="5"/>
      <c r="E45" s="5"/>
      <c r="F45" s="5"/>
      <c r="G45" s="5"/>
      <c r="H45" s="7"/>
      <c r="I45" s="7"/>
      <c r="J45" s="37"/>
      <c r="K45" s="38" t="str">
        <f t="shared" ca="1" si="0"/>
        <v/>
      </c>
      <c r="L45" s="38"/>
      <c r="M45" s="38"/>
    </row>
    <row r="46" spans="1:13" s="4" customFormat="1">
      <c r="A46" s="48">
        <f t="shared" si="1"/>
        <v>5</v>
      </c>
      <c r="B46" s="11"/>
      <c r="C46" s="5"/>
      <c r="D46" s="5"/>
      <c r="E46" s="5"/>
      <c r="F46" s="5"/>
      <c r="G46" s="5"/>
      <c r="H46" s="7"/>
      <c r="I46" s="7"/>
      <c r="J46" s="37"/>
      <c r="K46" s="38" t="str">
        <f t="shared" ca="1" si="0"/>
        <v/>
      </c>
      <c r="L46" s="38"/>
      <c r="M46" s="38"/>
    </row>
    <row r="47" spans="1:13" s="4" customFormat="1">
      <c r="A47" s="48">
        <f t="shared" si="1"/>
        <v>6</v>
      </c>
      <c r="B47" s="11"/>
      <c r="C47" s="5"/>
      <c r="D47" s="5"/>
      <c r="E47" s="5"/>
      <c r="F47" s="5"/>
      <c r="G47" s="5"/>
      <c r="H47" s="7"/>
      <c r="I47" s="7"/>
      <c r="J47" s="37"/>
      <c r="K47" s="38" t="str">
        <f t="shared" ca="1" si="0"/>
        <v/>
      </c>
      <c r="L47" s="38"/>
      <c r="M47" s="38"/>
    </row>
    <row r="48" spans="1:13" s="4" customFormat="1">
      <c r="A48" s="48">
        <f t="shared" si="1"/>
        <v>7</v>
      </c>
      <c r="B48" s="11"/>
      <c r="C48" s="5"/>
      <c r="D48" s="5"/>
      <c r="E48" s="5"/>
      <c r="F48" s="5"/>
      <c r="G48" s="5"/>
      <c r="H48" s="7"/>
      <c r="I48" s="7"/>
      <c r="J48" s="37"/>
      <c r="K48" s="38" t="str">
        <f t="shared" ca="1" si="0"/>
        <v/>
      </c>
      <c r="L48" s="38"/>
      <c r="M48" s="38"/>
    </row>
    <row r="49" spans="1:13" s="4" customFormat="1">
      <c r="A49" s="48">
        <f t="shared" si="1"/>
        <v>8</v>
      </c>
      <c r="B49" s="11"/>
      <c r="C49" s="5"/>
      <c r="D49" s="5"/>
      <c r="E49" s="5"/>
      <c r="F49" s="5"/>
      <c r="G49" s="5"/>
      <c r="H49" s="7"/>
      <c r="I49" s="7"/>
      <c r="J49" s="37"/>
      <c r="K49" s="38" t="str">
        <f t="shared" ca="1" si="0"/>
        <v/>
      </c>
      <c r="L49" s="38"/>
      <c r="M49" s="38"/>
    </row>
    <row r="50" spans="1:13" s="4" customFormat="1">
      <c r="A50" s="48">
        <f t="shared" si="1"/>
        <v>9</v>
      </c>
      <c r="B50" s="11"/>
      <c r="C50" s="5"/>
      <c r="D50" s="5"/>
      <c r="E50" s="5"/>
      <c r="F50" s="5"/>
      <c r="G50" s="5"/>
      <c r="H50" s="7"/>
      <c r="I50" s="7"/>
      <c r="J50" s="37"/>
      <c r="K50" s="38" t="str">
        <f t="shared" ca="1" si="0"/>
        <v/>
      </c>
      <c r="L50" s="38"/>
      <c r="M50" s="38"/>
    </row>
    <row r="51" spans="1:13" s="4" customFormat="1">
      <c r="A51" s="48">
        <f t="shared" si="1"/>
        <v>10</v>
      </c>
      <c r="B51" s="11"/>
      <c r="C51" s="5"/>
      <c r="D51" s="5"/>
      <c r="E51" s="5"/>
      <c r="F51" s="5"/>
      <c r="G51" s="5"/>
      <c r="H51" s="7"/>
      <c r="I51" s="7"/>
      <c r="J51" s="37"/>
      <c r="K51" s="38" t="str">
        <f t="shared" ca="1" si="0"/>
        <v/>
      </c>
      <c r="L51" s="38"/>
      <c r="M51" s="38"/>
    </row>
    <row r="52" spans="1:13" s="4" customFormat="1">
      <c r="A52" s="48">
        <f t="shared" si="1"/>
        <v>11</v>
      </c>
      <c r="B52" s="11"/>
      <c r="C52" s="5"/>
      <c r="D52" s="5"/>
      <c r="E52" s="5"/>
      <c r="F52" s="5"/>
      <c r="G52" s="5"/>
      <c r="H52" s="7"/>
      <c r="I52" s="7"/>
      <c r="J52" s="37"/>
      <c r="K52" s="38" t="str">
        <f t="shared" ca="1" si="0"/>
        <v/>
      </c>
      <c r="L52" s="38"/>
      <c r="M52" s="38"/>
    </row>
    <row r="53" spans="1:13" s="4" customFormat="1">
      <c r="A53" s="48">
        <f t="shared" si="1"/>
        <v>12</v>
      </c>
      <c r="B53" s="11"/>
      <c r="C53" s="5"/>
      <c r="D53" s="5"/>
      <c r="E53" s="5"/>
      <c r="F53" s="5"/>
      <c r="G53" s="5"/>
      <c r="H53" s="7"/>
      <c r="I53" s="7"/>
      <c r="J53" s="37"/>
      <c r="K53" s="38" t="str">
        <f t="shared" ca="1" si="0"/>
        <v/>
      </c>
      <c r="L53" s="38"/>
      <c r="M53" s="38"/>
    </row>
    <row r="54" spans="1:13" s="4" customFormat="1">
      <c r="A54" s="48">
        <f t="shared" si="1"/>
        <v>13</v>
      </c>
      <c r="B54" s="11"/>
      <c r="C54" s="5"/>
      <c r="D54" s="5"/>
      <c r="E54" s="5"/>
      <c r="F54" s="5"/>
      <c r="G54" s="5"/>
      <c r="H54" s="7"/>
      <c r="I54" s="7"/>
      <c r="J54" s="37"/>
      <c r="K54" s="38" t="str">
        <f t="shared" ca="1" si="0"/>
        <v/>
      </c>
      <c r="L54" s="38"/>
      <c r="M54" s="38"/>
    </row>
    <row r="55" spans="1:13" s="4" customFormat="1">
      <c r="A55" s="48">
        <f t="shared" si="1"/>
        <v>14</v>
      </c>
      <c r="B55" s="11"/>
      <c r="C55" s="5"/>
      <c r="D55" s="5"/>
      <c r="E55" s="5"/>
      <c r="F55" s="5"/>
      <c r="G55" s="5"/>
      <c r="H55" s="7"/>
      <c r="I55" s="7"/>
      <c r="J55" s="37"/>
      <c r="K55" s="38" t="str">
        <f t="shared" ca="1" si="0"/>
        <v/>
      </c>
      <c r="L55" s="38"/>
      <c r="M55" s="38"/>
    </row>
    <row r="56" spans="1:13" s="4" customFormat="1">
      <c r="A56" s="48">
        <f t="shared" si="1"/>
        <v>15</v>
      </c>
      <c r="B56" s="11"/>
      <c r="C56" s="5"/>
      <c r="D56" s="5"/>
      <c r="E56" s="5"/>
      <c r="F56" s="5"/>
      <c r="G56" s="5"/>
      <c r="H56" s="7"/>
      <c r="I56" s="7"/>
      <c r="J56" s="37"/>
      <c r="K56" s="38" t="str">
        <f t="shared" ca="1" si="0"/>
        <v/>
      </c>
      <c r="L56" s="38"/>
      <c r="M56" s="38"/>
    </row>
    <row r="57" spans="1:13" s="4" customFormat="1">
      <c r="A57" s="48">
        <f t="shared" si="1"/>
        <v>16</v>
      </c>
      <c r="B57" s="11"/>
      <c r="C57" s="5"/>
      <c r="D57" s="5"/>
      <c r="E57" s="5"/>
      <c r="F57" s="5"/>
      <c r="G57" s="5"/>
      <c r="H57" s="7"/>
      <c r="I57" s="7"/>
      <c r="J57" s="37"/>
      <c r="K57" s="38" t="str">
        <f t="shared" ca="1" si="0"/>
        <v/>
      </c>
      <c r="L57" s="38"/>
      <c r="M57" s="38"/>
    </row>
    <row r="58" spans="1:13" s="4" customFormat="1">
      <c r="A58" s="48">
        <f t="shared" si="1"/>
        <v>17</v>
      </c>
      <c r="B58" s="11"/>
      <c r="C58" s="5"/>
      <c r="D58" s="5"/>
      <c r="E58" s="5"/>
      <c r="F58" s="5"/>
      <c r="G58" s="5"/>
      <c r="H58" s="7"/>
      <c r="I58" s="7"/>
      <c r="J58" s="37"/>
      <c r="K58" s="38" t="str">
        <f t="shared" ca="1" si="0"/>
        <v/>
      </c>
      <c r="L58" s="38"/>
      <c r="M58" s="38"/>
    </row>
    <row r="59" spans="1:13" s="4" customFormat="1">
      <c r="A59" s="48">
        <f t="shared" si="1"/>
        <v>18</v>
      </c>
      <c r="B59" s="11"/>
      <c r="C59" s="5"/>
      <c r="D59" s="5"/>
      <c r="E59" s="5"/>
      <c r="F59" s="5"/>
      <c r="G59" s="5"/>
      <c r="H59" s="7"/>
      <c r="I59" s="7"/>
      <c r="J59" s="37"/>
      <c r="K59" s="38" t="str">
        <f t="shared" ca="1" si="0"/>
        <v/>
      </c>
      <c r="L59" s="38"/>
      <c r="M59" s="38"/>
    </row>
    <row r="60" spans="1:13" s="4" customFormat="1">
      <c r="A60" s="48">
        <f t="shared" si="1"/>
        <v>19</v>
      </c>
      <c r="B60" s="11"/>
      <c r="C60" s="5"/>
      <c r="D60" s="5"/>
      <c r="E60" s="5"/>
      <c r="F60" s="5"/>
      <c r="G60" s="5"/>
      <c r="H60" s="7"/>
      <c r="I60" s="7"/>
      <c r="J60" s="37"/>
      <c r="K60" s="38" t="str">
        <f t="shared" ca="1" si="0"/>
        <v/>
      </c>
      <c r="L60" s="38"/>
      <c r="M60" s="38"/>
    </row>
    <row r="61" spans="1:13" s="4" customFormat="1">
      <c r="A61" s="48">
        <f t="shared" si="1"/>
        <v>20</v>
      </c>
      <c r="B61" s="11"/>
      <c r="C61" s="5"/>
      <c r="D61" s="5"/>
      <c r="E61" s="5"/>
      <c r="F61" s="5"/>
      <c r="G61" s="5"/>
      <c r="H61" s="7"/>
      <c r="I61" s="7"/>
      <c r="J61" s="37"/>
      <c r="K61" s="38" t="str">
        <f t="shared" ca="1" si="0"/>
        <v/>
      </c>
      <c r="L61" s="38"/>
      <c r="M61" s="38"/>
    </row>
    <row r="62" spans="1:13" s="4" customFormat="1">
      <c r="A62" s="48">
        <f t="shared" si="1"/>
        <v>21</v>
      </c>
      <c r="B62" s="11"/>
      <c r="C62" s="5"/>
      <c r="D62" s="5"/>
      <c r="E62" s="5"/>
      <c r="F62" s="5"/>
      <c r="G62" s="5"/>
      <c r="H62" s="7"/>
      <c r="I62" s="7"/>
      <c r="J62" s="37"/>
      <c r="K62" s="38" t="str">
        <f t="shared" ca="1" si="0"/>
        <v/>
      </c>
      <c r="L62" s="38"/>
      <c r="M62" s="38"/>
    </row>
    <row r="63" spans="1:13" s="4" customFormat="1">
      <c r="A63" s="48">
        <f t="shared" si="1"/>
        <v>22</v>
      </c>
      <c r="B63" s="11"/>
      <c r="C63" s="5"/>
      <c r="D63" s="5"/>
      <c r="E63" s="5"/>
      <c r="F63" s="5"/>
      <c r="G63" s="5"/>
      <c r="H63" s="7"/>
      <c r="I63" s="7"/>
      <c r="J63" s="37"/>
      <c r="K63" s="38" t="str">
        <f t="shared" ca="1" si="0"/>
        <v/>
      </c>
      <c r="L63" s="38"/>
      <c r="M63" s="38"/>
    </row>
    <row r="64" spans="1:13" s="4" customFormat="1">
      <c r="A64" s="48">
        <f t="shared" si="1"/>
        <v>23</v>
      </c>
      <c r="B64" s="11"/>
      <c r="C64" s="5"/>
      <c r="D64" s="5"/>
      <c r="E64" s="5"/>
      <c r="F64" s="5"/>
      <c r="G64" s="5"/>
      <c r="H64" s="7"/>
      <c r="I64" s="7"/>
      <c r="J64" s="37"/>
      <c r="K64" s="38" t="str">
        <f t="shared" ca="1" si="0"/>
        <v/>
      </c>
      <c r="L64" s="38"/>
      <c r="M64" s="38"/>
    </row>
    <row r="65" spans="1:13" s="4" customFormat="1">
      <c r="A65" s="48">
        <f t="shared" si="1"/>
        <v>24</v>
      </c>
      <c r="B65" s="11"/>
      <c r="C65" s="5"/>
      <c r="D65" s="5"/>
      <c r="E65" s="5"/>
      <c r="F65" s="5"/>
      <c r="G65" s="5"/>
      <c r="H65" s="7"/>
      <c r="I65" s="7"/>
      <c r="J65" s="37"/>
      <c r="K65" s="38" t="str">
        <f t="shared" ca="1" si="0"/>
        <v/>
      </c>
      <c r="L65" s="38"/>
      <c r="M65" s="38"/>
    </row>
    <row r="66" spans="1:13" s="4" customFormat="1">
      <c r="A66" s="48">
        <f t="shared" si="1"/>
        <v>25</v>
      </c>
      <c r="B66" s="11"/>
      <c r="C66" s="5"/>
      <c r="D66" s="5"/>
      <c r="E66" s="5"/>
      <c r="F66" s="5"/>
      <c r="G66" s="5"/>
      <c r="H66" s="7"/>
      <c r="I66" s="7"/>
      <c r="J66" s="37"/>
      <c r="K66" s="38" t="str">
        <f t="shared" ca="1" si="0"/>
        <v/>
      </c>
      <c r="L66" s="38"/>
      <c r="M66" s="38"/>
    </row>
    <row r="67" spans="1:13" s="4" customFormat="1">
      <c r="A67" s="48">
        <f t="shared" si="1"/>
        <v>26</v>
      </c>
      <c r="B67" s="11"/>
      <c r="C67" s="5"/>
      <c r="D67" s="5"/>
      <c r="E67" s="5"/>
      <c r="F67" s="5"/>
      <c r="G67" s="5"/>
      <c r="H67" s="7"/>
      <c r="I67" s="7"/>
      <c r="J67" s="37"/>
      <c r="K67" s="38" t="str">
        <f t="shared" ca="1" si="0"/>
        <v/>
      </c>
      <c r="L67" s="38"/>
      <c r="M67" s="38"/>
    </row>
    <row r="68" spans="1:13" s="4" customFormat="1">
      <c r="A68" s="48">
        <f t="shared" si="1"/>
        <v>27</v>
      </c>
      <c r="B68" s="11"/>
      <c r="C68" s="5"/>
      <c r="D68" s="5"/>
      <c r="E68" s="5"/>
      <c r="F68" s="5"/>
      <c r="G68" s="5"/>
      <c r="H68" s="7"/>
      <c r="I68" s="7"/>
      <c r="J68" s="37"/>
      <c r="K68" s="38" t="str">
        <f t="shared" ca="1" si="0"/>
        <v/>
      </c>
      <c r="L68" s="38"/>
      <c r="M68" s="38"/>
    </row>
    <row r="69" spans="1:13" s="4" customFormat="1">
      <c r="A69" s="48">
        <f t="shared" si="1"/>
        <v>28</v>
      </c>
      <c r="B69" s="11"/>
      <c r="C69" s="5"/>
      <c r="D69" s="5"/>
      <c r="E69" s="5"/>
      <c r="F69" s="5"/>
      <c r="G69" s="5"/>
      <c r="H69" s="7"/>
      <c r="I69" s="7"/>
      <c r="J69" s="37"/>
      <c r="K69" s="38" t="str">
        <f t="shared" ca="1" si="0"/>
        <v/>
      </c>
      <c r="L69" s="38"/>
      <c r="M69" s="38"/>
    </row>
    <row r="70" spans="1:13" s="4" customFormat="1">
      <c r="A70" s="48">
        <f t="shared" si="1"/>
        <v>29</v>
      </c>
      <c r="B70" s="11"/>
      <c r="C70" s="5"/>
      <c r="D70" s="5"/>
      <c r="E70" s="5"/>
      <c r="F70" s="5"/>
      <c r="G70" s="5"/>
      <c r="H70" s="7"/>
      <c r="I70" s="7"/>
      <c r="J70" s="37"/>
      <c r="K70" s="38" t="str">
        <f t="shared" ca="1" si="0"/>
        <v/>
      </c>
      <c r="L70" s="38"/>
      <c r="M70" s="38"/>
    </row>
    <row r="71" spans="1:13" s="4" customFormat="1">
      <c r="A71" s="48">
        <f t="shared" si="1"/>
        <v>30</v>
      </c>
      <c r="B71" s="11"/>
      <c r="C71" s="5"/>
      <c r="D71" s="5"/>
      <c r="E71" s="5"/>
      <c r="F71" s="5"/>
      <c r="G71" s="5"/>
      <c r="H71" s="7"/>
      <c r="I71" s="7"/>
      <c r="J71" s="37"/>
      <c r="K71" s="38" t="str">
        <f t="shared" ca="1" si="0"/>
        <v/>
      </c>
      <c r="L71" s="38"/>
      <c r="M71" s="38"/>
    </row>
    <row r="72" spans="1:13" s="4" customFormat="1">
      <c r="A72" s="48">
        <f t="shared" si="1"/>
        <v>31</v>
      </c>
      <c r="B72" s="11"/>
      <c r="C72" s="5"/>
      <c r="D72" s="5"/>
      <c r="E72" s="5"/>
      <c r="F72" s="5"/>
      <c r="G72" s="5"/>
      <c r="H72" s="7"/>
      <c r="I72" s="7"/>
      <c r="J72" s="37"/>
      <c r="K72" s="38" t="str">
        <f t="shared" ca="1" si="0"/>
        <v/>
      </c>
      <c r="L72" s="38"/>
      <c r="M72" s="38"/>
    </row>
    <row r="73" spans="1:13" s="4" customFormat="1">
      <c r="A73" s="48">
        <f t="shared" si="1"/>
        <v>32</v>
      </c>
      <c r="B73" s="11"/>
      <c r="C73" s="5"/>
      <c r="D73" s="5"/>
      <c r="E73" s="5"/>
      <c r="F73" s="5"/>
      <c r="G73" s="5"/>
      <c r="H73" s="7"/>
      <c r="I73" s="7"/>
      <c r="J73" s="37"/>
      <c r="K73" s="38" t="str">
        <f t="shared" ca="1" si="0"/>
        <v/>
      </c>
      <c r="L73" s="38"/>
      <c r="M73" s="38"/>
    </row>
    <row r="74" spans="1:13" s="4" customFormat="1">
      <c r="A74" s="48">
        <f t="shared" si="1"/>
        <v>33</v>
      </c>
      <c r="B74" s="11"/>
      <c r="C74" s="5"/>
      <c r="D74" s="5"/>
      <c r="E74" s="5"/>
      <c r="F74" s="5"/>
      <c r="G74" s="5"/>
      <c r="H74" s="7"/>
      <c r="I74" s="7"/>
      <c r="J74" s="37"/>
      <c r="K74" s="38" t="str">
        <f t="shared" ca="1" si="0"/>
        <v/>
      </c>
      <c r="L74" s="38"/>
      <c r="M74" s="38"/>
    </row>
    <row r="75" spans="1:13" s="4" customFormat="1">
      <c r="A75" s="48">
        <f t="shared" si="1"/>
        <v>34</v>
      </c>
      <c r="B75" s="11"/>
      <c r="C75" s="5"/>
      <c r="D75" s="5"/>
      <c r="E75" s="5"/>
      <c r="F75" s="5"/>
      <c r="G75" s="5"/>
      <c r="H75" s="7"/>
      <c r="I75" s="7"/>
      <c r="J75" s="37"/>
      <c r="K75" s="38" t="str">
        <f t="shared" ca="1" si="0"/>
        <v/>
      </c>
      <c r="L75" s="38"/>
      <c r="M75" s="38"/>
    </row>
    <row r="76" spans="1:13" s="4" customFormat="1">
      <c r="A76" s="48">
        <f t="shared" si="1"/>
        <v>35</v>
      </c>
      <c r="B76" s="11"/>
      <c r="C76" s="5"/>
      <c r="D76" s="5"/>
      <c r="E76" s="5"/>
      <c r="F76" s="5"/>
      <c r="G76" s="5"/>
      <c r="H76" s="7"/>
      <c r="I76" s="7"/>
      <c r="J76" s="37"/>
      <c r="K76" s="38" t="str">
        <f t="shared" ca="1" si="0"/>
        <v/>
      </c>
      <c r="L76" s="38"/>
      <c r="M76" s="38"/>
    </row>
    <row r="77" spans="1:13" s="4" customFormat="1">
      <c r="A77" s="48">
        <f t="shared" si="1"/>
        <v>36</v>
      </c>
      <c r="B77" s="11"/>
      <c r="C77" s="5"/>
      <c r="D77" s="5"/>
      <c r="E77" s="5"/>
      <c r="F77" s="5"/>
      <c r="G77" s="5"/>
      <c r="H77" s="7"/>
      <c r="I77" s="7"/>
      <c r="J77" s="37"/>
      <c r="K77" s="38" t="str">
        <f t="shared" ca="1" si="0"/>
        <v/>
      </c>
      <c r="L77" s="38"/>
      <c r="M77" s="38"/>
    </row>
    <row r="78" spans="1:13" s="4" customFormat="1">
      <c r="A78" s="48">
        <f t="shared" si="1"/>
        <v>37</v>
      </c>
      <c r="B78" s="11"/>
      <c r="C78" s="5"/>
      <c r="D78" s="5"/>
      <c r="E78" s="5"/>
      <c r="F78" s="5"/>
      <c r="G78" s="5"/>
      <c r="H78" s="7"/>
      <c r="I78" s="7"/>
      <c r="J78" s="37"/>
      <c r="K78" s="38" t="str">
        <f t="shared" ca="1" si="0"/>
        <v/>
      </c>
      <c r="L78" s="38"/>
      <c r="M78" s="38"/>
    </row>
    <row r="79" spans="1:13" s="4" customFormat="1">
      <c r="A79" s="48">
        <f t="shared" si="1"/>
        <v>38</v>
      </c>
      <c r="B79" s="11"/>
      <c r="C79" s="5"/>
      <c r="D79" s="5"/>
      <c r="E79" s="5"/>
      <c r="F79" s="5"/>
      <c r="G79" s="5"/>
      <c r="H79" s="7"/>
      <c r="I79" s="7"/>
      <c r="J79" s="37"/>
      <c r="K79" s="38" t="str">
        <f t="shared" ca="1" si="0"/>
        <v/>
      </c>
      <c r="L79" s="38"/>
      <c r="M79" s="38"/>
    </row>
    <row r="80" spans="1:13" s="4" customFormat="1">
      <c r="A80" s="48">
        <f t="shared" si="1"/>
        <v>39</v>
      </c>
      <c r="B80" s="11"/>
      <c r="C80" s="5"/>
      <c r="D80" s="5"/>
      <c r="E80" s="5"/>
      <c r="F80" s="5"/>
      <c r="G80" s="5"/>
      <c r="H80" s="7"/>
      <c r="I80" s="7"/>
      <c r="J80" s="37"/>
      <c r="K80" s="38" t="str">
        <f t="shared" ca="1" si="0"/>
        <v/>
      </c>
      <c r="L80" s="38"/>
      <c r="M80" s="38"/>
    </row>
    <row r="81" spans="1:13" s="4" customFormat="1">
      <c r="A81" s="48">
        <f t="shared" si="1"/>
        <v>40</v>
      </c>
      <c r="B81" s="11"/>
      <c r="C81" s="5"/>
      <c r="D81" s="5"/>
      <c r="E81" s="5"/>
      <c r="F81" s="5"/>
      <c r="G81" s="5"/>
      <c r="H81" s="7"/>
      <c r="I81" s="7"/>
      <c r="J81" s="37"/>
      <c r="K81" s="38" t="str">
        <f t="shared" ca="1" si="0"/>
        <v/>
      </c>
      <c r="L81" s="38"/>
      <c r="M81" s="38"/>
    </row>
    <row r="82" spans="1:13" s="4" customFormat="1">
      <c r="A82" s="48">
        <f t="shared" si="1"/>
        <v>41</v>
      </c>
      <c r="B82" s="11"/>
      <c r="C82" s="5"/>
      <c r="D82" s="5"/>
      <c r="E82" s="5"/>
      <c r="F82" s="5"/>
      <c r="G82" s="5"/>
      <c r="H82" s="7"/>
      <c r="I82" s="7"/>
      <c r="J82" s="37"/>
      <c r="K82" s="38" t="str">
        <f t="shared" ca="1" si="0"/>
        <v/>
      </c>
      <c r="L82" s="38"/>
      <c r="M82" s="38"/>
    </row>
    <row r="83" spans="1:13" s="4" customFormat="1">
      <c r="A83" s="48">
        <f t="shared" si="1"/>
        <v>42</v>
      </c>
      <c r="B83" s="11"/>
      <c r="C83" s="5"/>
      <c r="D83" s="5"/>
      <c r="E83" s="5"/>
      <c r="F83" s="5"/>
      <c r="G83" s="5"/>
      <c r="H83" s="7"/>
      <c r="I83" s="7"/>
      <c r="J83" s="37"/>
      <c r="K83" s="38" t="str">
        <f t="shared" ca="1" si="0"/>
        <v/>
      </c>
      <c r="L83" s="38"/>
      <c r="M83" s="38"/>
    </row>
    <row r="84" spans="1:13" s="4" customFormat="1">
      <c r="A84" s="48">
        <f t="shared" si="1"/>
        <v>43</v>
      </c>
      <c r="B84" s="11"/>
      <c r="C84" s="5"/>
      <c r="D84" s="5"/>
      <c r="E84" s="5"/>
      <c r="F84" s="5"/>
      <c r="G84" s="5"/>
      <c r="H84" s="7"/>
      <c r="I84" s="7"/>
      <c r="J84" s="37"/>
      <c r="K84" s="38" t="str">
        <f t="shared" ca="1" si="0"/>
        <v/>
      </c>
      <c r="L84" s="38"/>
      <c r="M84" s="38"/>
    </row>
    <row r="85" spans="1:13" s="4" customFormat="1">
      <c r="A85" s="48">
        <f t="shared" si="1"/>
        <v>44</v>
      </c>
      <c r="B85" s="11"/>
      <c r="C85" s="5"/>
      <c r="D85" s="5"/>
      <c r="E85" s="5"/>
      <c r="F85" s="5"/>
      <c r="G85" s="5"/>
      <c r="H85" s="7"/>
      <c r="I85" s="7"/>
      <c r="J85" s="37"/>
      <c r="K85" s="38" t="str">
        <f t="shared" ca="1" si="0"/>
        <v/>
      </c>
      <c r="L85" s="38"/>
      <c r="M85" s="38"/>
    </row>
    <row r="86" spans="1:13" s="4" customFormat="1">
      <c r="A86" s="48">
        <f t="shared" si="1"/>
        <v>45</v>
      </c>
      <c r="B86" s="11"/>
      <c r="C86" s="5"/>
      <c r="D86" s="5"/>
      <c r="E86" s="5"/>
      <c r="F86" s="5"/>
      <c r="G86" s="5"/>
      <c r="H86" s="7"/>
      <c r="I86" s="7"/>
      <c r="J86" s="37"/>
      <c r="K86" s="38" t="str">
        <f t="shared" ca="1" si="0"/>
        <v/>
      </c>
      <c r="L86" s="38"/>
      <c r="M86" s="38"/>
    </row>
    <row r="87" spans="1:13" s="4" customFormat="1">
      <c r="A87" s="48">
        <f t="shared" si="1"/>
        <v>46</v>
      </c>
      <c r="B87" s="11"/>
      <c r="C87" s="5"/>
      <c r="D87" s="5"/>
      <c r="E87" s="5"/>
      <c r="F87" s="5"/>
      <c r="G87" s="5"/>
      <c r="H87" s="7"/>
      <c r="I87" s="7"/>
      <c r="J87" s="37"/>
      <c r="K87" s="38" t="str">
        <f t="shared" ca="1" si="0"/>
        <v/>
      </c>
      <c r="L87" s="38"/>
      <c r="M87" s="38"/>
    </row>
    <row r="88" spans="1:13" s="4" customFormat="1">
      <c r="A88" s="48">
        <f t="shared" si="1"/>
        <v>47</v>
      </c>
      <c r="B88" s="11"/>
      <c r="C88" s="5"/>
      <c r="D88" s="5"/>
      <c r="E88" s="5"/>
      <c r="F88" s="5"/>
      <c r="G88" s="5"/>
      <c r="H88" s="7"/>
      <c r="I88" s="7"/>
      <c r="J88" s="37"/>
      <c r="K88" s="38" t="str">
        <f t="shared" ca="1" si="0"/>
        <v/>
      </c>
      <c r="L88" s="38"/>
      <c r="M88" s="38"/>
    </row>
    <row r="89" spans="1:13" s="4" customFormat="1">
      <c r="A89" s="48">
        <f t="shared" si="1"/>
        <v>48</v>
      </c>
      <c r="B89" s="11"/>
      <c r="C89" s="5"/>
      <c r="D89" s="5"/>
      <c r="E89" s="5"/>
      <c r="F89" s="5"/>
      <c r="G89" s="5"/>
      <c r="H89" s="7"/>
      <c r="I89" s="7"/>
      <c r="J89" s="37"/>
      <c r="K89" s="38" t="str">
        <f t="shared" ca="1" si="0"/>
        <v/>
      </c>
      <c r="L89" s="38"/>
      <c r="M89" s="38"/>
    </row>
    <row r="90" spans="1:13" s="4" customFormat="1">
      <c r="A90" s="48">
        <f t="shared" si="1"/>
        <v>49</v>
      </c>
      <c r="B90" s="11"/>
      <c r="C90" s="5"/>
      <c r="D90" s="5"/>
      <c r="E90" s="5"/>
      <c r="F90" s="5"/>
      <c r="G90" s="5"/>
      <c r="H90" s="7"/>
      <c r="I90" s="7"/>
      <c r="J90" s="37"/>
      <c r="K90" s="38" t="str">
        <f t="shared" ca="1" si="0"/>
        <v/>
      </c>
      <c r="L90" s="38"/>
      <c r="M90" s="38"/>
    </row>
    <row r="91" spans="1:13" s="4" customFormat="1">
      <c r="A91" s="48">
        <f t="shared" si="1"/>
        <v>50</v>
      </c>
      <c r="B91" s="11"/>
      <c r="C91" s="5"/>
      <c r="D91" s="5"/>
      <c r="E91" s="5"/>
      <c r="F91" s="5"/>
      <c r="G91" s="5"/>
      <c r="H91" s="7"/>
      <c r="I91" s="7"/>
      <c r="J91" s="37"/>
      <c r="K91" s="38" t="str">
        <f t="shared" ca="1" si="0"/>
        <v/>
      </c>
      <c r="L91" s="38"/>
      <c r="M91" s="38"/>
    </row>
    <row r="92" spans="1:13" s="4" customFormat="1">
      <c r="A92" s="48">
        <f t="shared" si="1"/>
        <v>51</v>
      </c>
      <c r="B92" s="11"/>
      <c r="C92" s="5"/>
      <c r="D92" s="5"/>
      <c r="E92" s="5"/>
      <c r="F92" s="5"/>
      <c r="G92" s="5"/>
      <c r="H92" s="7"/>
      <c r="I92" s="7"/>
      <c r="J92" s="37"/>
      <c r="K92" s="38" t="str">
        <f t="shared" ca="1" si="0"/>
        <v/>
      </c>
      <c r="L92" s="38"/>
      <c r="M92" s="38"/>
    </row>
    <row r="93" spans="1:13" s="4" customFormat="1">
      <c r="A93" s="48">
        <f t="shared" si="1"/>
        <v>52</v>
      </c>
      <c r="B93" s="11"/>
      <c r="C93" s="5"/>
      <c r="D93" s="5"/>
      <c r="E93" s="5"/>
      <c r="F93" s="5"/>
      <c r="G93" s="5"/>
      <c r="H93" s="7"/>
      <c r="I93" s="7"/>
      <c r="J93" s="37"/>
      <c r="K93" s="38" t="str">
        <f t="shared" ca="1" si="0"/>
        <v/>
      </c>
      <c r="L93" s="38"/>
      <c r="M93" s="38"/>
    </row>
    <row r="94" spans="1:13" s="4" customFormat="1">
      <c r="A94" s="48">
        <f t="shared" si="1"/>
        <v>53</v>
      </c>
      <c r="B94" s="11"/>
      <c r="C94" s="5"/>
      <c r="D94" s="5"/>
      <c r="E94" s="5"/>
      <c r="F94" s="5"/>
      <c r="G94" s="5"/>
      <c r="H94" s="7"/>
      <c r="I94" s="7"/>
      <c r="J94" s="37"/>
      <c r="K94" s="38" t="str">
        <f t="shared" ca="1" si="0"/>
        <v/>
      </c>
      <c r="L94" s="38"/>
      <c r="M94" s="38"/>
    </row>
    <row r="95" spans="1:13" s="4" customFormat="1">
      <c r="A95" s="48">
        <f t="shared" si="1"/>
        <v>54</v>
      </c>
      <c r="B95" s="11"/>
      <c r="C95" s="5"/>
      <c r="D95" s="5"/>
      <c r="E95" s="5"/>
      <c r="F95" s="5"/>
      <c r="G95" s="5"/>
      <c r="H95" s="7"/>
      <c r="I95" s="7"/>
      <c r="J95" s="37"/>
      <c r="K95" s="38" t="str">
        <f t="shared" ca="1" si="0"/>
        <v/>
      </c>
      <c r="L95" s="38"/>
      <c r="M95" s="38"/>
    </row>
    <row r="96" spans="1:13" s="4" customFormat="1">
      <c r="A96" s="48">
        <f t="shared" si="1"/>
        <v>55</v>
      </c>
      <c r="B96" s="11"/>
      <c r="C96" s="5"/>
      <c r="D96" s="5"/>
      <c r="E96" s="5"/>
      <c r="F96" s="5"/>
      <c r="G96" s="5"/>
      <c r="H96" s="7"/>
      <c r="I96" s="7"/>
      <c r="J96" s="37"/>
      <c r="K96" s="38" t="str">
        <f t="shared" ca="1" si="0"/>
        <v/>
      </c>
      <c r="L96" s="38"/>
      <c r="M96" s="38"/>
    </row>
    <row r="97" spans="1:13" s="4" customFormat="1">
      <c r="A97" s="48">
        <f t="shared" si="1"/>
        <v>56</v>
      </c>
      <c r="B97" s="11"/>
      <c r="C97" s="5"/>
      <c r="D97" s="5"/>
      <c r="E97" s="5"/>
      <c r="F97" s="5"/>
      <c r="G97" s="5"/>
      <c r="H97" s="7"/>
      <c r="I97" s="7"/>
      <c r="J97" s="37"/>
      <c r="K97" s="38" t="str">
        <f t="shared" ca="1" si="0"/>
        <v/>
      </c>
      <c r="L97" s="38"/>
      <c r="M97" s="38"/>
    </row>
    <row r="98" spans="1:13" s="4" customFormat="1">
      <c r="A98" s="48">
        <f t="shared" si="1"/>
        <v>57</v>
      </c>
      <c r="B98" s="11"/>
      <c r="C98" s="5"/>
      <c r="D98" s="5"/>
      <c r="E98" s="5"/>
      <c r="F98" s="5"/>
      <c r="G98" s="5"/>
      <c r="H98" s="7"/>
      <c r="I98" s="7"/>
      <c r="J98" s="37"/>
      <c r="K98" s="38" t="str">
        <f t="shared" ca="1" si="0"/>
        <v/>
      </c>
      <c r="L98" s="38"/>
      <c r="M98" s="38"/>
    </row>
    <row r="99" spans="1:13" s="4" customFormat="1">
      <c r="A99" s="48">
        <f t="shared" si="1"/>
        <v>58</v>
      </c>
      <c r="B99" s="11"/>
      <c r="C99" s="5"/>
      <c r="D99" s="5"/>
      <c r="E99" s="5"/>
      <c r="F99" s="5"/>
      <c r="G99" s="5"/>
      <c r="H99" s="7"/>
      <c r="I99" s="7"/>
      <c r="J99" s="37"/>
      <c r="K99" s="38" t="str">
        <f t="shared" ca="1" si="0"/>
        <v/>
      </c>
      <c r="L99" s="38"/>
      <c r="M99" s="38"/>
    </row>
    <row r="100" spans="1:13" s="4" customFormat="1">
      <c r="A100" s="48">
        <f t="shared" si="1"/>
        <v>59</v>
      </c>
      <c r="B100" s="11"/>
      <c r="C100" s="5"/>
      <c r="D100" s="5"/>
      <c r="E100" s="5"/>
      <c r="F100" s="5"/>
      <c r="G100" s="5"/>
      <c r="H100" s="7"/>
      <c r="I100" s="7"/>
      <c r="J100" s="37"/>
      <c r="K100" s="38" t="str">
        <f t="shared" ca="1" si="0"/>
        <v/>
      </c>
      <c r="L100" s="38"/>
      <c r="M100" s="38"/>
    </row>
    <row r="101" spans="1:13" s="4" customFormat="1">
      <c r="A101" s="48">
        <f t="shared" si="1"/>
        <v>60</v>
      </c>
      <c r="B101" s="11"/>
      <c r="C101" s="5"/>
      <c r="D101" s="5"/>
      <c r="E101" s="5"/>
      <c r="F101" s="5"/>
      <c r="G101" s="5"/>
      <c r="H101" s="7"/>
      <c r="I101" s="7"/>
      <c r="J101" s="37"/>
      <c r="K101" s="38" t="str">
        <f t="shared" ca="1" si="0"/>
        <v/>
      </c>
      <c r="L101" s="38"/>
      <c r="M101" s="38"/>
    </row>
    <row r="102" spans="1:13" s="4" customFormat="1">
      <c r="A102" s="48">
        <f t="shared" si="1"/>
        <v>61</v>
      </c>
      <c r="B102" s="11"/>
      <c r="C102" s="5"/>
      <c r="D102" s="5"/>
      <c r="E102" s="5"/>
      <c r="F102" s="5"/>
      <c r="G102" s="5"/>
      <c r="H102" s="7"/>
      <c r="I102" s="7"/>
      <c r="J102" s="37"/>
      <c r="K102" s="38" t="str">
        <f t="shared" ca="1" si="0"/>
        <v/>
      </c>
      <c r="L102" s="38"/>
      <c r="M102" s="38"/>
    </row>
    <row r="103" spans="1:13" s="4" customFormat="1">
      <c r="A103" s="48">
        <f t="shared" si="1"/>
        <v>62</v>
      </c>
      <c r="B103" s="11"/>
      <c r="C103" s="5"/>
      <c r="D103" s="5"/>
      <c r="E103" s="5"/>
      <c r="F103" s="5"/>
      <c r="G103" s="5"/>
      <c r="H103" s="7"/>
      <c r="I103" s="7"/>
      <c r="J103" s="37"/>
      <c r="K103" s="38" t="str">
        <f t="shared" ca="1" si="0"/>
        <v/>
      </c>
      <c r="L103" s="38"/>
      <c r="M103" s="38"/>
    </row>
    <row r="104" spans="1:13" s="4" customFormat="1">
      <c r="A104" s="48">
        <f t="shared" si="1"/>
        <v>63</v>
      </c>
      <c r="B104" s="11"/>
      <c r="C104" s="5"/>
      <c r="D104" s="5"/>
      <c r="E104" s="5"/>
      <c r="F104" s="5"/>
      <c r="G104" s="5"/>
      <c r="H104" s="7"/>
      <c r="I104" s="7"/>
      <c r="J104" s="37"/>
      <c r="K104" s="38" t="str">
        <f t="shared" ca="1" si="0"/>
        <v/>
      </c>
      <c r="L104" s="38"/>
      <c r="M104" s="38"/>
    </row>
    <row r="105" spans="1:13" s="4" customFormat="1">
      <c r="A105" s="48">
        <f t="shared" si="1"/>
        <v>64</v>
      </c>
      <c r="B105" s="11"/>
      <c r="C105" s="5"/>
      <c r="D105" s="5"/>
      <c r="E105" s="5"/>
      <c r="F105" s="5"/>
      <c r="G105" s="5"/>
      <c r="H105" s="7"/>
      <c r="I105" s="7"/>
      <c r="J105" s="37"/>
      <c r="K105" s="38" t="str">
        <f t="shared" ca="1" si="0"/>
        <v/>
      </c>
      <c r="L105" s="38"/>
      <c r="M105" s="38"/>
    </row>
  </sheetData>
  <sheetProtection sheet="1" objects="1" scenarios="1"/>
  <mergeCells count="2">
    <mergeCell ref="A1:C1"/>
    <mergeCell ref="A3:B3"/>
  </mergeCells>
  <phoneticPr fontId="0" type="noConversion"/>
  <dataValidations count="5">
    <dataValidation type="date" allowBlank="1" showErrorMessage="1" errorTitle="Date" error="Date must be in MM/DD/YY format." sqref="B42:B105">
      <formula1>$B$4</formula1>
      <formula2>$B$5</formula2>
    </dataValidation>
    <dataValidation type="whole" operator="greaterThanOrEqual" allowBlank="1" showInputMessage="1" showErrorMessage="1" errorTitle="Positive Number" error="Value must be greater than or equal to zero." sqref="A42:A105 H42:I105">
      <formula1>0</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42:C105">
      <formula1>$B$16:$B$26</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42:D105 F42:F105">
      <formula1>$B$6:$B$15</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E42:E105 G42:G105">
      <formula1>$G$16:$G$26</formula1>
    </dataValidation>
  </dataValidations>
  <pageMargins left="0.75" right="0.75" top="1" bottom="1" header="0.5" footer="0.5"/>
  <pageSetup scale="71" fitToHeight="2"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05"/>
  <sheetViews>
    <sheetView showGridLines="0" zoomScaleNormal="100" workbookViewId="0">
      <pane ySplit="41" topLeftCell="A42" activePane="bottomLeft" state="frozenSplit"/>
      <selection pane="bottomLeft" activeCell="A42" sqref="A42"/>
    </sheetView>
  </sheetViews>
  <sheetFormatPr defaultColWidth="9.1796875" defaultRowHeight="12.5"/>
  <cols>
    <col min="1" max="5" width="12.6328125" style="3" customWidth="1"/>
    <col min="6" max="6" width="14.1796875" style="3" customWidth="1"/>
    <col min="7" max="7" width="14.1796875" style="3" hidden="1" customWidth="1"/>
    <col min="8" max="8" width="58.453125" style="3" customWidth="1"/>
    <col min="9" max="9" width="19.453125" style="3" customWidth="1"/>
    <col min="10" max="16384" width="9.1796875" style="3"/>
  </cols>
  <sheetData>
    <row r="1" spans="1:8" ht="20">
      <c r="A1" s="334" t="s">
        <v>214</v>
      </c>
      <c r="B1" s="334"/>
      <c r="C1" s="334"/>
      <c r="D1" s="1"/>
      <c r="E1" s="1"/>
      <c r="F1" s="1"/>
      <c r="G1" s="1"/>
      <c r="H1" s="46"/>
    </row>
    <row r="2" spans="1:8" ht="12" hidden="1" customHeight="1" thickBot="1">
      <c r="A2" s="34"/>
      <c r="B2" s="34"/>
      <c r="C2" s="34"/>
      <c r="D2" s="34"/>
      <c r="E2" s="34"/>
      <c r="F2" s="34"/>
      <c r="G2" s="34"/>
      <c r="H2" s="34"/>
    </row>
    <row r="3" spans="1:8" ht="20" hidden="1">
      <c r="A3" s="342" t="s">
        <v>181</v>
      </c>
      <c r="B3" s="342"/>
      <c r="C3" s="52"/>
      <c r="D3" s="52"/>
      <c r="E3" s="52"/>
      <c r="F3" s="35"/>
      <c r="G3" s="35"/>
      <c r="H3" s="35"/>
    </row>
    <row r="4" spans="1:8" hidden="1">
      <c r="A4" s="52" t="s">
        <v>112</v>
      </c>
      <c r="B4" s="53">
        <v>36526</v>
      </c>
      <c r="C4" s="52"/>
      <c r="D4" s="52" t="s">
        <v>241</v>
      </c>
      <c r="E4" s="52" t="s">
        <v>222</v>
      </c>
      <c r="F4" s="35"/>
      <c r="G4" s="35"/>
      <c r="H4" s="35"/>
    </row>
    <row r="5" spans="1:8" hidden="1">
      <c r="A5" s="52" t="s">
        <v>146</v>
      </c>
      <c r="B5" s="53">
        <v>43831</v>
      </c>
      <c r="C5" s="52"/>
      <c r="D5" s="52"/>
      <c r="E5" s="52" t="s">
        <v>242</v>
      </c>
      <c r="F5" s="35"/>
      <c r="G5" s="35"/>
      <c r="H5" s="35"/>
    </row>
    <row r="6" spans="1:8" hidden="1">
      <c r="A6" s="52" t="s">
        <v>113</v>
      </c>
      <c r="B6" s="52" t="str">
        <f>Process!D22</f>
        <v>Analysis</v>
      </c>
      <c r="C6" s="52"/>
      <c r="D6" s="52"/>
      <c r="E6" s="52" t="s">
        <v>143</v>
      </c>
      <c r="F6" s="35"/>
      <c r="G6" s="35"/>
      <c r="H6" s="35"/>
    </row>
    <row r="7" spans="1:8" hidden="1">
      <c r="A7" s="52"/>
      <c r="B7" s="52" t="str">
        <f>Process!D23</f>
        <v>Architecture</v>
      </c>
      <c r="C7" s="52"/>
      <c r="D7" s="52"/>
      <c r="E7" s="52" t="s">
        <v>144</v>
      </c>
      <c r="F7" s="35"/>
      <c r="G7" s="35"/>
      <c r="H7" s="35"/>
    </row>
    <row r="8" spans="1:8" hidden="1">
      <c r="A8" s="52"/>
      <c r="B8" s="52" t="str">
        <f>Process!D24</f>
        <v>Planning</v>
      </c>
      <c r="C8" s="52"/>
      <c r="D8" s="52"/>
      <c r="E8" s="52" t="s">
        <v>58</v>
      </c>
      <c r="F8" s="35"/>
      <c r="G8" s="35"/>
      <c r="H8" s="35"/>
    </row>
    <row r="9" spans="1:8" hidden="1">
      <c r="A9" s="52"/>
      <c r="B9" s="52" t="str">
        <f>Process!D25</f>
        <v>Construction</v>
      </c>
      <c r="C9" s="52"/>
      <c r="D9" s="52"/>
      <c r="E9" s="52" t="s">
        <v>59</v>
      </c>
      <c r="F9" s="35"/>
      <c r="G9" s="35"/>
      <c r="H9" s="35"/>
    </row>
    <row r="10" spans="1:8" hidden="1">
      <c r="A10" s="52"/>
      <c r="B10" s="52" t="str">
        <f>Process!D26</f>
        <v>Refactoring</v>
      </c>
      <c r="C10" s="52"/>
      <c r="D10" s="52"/>
      <c r="E10" s="52" t="s">
        <v>60</v>
      </c>
      <c r="F10" s="35"/>
      <c r="G10" s="35"/>
      <c r="H10" s="35"/>
    </row>
    <row r="11" spans="1:8" hidden="1">
      <c r="A11" s="52"/>
      <c r="B11" s="52" t="str">
        <f>Process!D27</f>
        <v>Review</v>
      </c>
      <c r="C11" s="52"/>
      <c r="D11" s="52"/>
      <c r="E11" s="52" t="s">
        <v>61</v>
      </c>
      <c r="F11" s="35"/>
      <c r="G11" s="35"/>
      <c r="H11" s="35"/>
    </row>
    <row r="12" spans="1:8" hidden="1">
      <c r="A12" s="52"/>
      <c r="B12" s="52" t="str">
        <f>Process!D28</f>
        <v>Integration</v>
      </c>
      <c r="C12" s="52"/>
      <c r="D12" s="52"/>
      <c r="E12" s="52" t="s">
        <v>148</v>
      </c>
      <c r="F12" s="35"/>
      <c r="G12" s="35"/>
      <c r="H12" s="35"/>
    </row>
    <row r="13" spans="1:8" hidden="1">
      <c r="A13" s="52"/>
      <c r="B13" s="52" t="str">
        <f>Process!D29</f>
        <v>Repatterning</v>
      </c>
      <c r="C13" s="52"/>
      <c r="D13" s="52"/>
      <c r="E13" s="52"/>
      <c r="F13" s="35"/>
      <c r="G13" s="35"/>
      <c r="H13" s="35"/>
    </row>
    <row r="14" spans="1:8" hidden="1">
      <c r="A14" s="52"/>
      <c r="B14" s="52" t="str">
        <f>Process!D30</f>
        <v>Postmortem</v>
      </c>
      <c r="C14" s="52"/>
      <c r="D14" s="52"/>
      <c r="E14" s="52"/>
      <c r="F14" s="35"/>
      <c r="G14" s="35"/>
      <c r="H14" s="35"/>
    </row>
    <row r="15" spans="1:8" hidden="1">
      <c r="A15" s="52"/>
      <c r="B15" s="52" t="str">
        <f>Process!D31</f>
        <v>Sandbox</v>
      </c>
      <c r="C15" s="52"/>
      <c r="D15" s="52"/>
      <c r="E15" s="52"/>
      <c r="F15" s="35"/>
      <c r="G15" s="35"/>
      <c r="H15" s="35"/>
    </row>
    <row r="16" spans="1:8" hidden="1">
      <c r="A16" s="52" t="s">
        <v>118</v>
      </c>
      <c r="B16" s="52" t="str">
        <f>Process!D10</f>
        <v>Documentation</v>
      </c>
      <c r="C16" s="52"/>
      <c r="D16" s="52" t="s">
        <v>91</v>
      </c>
      <c r="E16" s="52" t="s">
        <v>92</v>
      </c>
      <c r="F16" s="35"/>
      <c r="G16" s="35"/>
      <c r="H16" s="35"/>
    </row>
    <row r="17" spans="1:8" hidden="1">
      <c r="A17" s="52"/>
      <c r="B17" s="52" t="str">
        <f>Process!D11</f>
        <v>Build</v>
      </c>
      <c r="C17" s="52"/>
      <c r="D17" s="52"/>
      <c r="E17" s="52">
        <v>1</v>
      </c>
      <c r="F17" s="35"/>
      <c r="G17" s="35"/>
      <c r="H17" s="35"/>
    </row>
    <row r="18" spans="1:8" hidden="1">
      <c r="A18" s="52"/>
      <c r="B18" s="52" t="str">
        <f>Process!D12</f>
        <v>Product syntax</v>
      </c>
      <c r="C18" s="52"/>
      <c r="D18" s="52"/>
      <c r="E18" s="52">
        <v>2</v>
      </c>
      <c r="F18" s="35"/>
      <c r="G18" s="35"/>
      <c r="H18" s="35"/>
    </row>
    <row r="19" spans="1:8" hidden="1">
      <c r="A19" s="52"/>
      <c r="B19" s="52" t="str">
        <f>Process!D13</f>
        <v>Product logic</v>
      </c>
      <c r="C19" s="52"/>
      <c r="D19" s="52"/>
      <c r="E19" s="52">
        <v>3</v>
      </c>
      <c r="F19" s="35"/>
      <c r="G19" s="35"/>
      <c r="H19" s="35"/>
    </row>
    <row r="20" spans="1:8" hidden="1">
      <c r="A20" s="52"/>
      <c r="B20" s="52" t="str">
        <f>Process!D14</f>
        <v>Product interface</v>
      </c>
      <c r="C20" s="52"/>
      <c r="D20" s="52"/>
      <c r="E20" s="52">
        <v>4</v>
      </c>
      <c r="F20" s="35"/>
      <c r="G20" s="35"/>
      <c r="H20" s="35"/>
    </row>
    <row r="21" spans="1:8" hidden="1">
      <c r="A21" s="52"/>
      <c r="B21" s="52" t="str">
        <f>Process!D15</f>
        <v>Product checking</v>
      </c>
      <c r="C21" s="52"/>
      <c r="D21" s="52"/>
      <c r="E21" s="52">
        <v>5</v>
      </c>
      <c r="F21" s="35"/>
      <c r="G21" s="35"/>
      <c r="H21" s="35"/>
    </row>
    <row r="22" spans="1:8" hidden="1">
      <c r="A22" s="52"/>
      <c r="B22" s="52" t="str">
        <f>Process!D16</f>
        <v>Test syntax</v>
      </c>
      <c r="C22" s="52"/>
      <c r="D22" s="52"/>
      <c r="E22" s="52">
        <v>6</v>
      </c>
      <c r="F22" s="35"/>
      <c r="G22" s="35"/>
      <c r="H22" s="35"/>
    </row>
    <row r="23" spans="1:8" hidden="1">
      <c r="A23" s="52"/>
      <c r="B23" s="52" t="str">
        <f>Process!D17</f>
        <v>Test logic</v>
      </c>
      <c r="C23" s="52"/>
      <c r="D23" s="52"/>
      <c r="E23" s="52">
        <v>7</v>
      </c>
      <c r="F23" s="35"/>
      <c r="G23" s="35"/>
      <c r="H23" s="35"/>
    </row>
    <row r="24" spans="1:8" hidden="1">
      <c r="A24" s="52"/>
      <c r="B24" s="52" t="str">
        <f>Process!D18</f>
        <v>Test interface</v>
      </c>
      <c r="C24" s="52"/>
      <c r="D24" s="52"/>
      <c r="E24" s="52">
        <v>8</v>
      </c>
      <c r="F24" s="35"/>
      <c r="G24" s="35"/>
      <c r="H24" s="35"/>
    </row>
    <row r="25" spans="1:8" hidden="1">
      <c r="A25" s="52"/>
      <c r="B25" s="52" t="str">
        <f>Process!D19</f>
        <v>Test checking</v>
      </c>
      <c r="C25" s="52"/>
      <c r="D25" s="52"/>
      <c r="E25" s="52">
        <v>9</v>
      </c>
      <c r="F25" s="35"/>
      <c r="G25" s="35"/>
      <c r="H25" s="35"/>
    </row>
    <row r="26" spans="1:8" hidden="1">
      <c r="A26" s="52"/>
      <c r="B26" s="52" t="str">
        <f>Process!D20</f>
        <v>Bad Smell</v>
      </c>
      <c r="C26" s="52"/>
      <c r="D26" s="52"/>
      <c r="E26" s="52">
        <v>10</v>
      </c>
      <c r="F26" s="35"/>
      <c r="G26" s="35"/>
      <c r="H26" s="35"/>
    </row>
    <row r="27" spans="1:8" hidden="1">
      <c r="A27" s="52" t="s">
        <v>69</v>
      </c>
      <c r="B27" s="52" t="s">
        <v>70</v>
      </c>
      <c r="C27" s="52"/>
      <c r="D27" s="52"/>
      <c r="E27" s="52"/>
      <c r="F27" s="35"/>
      <c r="G27" s="35"/>
      <c r="H27" s="35"/>
    </row>
    <row r="28" spans="1:8" s="24" customFormat="1" hidden="1">
      <c r="A28" s="52"/>
      <c r="B28" s="35" t="s">
        <v>71</v>
      </c>
      <c r="C28" s="52"/>
      <c r="D28" s="52"/>
      <c r="E28" s="52"/>
      <c r="F28" s="36"/>
      <c r="G28" s="36"/>
      <c r="H28" s="36"/>
    </row>
    <row r="29" spans="1:8" hidden="1">
      <c r="A29" s="52" t="s">
        <v>72</v>
      </c>
      <c r="B29" s="52" t="s">
        <v>73</v>
      </c>
      <c r="C29" s="52"/>
      <c r="D29" s="52"/>
      <c r="E29" s="52"/>
      <c r="F29" s="36"/>
      <c r="G29" s="36"/>
      <c r="H29" s="36"/>
    </row>
    <row r="30" spans="1:8" hidden="1">
      <c r="A30" s="52"/>
      <c r="B30" s="52" t="s">
        <v>120</v>
      </c>
      <c r="C30" s="52"/>
      <c r="D30" s="52"/>
      <c r="E30" s="52"/>
      <c r="F30" s="36"/>
      <c r="G30" s="36"/>
      <c r="H30" s="36"/>
    </row>
    <row r="31" spans="1:8" hidden="1">
      <c r="A31" s="52"/>
      <c r="B31" s="52" t="s">
        <v>75</v>
      </c>
      <c r="C31" s="52"/>
      <c r="D31" s="52"/>
      <c r="E31" s="52"/>
      <c r="F31" s="36"/>
      <c r="G31" s="36"/>
      <c r="H31" s="36"/>
    </row>
    <row r="32" spans="1:8" hidden="1">
      <c r="A32" s="52"/>
      <c r="B32" s="52" t="s">
        <v>74</v>
      </c>
      <c r="C32" s="52"/>
      <c r="D32" s="52"/>
      <c r="E32" s="52"/>
      <c r="F32" s="36"/>
      <c r="G32" s="36"/>
      <c r="H32" s="36"/>
    </row>
    <row r="33" spans="1:9" hidden="1">
      <c r="A33" s="52"/>
      <c r="B33" s="52"/>
      <c r="C33" s="52"/>
      <c r="D33" s="52"/>
      <c r="E33" s="52"/>
      <c r="F33" s="36"/>
      <c r="G33" s="36"/>
      <c r="H33" s="36"/>
    </row>
    <row r="34" spans="1:9" hidden="1">
      <c r="A34" s="52"/>
      <c r="B34" s="52"/>
      <c r="C34" s="52"/>
      <c r="D34" s="52"/>
      <c r="E34" s="52"/>
      <c r="F34" s="36"/>
      <c r="G34" s="36"/>
      <c r="H34" s="36"/>
    </row>
    <row r="35" spans="1:9" hidden="1">
      <c r="A35" s="52" t="s">
        <v>76</v>
      </c>
      <c r="B35" s="52" t="s">
        <v>77</v>
      </c>
      <c r="C35" s="52"/>
      <c r="D35" s="52"/>
      <c r="E35" s="52"/>
      <c r="F35" s="36"/>
      <c r="G35" s="36"/>
      <c r="H35" s="36"/>
    </row>
    <row r="36" spans="1:9" hidden="1">
      <c r="A36" s="52"/>
      <c r="B36" s="52" t="s">
        <v>78</v>
      </c>
      <c r="C36" s="52"/>
      <c r="D36" s="52"/>
      <c r="E36" s="52"/>
      <c r="F36" s="36"/>
      <c r="G36" s="36"/>
      <c r="H36" s="36"/>
    </row>
    <row r="37" spans="1:9" hidden="1">
      <c r="A37" s="52"/>
      <c r="B37" s="52" t="s">
        <v>79</v>
      </c>
      <c r="C37" s="52"/>
      <c r="D37" s="52"/>
      <c r="E37" s="52"/>
      <c r="F37" s="36"/>
      <c r="G37" s="36"/>
      <c r="H37" s="36"/>
    </row>
    <row r="38" spans="1:9" hidden="1">
      <c r="A38" s="52"/>
      <c r="B38" s="52" t="s">
        <v>80</v>
      </c>
      <c r="C38" s="52"/>
      <c r="D38" s="52"/>
      <c r="E38" s="52"/>
      <c r="F38" s="36"/>
      <c r="G38" s="36"/>
      <c r="H38" s="36"/>
    </row>
    <row r="39" spans="1:9" hidden="1">
      <c r="A39" s="52"/>
      <c r="B39" s="52" t="s">
        <v>81</v>
      </c>
      <c r="C39" s="52"/>
      <c r="D39" s="52"/>
      <c r="E39" s="52"/>
      <c r="F39" s="36"/>
      <c r="G39" s="36"/>
      <c r="H39" s="36"/>
    </row>
    <row r="40" spans="1:9" ht="20" hidden="1">
      <c r="A40" s="1"/>
      <c r="B40" s="1"/>
      <c r="C40" s="1"/>
      <c r="D40" s="1"/>
      <c r="E40" s="1"/>
      <c r="F40" s="1"/>
      <c r="G40" s="1"/>
      <c r="H40" s="46"/>
    </row>
    <row r="41" spans="1:9" ht="13">
      <c r="A41" s="67" t="s">
        <v>215</v>
      </c>
      <c r="B41" s="67" t="s">
        <v>238</v>
      </c>
      <c r="C41" s="67" t="s">
        <v>239</v>
      </c>
      <c r="D41" s="67" t="s">
        <v>216</v>
      </c>
      <c r="E41" s="67" t="s">
        <v>217</v>
      </c>
      <c r="F41" s="67" t="s">
        <v>57</v>
      </c>
      <c r="G41" s="67" t="s">
        <v>91</v>
      </c>
      <c r="H41" s="2" t="s">
        <v>145</v>
      </c>
    </row>
    <row r="42" spans="1:9">
      <c r="A42" s="11"/>
      <c r="B42" s="12"/>
      <c r="C42" s="12"/>
      <c r="D42" s="7"/>
      <c r="E42" s="17" t="str">
        <f>IF(OR(ISBLANK(B42),ISBLANK(C42)),"",(C42-B42)*24*60-D42)</f>
        <v/>
      </c>
      <c r="F42" s="10"/>
      <c r="G42" s="10"/>
      <c r="H42" s="47"/>
      <c r="I42" s="3" t="str">
        <f>IF(E42&lt;0,"&lt;-- Invalid stop time","")</f>
        <v/>
      </c>
    </row>
    <row r="43" spans="1:9">
      <c r="A43" s="11"/>
      <c r="B43" s="12"/>
      <c r="C43" s="12"/>
      <c r="D43" s="7"/>
      <c r="E43" s="17" t="str">
        <f t="shared" ref="E43:E105" si="0">IF(OR(ISBLANK(B43),ISBLANK(C43)),"",(C43-B43)*24*60-D43)</f>
        <v/>
      </c>
      <c r="F43" s="10"/>
      <c r="G43" s="10"/>
      <c r="H43" s="47"/>
      <c r="I43" s="3" t="str">
        <f t="shared" ref="I43:I105" si="1">IF(E43&lt;0,"&lt;-- Invalid stop time","")</f>
        <v/>
      </c>
    </row>
    <row r="44" spans="1:9">
      <c r="A44" s="11"/>
      <c r="B44" s="12"/>
      <c r="C44" s="12"/>
      <c r="D44" s="7"/>
      <c r="E44" s="17" t="str">
        <f t="shared" si="0"/>
        <v/>
      </c>
      <c r="F44" s="10"/>
      <c r="G44" s="10"/>
      <c r="H44" s="47"/>
      <c r="I44" s="3" t="str">
        <f t="shared" si="1"/>
        <v/>
      </c>
    </row>
    <row r="45" spans="1:9">
      <c r="A45" s="11"/>
      <c r="B45" s="12"/>
      <c r="C45" s="12"/>
      <c r="D45" s="7"/>
      <c r="E45" s="17" t="str">
        <f t="shared" si="0"/>
        <v/>
      </c>
      <c r="F45" s="10"/>
      <c r="G45" s="10"/>
      <c r="H45" s="47"/>
      <c r="I45" s="3" t="str">
        <f t="shared" si="1"/>
        <v/>
      </c>
    </row>
    <row r="46" spans="1:9">
      <c r="A46" s="11"/>
      <c r="B46" s="12"/>
      <c r="C46" s="12"/>
      <c r="D46" s="7"/>
      <c r="E46" s="17" t="str">
        <f t="shared" si="0"/>
        <v/>
      </c>
      <c r="F46" s="10"/>
      <c r="G46" s="10"/>
      <c r="H46" s="47"/>
      <c r="I46" s="3" t="str">
        <f t="shared" si="1"/>
        <v/>
      </c>
    </row>
    <row r="47" spans="1:9">
      <c r="A47" s="11"/>
      <c r="B47" s="12"/>
      <c r="C47" s="12"/>
      <c r="D47" s="7"/>
      <c r="E47" s="17" t="str">
        <f t="shared" si="0"/>
        <v/>
      </c>
      <c r="F47" s="10"/>
      <c r="G47" s="10"/>
      <c r="H47" s="47"/>
      <c r="I47" s="3" t="str">
        <f t="shared" si="1"/>
        <v/>
      </c>
    </row>
    <row r="48" spans="1:9">
      <c r="A48" s="11"/>
      <c r="B48" s="12"/>
      <c r="C48" s="12"/>
      <c r="D48" s="7"/>
      <c r="E48" s="17" t="str">
        <f t="shared" si="0"/>
        <v/>
      </c>
      <c r="F48" s="10"/>
      <c r="G48" s="10"/>
      <c r="H48" s="47"/>
      <c r="I48" s="3" t="str">
        <f t="shared" si="1"/>
        <v/>
      </c>
    </row>
    <row r="49" spans="1:9">
      <c r="A49" s="11"/>
      <c r="B49" s="12"/>
      <c r="C49" s="12"/>
      <c r="D49" s="7"/>
      <c r="E49" s="17" t="str">
        <f t="shared" si="0"/>
        <v/>
      </c>
      <c r="F49" s="10"/>
      <c r="G49" s="10"/>
      <c r="H49" s="47"/>
      <c r="I49" s="3" t="str">
        <f t="shared" si="1"/>
        <v/>
      </c>
    </row>
    <row r="50" spans="1:9">
      <c r="A50" s="11"/>
      <c r="B50" s="12"/>
      <c r="C50" s="12"/>
      <c r="D50" s="7"/>
      <c r="E50" s="17" t="str">
        <f t="shared" si="0"/>
        <v/>
      </c>
      <c r="F50" s="10"/>
      <c r="G50" s="10"/>
      <c r="H50" s="47"/>
      <c r="I50" s="3" t="str">
        <f t="shared" si="1"/>
        <v/>
      </c>
    </row>
    <row r="51" spans="1:9">
      <c r="A51" s="11"/>
      <c r="B51" s="12"/>
      <c r="C51" s="12"/>
      <c r="D51" s="7"/>
      <c r="E51" s="17" t="str">
        <f t="shared" si="0"/>
        <v/>
      </c>
      <c r="F51" s="10"/>
      <c r="G51" s="10"/>
      <c r="H51" s="47"/>
      <c r="I51" s="3" t="str">
        <f t="shared" si="1"/>
        <v/>
      </c>
    </row>
    <row r="52" spans="1:9">
      <c r="A52" s="11"/>
      <c r="B52" s="12"/>
      <c r="C52" s="12"/>
      <c r="D52" s="7"/>
      <c r="E52" s="17" t="str">
        <f t="shared" si="0"/>
        <v/>
      </c>
      <c r="F52" s="10"/>
      <c r="G52" s="10"/>
      <c r="H52" s="47"/>
      <c r="I52" s="3" t="str">
        <f t="shared" si="1"/>
        <v/>
      </c>
    </row>
    <row r="53" spans="1:9">
      <c r="A53" s="11"/>
      <c r="B53" s="12"/>
      <c r="C53" s="12"/>
      <c r="D53" s="7"/>
      <c r="E53" s="17" t="str">
        <f t="shared" si="0"/>
        <v/>
      </c>
      <c r="F53" s="10"/>
      <c r="G53" s="10"/>
      <c r="H53" s="47"/>
      <c r="I53" s="3" t="str">
        <f t="shared" si="1"/>
        <v/>
      </c>
    </row>
    <row r="54" spans="1:9">
      <c r="A54" s="11"/>
      <c r="B54" s="12"/>
      <c r="C54" s="12"/>
      <c r="D54" s="7"/>
      <c r="E54" s="17" t="str">
        <f t="shared" si="0"/>
        <v/>
      </c>
      <c r="F54" s="10"/>
      <c r="G54" s="10"/>
      <c r="H54" s="47"/>
      <c r="I54" s="3" t="str">
        <f t="shared" si="1"/>
        <v/>
      </c>
    </row>
    <row r="55" spans="1:9">
      <c r="A55" s="11"/>
      <c r="B55" s="12"/>
      <c r="C55" s="12"/>
      <c r="D55" s="7"/>
      <c r="E55" s="17" t="str">
        <f t="shared" si="0"/>
        <v/>
      </c>
      <c r="F55" s="10"/>
      <c r="G55" s="10"/>
      <c r="H55" s="47"/>
      <c r="I55" s="3" t="str">
        <f t="shared" si="1"/>
        <v/>
      </c>
    </row>
    <row r="56" spans="1:9">
      <c r="A56" s="11"/>
      <c r="B56" s="12"/>
      <c r="C56" s="12"/>
      <c r="D56" s="7"/>
      <c r="E56" s="17" t="str">
        <f t="shared" si="0"/>
        <v/>
      </c>
      <c r="F56" s="10"/>
      <c r="G56" s="10"/>
      <c r="H56" s="47"/>
      <c r="I56" s="3" t="str">
        <f t="shared" si="1"/>
        <v/>
      </c>
    </row>
    <row r="57" spans="1:9">
      <c r="A57" s="11"/>
      <c r="B57" s="12"/>
      <c r="C57" s="12"/>
      <c r="D57" s="7"/>
      <c r="E57" s="17" t="str">
        <f t="shared" si="0"/>
        <v/>
      </c>
      <c r="F57" s="10"/>
      <c r="G57" s="10"/>
      <c r="H57" s="47"/>
      <c r="I57" s="3" t="str">
        <f t="shared" si="1"/>
        <v/>
      </c>
    </row>
    <row r="58" spans="1:9">
      <c r="A58" s="11"/>
      <c r="B58" s="12"/>
      <c r="C58" s="12"/>
      <c r="D58" s="7"/>
      <c r="E58" s="17" t="str">
        <f t="shared" si="0"/>
        <v/>
      </c>
      <c r="F58" s="10"/>
      <c r="G58" s="10"/>
      <c r="H58" s="47"/>
      <c r="I58" s="3" t="str">
        <f t="shared" si="1"/>
        <v/>
      </c>
    </row>
    <row r="59" spans="1:9">
      <c r="A59" s="11"/>
      <c r="B59" s="12"/>
      <c r="C59" s="12"/>
      <c r="D59" s="7"/>
      <c r="E59" s="17" t="str">
        <f t="shared" si="0"/>
        <v/>
      </c>
      <c r="F59" s="10"/>
      <c r="G59" s="10"/>
      <c r="H59" s="47"/>
      <c r="I59" s="3" t="str">
        <f t="shared" si="1"/>
        <v/>
      </c>
    </row>
    <row r="60" spans="1:9">
      <c r="A60" s="11"/>
      <c r="B60" s="12"/>
      <c r="C60" s="12"/>
      <c r="D60" s="7"/>
      <c r="E60" s="17" t="str">
        <f t="shared" si="0"/>
        <v/>
      </c>
      <c r="F60" s="10"/>
      <c r="G60" s="10"/>
      <c r="H60" s="47"/>
      <c r="I60" s="3" t="str">
        <f t="shared" si="1"/>
        <v/>
      </c>
    </row>
    <row r="61" spans="1:9">
      <c r="A61" s="11"/>
      <c r="B61" s="12"/>
      <c r="C61" s="12"/>
      <c r="D61" s="7"/>
      <c r="E61" s="17" t="str">
        <f t="shared" si="0"/>
        <v/>
      </c>
      <c r="F61" s="10"/>
      <c r="G61" s="10"/>
      <c r="H61" s="47"/>
      <c r="I61" s="3" t="str">
        <f t="shared" si="1"/>
        <v/>
      </c>
    </row>
    <row r="62" spans="1:9">
      <c r="A62" s="11"/>
      <c r="B62" s="12"/>
      <c r="C62" s="12"/>
      <c r="D62" s="7"/>
      <c r="E62" s="17" t="str">
        <f t="shared" si="0"/>
        <v/>
      </c>
      <c r="F62" s="10"/>
      <c r="G62" s="10"/>
      <c r="H62" s="47"/>
      <c r="I62" s="3" t="str">
        <f t="shared" si="1"/>
        <v/>
      </c>
    </row>
    <row r="63" spans="1:9">
      <c r="A63" s="11"/>
      <c r="B63" s="12"/>
      <c r="C63" s="12"/>
      <c r="D63" s="7"/>
      <c r="E63" s="17" t="str">
        <f t="shared" si="0"/>
        <v/>
      </c>
      <c r="F63" s="10"/>
      <c r="G63" s="10"/>
      <c r="H63" s="47"/>
      <c r="I63" s="3" t="str">
        <f t="shared" si="1"/>
        <v/>
      </c>
    </row>
    <row r="64" spans="1:9">
      <c r="A64" s="11"/>
      <c r="B64" s="12"/>
      <c r="C64" s="12"/>
      <c r="D64" s="7"/>
      <c r="E64" s="17" t="str">
        <f t="shared" si="0"/>
        <v/>
      </c>
      <c r="F64" s="10"/>
      <c r="G64" s="10"/>
      <c r="H64" s="47"/>
      <c r="I64" s="3" t="str">
        <f t="shared" si="1"/>
        <v/>
      </c>
    </row>
    <row r="65" spans="1:9">
      <c r="A65" s="11"/>
      <c r="B65" s="12"/>
      <c r="C65" s="12"/>
      <c r="D65" s="7"/>
      <c r="E65" s="17" t="str">
        <f t="shared" si="0"/>
        <v/>
      </c>
      <c r="F65" s="10"/>
      <c r="G65" s="10"/>
      <c r="H65" s="47"/>
      <c r="I65" s="3" t="str">
        <f t="shared" si="1"/>
        <v/>
      </c>
    </row>
    <row r="66" spans="1:9">
      <c r="A66" s="11"/>
      <c r="B66" s="12"/>
      <c r="C66" s="12"/>
      <c r="D66" s="7"/>
      <c r="E66" s="17" t="str">
        <f t="shared" si="0"/>
        <v/>
      </c>
      <c r="F66" s="10"/>
      <c r="G66" s="10"/>
      <c r="H66" s="47"/>
      <c r="I66" s="3" t="str">
        <f t="shared" si="1"/>
        <v/>
      </c>
    </row>
    <row r="67" spans="1:9">
      <c r="A67" s="11"/>
      <c r="B67" s="12"/>
      <c r="C67" s="12"/>
      <c r="D67" s="7"/>
      <c r="E67" s="17" t="str">
        <f t="shared" si="0"/>
        <v/>
      </c>
      <c r="F67" s="10"/>
      <c r="G67" s="10"/>
      <c r="H67" s="47"/>
      <c r="I67" s="3" t="str">
        <f t="shared" si="1"/>
        <v/>
      </c>
    </row>
    <row r="68" spans="1:9">
      <c r="A68" s="11"/>
      <c r="B68" s="12"/>
      <c r="C68" s="12"/>
      <c r="D68" s="7"/>
      <c r="E68" s="17" t="str">
        <f t="shared" si="0"/>
        <v/>
      </c>
      <c r="F68" s="10"/>
      <c r="G68" s="10"/>
      <c r="H68" s="47"/>
      <c r="I68" s="3" t="str">
        <f t="shared" si="1"/>
        <v/>
      </c>
    </row>
    <row r="69" spans="1:9">
      <c r="A69" s="11"/>
      <c r="B69" s="12"/>
      <c r="C69" s="12"/>
      <c r="D69" s="7"/>
      <c r="E69" s="17" t="str">
        <f t="shared" si="0"/>
        <v/>
      </c>
      <c r="F69" s="10"/>
      <c r="G69" s="10"/>
      <c r="H69" s="47"/>
      <c r="I69" s="3" t="str">
        <f t="shared" si="1"/>
        <v/>
      </c>
    </row>
    <row r="70" spans="1:9">
      <c r="A70" s="11"/>
      <c r="B70" s="12"/>
      <c r="C70" s="12"/>
      <c r="D70" s="7"/>
      <c r="E70" s="17" t="str">
        <f t="shared" si="0"/>
        <v/>
      </c>
      <c r="F70" s="10"/>
      <c r="G70" s="10"/>
      <c r="H70" s="47"/>
      <c r="I70" s="3" t="str">
        <f t="shared" si="1"/>
        <v/>
      </c>
    </row>
    <row r="71" spans="1:9">
      <c r="A71" s="11"/>
      <c r="B71" s="12"/>
      <c r="C71" s="12"/>
      <c r="D71" s="7"/>
      <c r="E71" s="17" t="str">
        <f t="shared" si="0"/>
        <v/>
      </c>
      <c r="F71" s="10"/>
      <c r="G71" s="10"/>
      <c r="H71" s="47"/>
      <c r="I71" s="3" t="str">
        <f t="shared" si="1"/>
        <v/>
      </c>
    </row>
    <row r="72" spans="1:9">
      <c r="A72" s="11"/>
      <c r="B72" s="12"/>
      <c r="C72" s="12"/>
      <c r="D72" s="7"/>
      <c r="E72" s="17" t="str">
        <f t="shared" si="0"/>
        <v/>
      </c>
      <c r="F72" s="10"/>
      <c r="G72" s="10"/>
      <c r="H72" s="47"/>
      <c r="I72" s="3" t="str">
        <f t="shared" si="1"/>
        <v/>
      </c>
    </row>
    <row r="73" spans="1:9">
      <c r="A73" s="11"/>
      <c r="B73" s="12"/>
      <c r="C73" s="12"/>
      <c r="D73" s="7"/>
      <c r="E73" s="17" t="str">
        <f t="shared" si="0"/>
        <v/>
      </c>
      <c r="F73" s="10"/>
      <c r="G73" s="10"/>
      <c r="H73" s="47"/>
      <c r="I73" s="3" t="str">
        <f t="shared" si="1"/>
        <v/>
      </c>
    </row>
    <row r="74" spans="1:9">
      <c r="A74" s="11"/>
      <c r="B74" s="12"/>
      <c r="C74" s="12"/>
      <c r="D74" s="7"/>
      <c r="E74" s="17" t="str">
        <f t="shared" si="0"/>
        <v/>
      </c>
      <c r="F74" s="10"/>
      <c r="G74" s="10"/>
      <c r="H74" s="47"/>
      <c r="I74" s="3" t="str">
        <f t="shared" si="1"/>
        <v/>
      </c>
    </row>
    <row r="75" spans="1:9">
      <c r="A75" s="11"/>
      <c r="B75" s="12"/>
      <c r="C75" s="12"/>
      <c r="D75" s="7"/>
      <c r="E75" s="17" t="str">
        <f t="shared" si="0"/>
        <v/>
      </c>
      <c r="F75" s="10"/>
      <c r="G75" s="10"/>
      <c r="H75" s="47"/>
      <c r="I75" s="3" t="str">
        <f t="shared" si="1"/>
        <v/>
      </c>
    </row>
    <row r="76" spans="1:9">
      <c r="A76" s="11"/>
      <c r="B76" s="12"/>
      <c r="C76" s="12"/>
      <c r="D76" s="7"/>
      <c r="E76" s="17" t="str">
        <f t="shared" si="0"/>
        <v/>
      </c>
      <c r="F76" s="10"/>
      <c r="G76" s="10"/>
      <c r="H76" s="47"/>
      <c r="I76" s="3" t="str">
        <f t="shared" si="1"/>
        <v/>
      </c>
    </row>
    <row r="77" spans="1:9">
      <c r="A77" s="11"/>
      <c r="B77" s="12"/>
      <c r="C77" s="12"/>
      <c r="D77" s="7"/>
      <c r="E77" s="17" t="str">
        <f t="shared" si="0"/>
        <v/>
      </c>
      <c r="F77" s="10"/>
      <c r="G77" s="10"/>
      <c r="H77" s="47"/>
      <c r="I77" s="3" t="str">
        <f t="shared" si="1"/>
        <v/>
      </c>
    </row>
    <row r="78" spans="1:9">
      <c r="A78" s="11"/>
      <c r="B78" s="12"/>
      <c r="C78" s="12"/>
      <c r="D78" s="7"/>
      <c r="E78" s="17" t="str">
        <f t="shared" si="0"/>
        <v/>
      </c>
      <c r="F78" s="10"/>
      <c r="G78" s="10"/>
      <c r="H78" s="47"/>
      <c r="I78" s="3" t="str">
        <f t="shared" si="1"/>
        <v/>
      </c>
    </row>
    <row r="79" spans="1:9">
      <c r="A79" s="11"/>
      <c r="B79" s="12"/>
      <c r="C79" s="12"/>
      <c r="D79" s="7"/>
      <c r="E79" s="17" t="str">
        <f t="shared" si="0"/>
        <v/>
      </c>
      <c r="F79" s="10"/>
      <c r="G79" s="10"/>
      <c r="H79" s="47"/>
      <c r="I79" s="3" t="str">
        <f t="shared" si="1"/>
        <v/>
      </c>
    </row>
    <row r="80" spans="1:9">
      <c r="A80" s="11"/>
      <c r="B80" s="12"/>
      <c r="C80" s="12"/>
      <c r="D80" s="7"/>
      <c r="E80" s="17" t="str">
        <f t="shared" si="0"/>
        <v/>
      </c>
      <c r="F80" s="10"/>
      <c r="G80" s="10"/>
      <c r="H80" s="47"/>
      <c r="I80" s="3" t="str">
        <f t="shared" si="1"/>
        <v/>
      </c>
    </row>
    <row r="81" spans="1:9">
      <c r="A81" s="11"/>
      <c r="B81" s="12"/>
      <c r="C81" s="12"/>
      <c r="D81" s="7"/>
      <c r="E81" s="17" t="str">
        <f t="shared" si="0"/>
        <v/>
      </c>
      <c r="F81" s="10"/>
      <c r="G81" s="10"/>
      <c r="H81" s="47"/>
      <c r="I81" s="3" t="str">
        <f t="shared" si="1"/>
        <v/>
      </c>
    </row>
    <row r="82" spans="1:9">
      <c r="A82" s="11"/>
      <c r="B82" s="12"/>
      <c r="C82" s="12"/>
      <c r="D82" s="7"/>
      <c r="E82" s="17" t="str">
        <f t="shared" si="0"/>
        <v/>
      </c>
      <c r="F82" s="10"/>
      <c r="G82" s="10"/>
      <c r="H82" s="47"/>
      <c r="I82" s="3" t="str">
        <f t="shared" si="1"/>
        <v/>
      </c>
    </row>
    <row r="83" spans="1:9">
      <c r="A83" s="11"/>
      <c r="B83" s="12"/>
      <c r="C83" s="12"/>
      <c r="D83" s="7"/>
      <c r="E83" s="17" t="str">
        <f t="shared" si="0"/>
        <v/>
      </c>
      <c r="F83" s="10"/>
      <c r="G83" s="10"/>
      <c r="H83" s="47"/>
      <c r="I83" s="3" t="str">
        <f t="shared" si="1"/>
        <v/>
      </c>
    </row>
    <row r="84" spans="1:9">
      <c r="A84" s="11"/>
      <c r="B84" s="12"/>
      <c r="C84" s="12"/>
      <c r="D84" s="7"/>
      <c r="E84" s="17" t="str">
        <f t="shared" si="0"/>
        <v/>
      </c>
      <c r="F84" s="10"/>
      <c r="G84" s="10"/>
      <c r="H84" s="47"/>
      <c r="I84" s="3" t="str">
        <f t="shared" si="1"/>
        <v/>
      </c>
    </row>
    <row r="85" spans="1:9">
      <c r="A85" s="11"/>
      <c r="B85" s="12"/>
      <c r="C85" s="12"/>
      <c r="D85" s="7"/>
      <c r="E85" s="17" t="str">
        <f t="shared" si="0"/>
        <v/>
      </c>
      <c r="F85" s="10"/>
      <c r="G85" s="10"/>
      <c r="H85" s="47"/>
      <c r="I85" s="3" t="str">
        <f t="shared" si="1"/>
        <v/>
      </c>
    </row>
    <row r="86" spans="1:9">
      <c r="A86" s="11"/>
      <c r="B86" s="12"/>
      <c r="C86" s="12"/>
      <c r="D86" s="7"/>
      <c r="E86" s="17" t="str">
        <f t="shared" si="0"/>
        <v/>
      </c>
      <c r="F86" s="10"/>
      <c r="G86" s="10"/>
      <c r="H86" s="47"/>
      <c r="I86" s="3" t="str">
        <f t="shared" si="1"/>
        <v/>
      </c>
    </row>
    <row r="87" spans="1:9">
      <c r="A87" s="11"/>
      <c r="B87" s="12"/>
      <c r="C87" s="12"/>
      <c r="D87" s="7"/>
      <c r="E87" s="17" t="str">
        <f t="shared" si="0"/>
        <v/>
      </c>
      <c r="F87" s="10"/>
      <c r="G87" s="10"/>
      <c r="H87" s="47"/>
      <c r="I87" s="3" t="str">
        <f t="shared" si="1"/>
        <v/>
      </c>
    </row>
    <row r="88" spans="1:9">
      <c r="A88" s="11"/>
      <c r="B88" s="12"/>
      <c r="C88" s="12"/>
      <c r="D88" s="7"/>
      <c r="E88" s="17" t="str">
        <f t="shared" si="0"/>
        <v/>
      </c>
      <c r="F88" s="10"/>
      <c r="G88" s="10"/>
      <c r="H88" s="47"/>
      <c r="I88" s="3" t="str">
        <f t="shared" si="1"/>
        <v/>
      </c>
    </row>
    <row r="89" spans="1:9">
      <c r="A89" s="11"/>
      <c r="B89" s="12"/>
      <c r="C89" s="12"/>
      <c r="D89" s="7"/>
      <c r="E89" s="17" t="str">
        <f t="shared" si="0"/>
        <v/>
      </c>
      <c r="F89" s="10"/>
      <c r="G89" s="10"/>
      <c r="H89" s="47"/>
      <c r="I89" s="3" t="str">
        <f t="shared" si="1"/>
        <v/>
      </c>
    </row>
    <row r="90" spans="1:9">
      <c r="A90" s="11"/>
      <c r="B90" s="12"/>
      <c r="C90" s="12"/>
      <c r="D90" s="7"/>
      <c r="E90" s="17" t="str">
        <f t="shared" si="0"/>
        <v/>
      </c>
      <c r="F90" s="10"/>
      <c r="G90" s="10"/>
      <c r="H90" s="47"/>
      <c r="I90" s="3" t="str">
        <f t="shared" si="1"/>
        <v/>
      </c>
    </row>
    <row r="91" spans="1:9">
      <c r="A91" s="11"/>
      <c r="B91" s="12"/>
      <c r="C91" s="12"/>
      <c r="D91" s="7"/>
      <c r="E91" s="17" t="str">
        <f t="shared" si="0"/>
        <v/>
      </c>
      <c r="F91" s="10"/>
      <c r="G91" s="10"/>
      <c r="H91" s="47"/>
      <c r="I91" s="3" t="str">
        <f t="shared" si="1"/>
        <v/>
      </c>
    </row>
    <row r="92" spans="1:9">
      <c r="A92" s="11"/>
      <c r="B92" s="12"/>
      <c r="C92" s="12"/>
      <c r="D92" s="7"/>
      <c r="E92" s="17" t="str">
        <f t="shared" si="0"/>
        <v/>
      </c>
      <c r="F92" s="10"/>
      <c r="G92" s="10"/>
      <c r="H92" s="47"/>
      <c r="I92" s="3" t="str">
        <f t="shared" si="1"/>
        <v/>
      </c>
    </row>
    <row r="93" spans="1:9">
      <c r="A93" s="11"/>
      <c r="B93" s="12"/>
      <c r="C93" s="12"/>
      <c r="D93" s="7"/>
      <c r="E93" s="17" t="str">
        <f t="shared" si="0"/>
        <v/>
      </c>
      <c r="F93" s="10"/>
      <c r="G93" s="10"/>
      <c r="H93" s="47"/>
      <c r="I93" s="3" t="str">
        <f t="shared" si="1"/>
        <v/>
      </c>
    </row>
    <row r="94" spans="1:9">
      <c r="A94" s="11"/>
      <c r="B94" s="12"/>
      <c r="C94" s="12"/>
      <c r="D94" s="7"/>
      <c r="E94" s="17" t="str">
        <f t="shared" si="0"/>
        <v/>
      </c>
      <c r="F94" s="10"/>
      <c r="G94" s="10"/>
      <c r="H94" s="47"/>
      <c r="I94" s="3" t="str">
        <f t="shared" si="1"/>
        <v/>
      </c>
    </row>
    <row r="95" spans="1:9">
      <c r="A95" s="11"/>
      <c r="B95" s="12"/>
      <c r="C95" s="12"/>
      <c r="D95" s="7"/>
      <c r="E95" s="17" t="str">
        <f t="shared" si="0"/>
        <v/>
      </c>
      <c r="F95" s="10"/>
      <c r="G95" s="10"/>
      <c r="H95" s="47"/>
      <c r="I95" s="3" t="str">
        <f t="shared" si="1"/>
        <v/>
      </c>
    </row>
    <row r="96" spans="1:9">
      <c r="A96" s="11"/>
      <c r="B96" s="12"/>
      <c r="C96" s="12"/>
      <c r="D96" s="7"/>
      <c r="E96" s="17" t="str">
        <f t="shared" si="0"/>
        <v/>
      </c>
      <c r="F96" s="10"/>
      <c r="G96" s="10"/>
      <c r="H96" s="47"/>
      <c r="I96" s="3" t="str">
        <f t="shared" si="1"/>
        <v/>
      </c>
    </row>
    <row r="97" spans="1:9">
      <c r="A97" s="11"/>
      <c r="B97" s="12"/>
      <c r="C97" s="12"/>
      <c r="D97" s="7"/>
      <c r="E97" s="17" t="str">
        <f t="shared" si="0"/>
        <v/>
      </c>
      <c r="F97" s="10"/>
      <c r="G97" s="10"/>
      <c r="H97" s="47"/>
      <c r="I97" s="3" t="str">
        <f t="shared" si="1"/>
        <v/>
      </c>
    </row>
    <row r="98" spans="1:9">
      <c r="A98" s="11"/>
      <c r="B98" s="12"/>
      <c r="C98" s="12"/>
      <c r="D98" s="7"/>
      <c r="E98" s="17" t="str">
        <f t="shared" si="0"/>
        <v/>
      </c>
      <c r="F98" s="10"/>
      <c r="G98" s="10"/>
      <c r="H98" s="47"/>
      <c r="I98" s="3" t="str">
        <f t="shared" si="1"/>
        <v/>
      </c>
    </row>
    <row r="99" spans="1:9">
      <c r="A99" s="11"/>
      <c r="B99" s="12"/>
      <c r="C99" s="12"/>
      <c r="D99" s="7"/>
      <c r="E99" s="17" t="str">
        <f t="shared" si="0"/>
        <v/>
      </c>
      <c r="F99" s="10"/>
      <c r="G99" s="10"/>
      <c r="H99" s="47"/>
      <c r="I99" s="3" t="str">
        <f t="shared" si="1"/>
        <v/>
      </c>
    </row>
    <row r="100" spans="1:9">
      <c r="A100" s="11"/>
      <c r="B100" s="12"/>
      <c r="C100" s="12"/>
      <c r="D100" s="7"/>
      <c r="E100" s="17" t="str">
        <f t="shared" si="0"/>
        <v/>
      </c>
      <c r="F100" s="10"/>
      <c r="G100" s="10"/>
      <c r="H100" s="47"/>
      <c r="I100" s="3" t="str">
        <f t="shared" si="1"/>
        <v/>
      </c>
    </row>
    <row r="101" spans="1:9">
      <c r="A101" s="11"/>
      <c r="B101" s="12"/>
      <c r="C101" s="12"/>
      <c r="D101" s="7"/>
      <c r="E101" s="17" t="str">
        <f t="shared" si="0"/>
        <v/>
      </c>
      <c r="F101" s="10"/>
      <c r="G101" s="10"/>
      <c r="H101" s="47"/>
      <c r="I101" s="3" t="str">
        <f t="shared" si="1"/>
        <v/>
      </c>
    </row>
    <row r="102" spans="1:9">
      <c r="A102" s="11"/>
      <c r="B102" s="12"/>
      <c r="C102" s="12"/>
      <c r="D102" s="7"/>
      <c r="E102" s="17" t="str">
        <f t="shared" si="0"/>
        <v/>
      </c>
      <c r="F102" s="10"/>
      <c r="G102" s="10"/>
      <c r="H102" s="47"/>
      <c r="I102" s="3" t="str">
        <f t="shared" si="1"/>
        <v/>
      </c>
    </row>
    <row r="103" spans="1:9">
      <c r="A103" s="11"/>
      <c r="B103" s="12"/>
      <c r="C103" s="12"/>
      <c r="D103" s="7"/>
      <c r="E103" s="17" t="str">
        <f t="shared" si="0"/>
        <v/>
      </c>
      <c r="F103" s="10"/>
      <c r="G103" s="10"/>
      <c r="H103" s="47"/>
      <c r="I103" s="3" t="str">
        <f t="shared" si="1"/>
        <v/>
      </c>
    </row>
    <row r="104" spans="1:9">
      <c r="A104" s="11"/>
      <c r="B104" s="12"/>
      <c r="C104" s="12"/>
      <c r="D104" s="7"/>
      <c r="E104" s="17" t="str">
        <f t="shared" si="0"/>
        <v/>
      </c>
      <c r="F104" s="10"/>
      <c r="G104" s="10"/>
      <c r="H104" s="47"/>
      <c r="I104" s="3" t="str">
        <f t="shared" si="1"/>
        <v/>
      </c>
    </row>
    <row r="105" spans="1:9">
      <c r="A105" s="11"/>
      <c r="B105" s="12"/>
      <c r="C105" s="12"/>
      <c r="D105" s="7"/>
      <c r="E105" s="17" t="str">
        <f t="shared" si="0"/>
        <v/>
      </c>
      <c r="F105" s="10"/>
      <c r="G105" s="10"/>
      <c r="H105" s="47"/>
      <c r="I105" s="3" t="str">
        <f t="shared" si="1"/>
        <v/>
      </c>
    </row>
  </sheetData>
  <sheetProtection sheet="1" objects="1" scenarios="1"/>
  <mergeCells count="2">
    <mergeCell ref="A1:C1"/>
    <mergeCell ref="A3:B3"/>
  </mergeCells>
  <phoneticPr fontId="0" type="noConversion"/>
  <dataValidations count="5">
    <dataValidation type="whole" operator="greaterThanOrEqual" allowBlank="1" showInputMessage="1" showErrorMessage="1" errorTitle="Positive Number" error="Value must be greater than or equal to zero." sqref="D42:D105">
      <formula1>0</formula1>
    </dataValidation>
    <dataValidation type="time" allowBlank="1" showInputMessage="1" showErrorMessage="1" errorTitle="Time error" error="Times must be in the following format:_x000a_    hh:mm am        or_x000a_    hh:mm pm" sqref="B42:C105">
      <formula1>0</formula1>
      <formula2>0.999305555555556</formula2>
    </dataValidation>
    <dataValidation type="date" allowBlank="1" showErrorMessage="1" errorTitle="Date" error="Date must be in MM/DD/YYYY format." sqref="A42:A105">
      <formula1>$B$4</formula1>
      <formula2>$B$5</formula2>
    </dataValidation>
    <dataValidation type="list" allowBlank="1" showInputMessage="1" showErrorMessage="1" errorTitle="Phase Name Error" error="Phase must be one of:_x000a_   Planning_x000a_   Design_x000a_   Code_x000a_   Compile_x000a_   Test_x000a_   Postmortem_x000a_   Design Review_x000a_   Code Review" sqref="G42:G105">
      <formula1>$E$16:$E$26</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2:F105">
      <formula1>$B$6:$B$15</formula1>
    </dataValidation>
  </dataValidations>
  <pageMargins left="0.75" right="0.75" top="1" bottom="1" header="0.5" footer="0.5"/>
  <pageSetup scale="75" fitToHeight="2"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20"/>
  <sheetViews>
    <sheetView showGridLines="0" tabSelected="1" topLeftCell="A11" workbookViewId="0">
      <selection activeCell="B16" sqref="B16"/>
    </sheetView>
  </sheetViews>
  <sheetFormatPr defaultColWidth="9.1796875" defaultRowHeight="12.5"/>
  <cols>
    <col min="1" max="1" width="12.6328125" style="3" customWidth="1"/>
    <col min="2" max="2" width="118.36328125" style="3" customWidth="1"/>
    <col min="3" max="16384" width="9.1796875" style="3"/>
  </cols>
  <sheetData>
    <row r="1" spans="1:2" s="4" customFormat="1" ht="20">
      <c r="A1" s="41" t="s">
        <v>108</v>
      </c>
      <c r="B1" s="41"/>
    </row>
    <row r="2" spans="1:2" s="4" customFormat="1" ht="20">
      <c r="A2" s="42"/>
      <c r="B2" s="42"/>
    </row>
    <row r="3" spans="1:2" s="4" customFormat="1" ht="13">
      <c r="A3" s="43" t="s">
        <v>46</v>
      </c>
      <c r="B3" s="2"/>
    </row>
    <row r="4" spans="1:2" s="4" customFormat="1" ht="44" customHeight="1">
      <c r="A4" s="44">
        <v>1</v>
      </c>
      <c r="B4" s="358" t="s">
        <v>539</v>
      </c>
    </row>
    <row r="5" spans="1:2" s="4" customFormat="1" ht="44" customHeight="1">
      <c r="A5" s="44">
        <v>2</v>
      </c>
      <c r="B5" s="358" t="s">
        <v>541</v>
      </c>
    </row>
    <row r="6" spans="1:2" s="4" customFormat="1" ht="44" customHeight="1">
      <c r="A6" s="44">
        <v>3</v>
      </c>
      <c r="B6" s="40"/>
    </row>
    <row r="7" spans="1:2" s="4" customFormat="1" ht="44" customHeight="1">
      <c r="A7" s="44">
        <v>4</v>
      </c>
      <c r="B7" s="40"/>
    </row>
    <row r="8" spans="1:2" s="4" customFormat="1" ht="44" customHeight="1">
      <c r="A8" s="44">
        <v>5</v>
      </c>
      <c r="B8" s="40"/>
    </row>
    <row r="9" spans="1:2" s="4" customFormat="1" ht="20.25" customHeight="1">
      <c r="A9" s="43" t="s">
        <v>44</v>
      </c>
      <c r="B9" s="2"/>
    </row>
    <row r="10" spans="1:2" s="4" customFormat="1" ht="44" customHeight="1">
      <c r="A10" s="44">
        <v>1</v>
      </c>
      <c r="B10" s="358" t="s">
        <v>540</v>
      </c>
    </row>
    <row r="11" spans="1:2" s="4" customFormat="1" ht="44" customHeight="1">
      <c r="A11" s="44">
        <v>2</v>
      </c>
      <c r="B11" s="358" t="s">
        <v>542</v>
      </c>
    </row>
    <row r="12" spans="1:2" s="4" customFormat="1" ht="44" customHeight="1">
      <c r="A12" s="44">
        <v>3</v>
      </c>
      <c r="B12" s="40"/>
    </row>
    <row r="13" spans="1:2" s="4" customFormat="1" ht="44" customHeight="1">
      <c r="A13" s="44">
        <v>4</v>
      </c>
      <c r="B13" s="40"/>
    </row>
    <row r="14" spans="1:2" s="4" customFormat="1" ht="44" customHeight="1">
      <c r="A14" s="44">
        <v>5</v>
      </c>
      <c r="B14" s="40"/>
    </row>
    <row r="15" spans="1:2" s="4" customFormat="1" ht="20.25" customHeight="1">
      <c r="A15" s="43" t="s">
        <v>45</v>
      </c>
      <c r="B15" s="2"/>
    </row>
    <row r="16" spans="1:2" s="4" customFormat="1" ht="44" customHeight="1">
      <c r="A16" s="44">
        <v>1</v>
      </c>
      <c r="B16" s="358" t="s">
        <v>543</v>
      </c>
    </row>
    <row r="17" spans="1:2" s="4" customFormat="1" ht="44" customHeight="1">
      <c r="A17" s="44">
        <v>2</v>
      </c>
      <c r="B17" s="40"/>
    </row>
    <row r="18" spans="1:2" s="4" customFormat="1" ht="44" customHeight="1">
      <c r="A18" s="44">
        <v>3</v>
      </c>
      <c r="B18" s="40"/>
    </row>
    <row r="19" spans="1:2" s="4" customFormat="1" ht="44" customHeight="1">
      <c r="A19" s="44">
        <v>4</v>
      </c>
      <c r="B19" s="40"/>
    </row>
    <row r="20" spans="1:2" s="4" customFormat="1" ht="44" customHeight="1">
      <c r="A20" s="44">
        <v>5</v>
      </c>
      <c r="B20" s="40"/>
    </row>
  </sheetData>
  <sheetProtection sheet="1" objects="1" scenarios="1"/>
  <phoneticPr fontId="0" type="noConversion"/>
  <pageMargins left="0.75" right="0.75" top="1" bottom="1" header="0.5" footer="0.5"/>
  <pageSetup scale="62"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3"/>
  <sheetViews>
    <sheetView showGridLines="0" workbookViewId="0">
      <selection activeCell="D3" sqref="D3"/>
    </sheetView>
  </sheetViews>
  <sheetFormatPr defaultColWidth="9.1796875" defaultRowHeight="12.5"/>
  <cols>
    <col min="1" max="5" width="12.6328125" style="13" customWidth="1"/>
    <col min="6" max="6" width="14.1796875" style="13" customWidth="1"/>
    <col min="7" max="8" width="12.6328125" style="13" customWidth="1"/>
    <col min="9" max="16384" width="9.1796875" style="13"/>
  </cols>
  <sheetData>
    <row r="1" spans="1:8" s="3" customFormat="1" ht="20">
      <c r="A1" s="334" t="s">
        <v>180</v>
      </c>
      <c r="B1" s="334"/>
      <c r="C1" s="334"/>
    </row>
    <row r="2" spans="1:8" s="3" customFormat="1" ht="42" customHeight="1">
      <c r="A2" s="354" t="s">
        <v>431</v>
      </c>
      <c r="B2" s="354"/>
      <c r="C2" s="354"/>
      <c r="D2" s="354"/>
      <c r="E2" s="354"/>
      <c r="F2" s="354"/>
      <c r="G2" s="354"/>
      <c r="H2" s="354"/>
    </row>
    <row r="3" spans="1:8">
      <c r="A3" s="14" t="s">
        <v>67</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39"/>
  <sheetViews>
    <sheetView showGridLines="0" zoomScaleNormal="100" workbookViewId="0">
      <selection activeCell="C9" sqref="C9:D9"/>
    </sheetView>
  </sheetViews>
  <sheetFormatPr defaultColWidth="9.1796875" defaultRowHeight="12.5"/>
  <cols>
    <col min="1" max="1" width="12.6328125" style="3" customWidth="1"/>
    <col min="2" max="2" width="12" style="3" customWidth="1"/>
    <col min="3" max="3" width="5.1796875" style="3" customWidth="1"/>
    <col min="4" max="4" width="12.6328125" style="3" customWidth="1"/>
    <col min="5" max="5" width="71.6328125" style="3" customWidth="1"/>
    <col min="6" max="16384" width="9.1796875" style="3"/>
  </cols>
  <sheetData>
    <row r="1" spans="1:5" ht="18">
      <c r="A1" s="267" t="s">
        <v>237</v>
      </c>
      <c r="B1" s="267"/>
      <c r="C1" s="267"/>
    </row>
    <row r="2" spans="1:5" ht="18">
      <c r="A2" s="45"/>
      <c r="B2" s="45"/>
      <c r="C2" s="45"/>
    </row>
    <row r="3" spans="1:5" hidden="1">
      <c r="A3" s="3" t="s">
        <v>175</v>
      </c>
      <c r="C3" s="3">
        <f>Description!B3</f>
        <v>1</v>
      </c>
    </row>
    <row r="4" spans="1:5" hidden="1">
      <c r="A4" s="3" t="s">
        <v>226</v>
      </c>
      <c r="B4" s="265">
        <f>Description!B4</f>
        <v>41310</v>
      </c>
      <c r="C4" s="265"/>
      <c r="D4" s="257" t="str">
        <f>Description!C4</f>
        <v>11:55pm</v>
      </c>
    </row>
    <row r="5" spans="1:5" hidden="1">
      <c r="A5" s="8" t="s">
        <v>229</v>
      </c>
      <c r="C5" s="15">
        <f>Description!B5</f>
        <v>41317</v>
      </c>
    </row>
    <row r="6" spans="1:5" hidden="1">
      <c r="A6" s="8" t="s">
        <v>150</v>
      </c>
      <c r="C6" s="30" t="str">
        <f>Description!B6</f>
        <v>CA01.xls</v>
      </c>
    </row>
    <row r="7" spans="1:5" hidden="1">
      <c r="A7" s="8"/>
      <c r="C7" s="30"/>
    </row>
    <row r="8" spans="1:5">
      <c r="A8" s="3" t="s">
        <v>48</v>
      </c>
      <c r="B8" s="27"/>
      <c r="C8" s="266" t="s">
        <v>521</v>
      </c>
      <c r="D8" s="266"/>
      <c r="E8" s="8"/>
    </row>
    <row r="9" spans="1:5">
      <c r="A9" s="3" t="s">
        <v>204</v>
      </c>
      <c r="B9" s="27"/>
      <c r="C9" s="266" t="s">
        <v>522</v>
      </c>
      <c r="D9" s="266"/>
      <c r="E9" s="8"/>
    </row>
    <row r="10" spans="1:5" ht="13" thickBot="1">
      <c r="A10" s="16"/>
      <c r="B10" s="16"/>
      <c r="C10" s="16"/>
      <c r="D10" s="16"/>
      <c r="E10" s="16"/>
    </row>
    <row r="11" spans="1:5" ht="20">
      <c r="A11" s="1" t="s">
        <v>40</v>
      </c>
      <c r="B11" s="1"/>
      <c r="C11" s="1"/>
      <c r="D11" s="1"/>
      <c r="E11" s="1"/>
    </row>
    <row r="13" spans="1:5">
      <c r="A13" s="3" t="s">
        <v>84</v>
      </c>
    </row>
    <row r="14" spans="1:5" hidden="1">
      <c r="B14" s="3" t="s">
        <v>88</v>
      </c>
    </row>
    <row r="15" spans="1:5" hidden="1">
      <c r="B15" s="3" t="s">
        <v>41</v>
      </c>
    </row>
    <row r="16" spans="1:5" hidden="1">
      <c r="B16" s="3" t="s">
        <v>231</v>
      </c>
    </row>
    <row r="17" spans="1:5" hidden="1">
      <c r="B17" s="3" t="s">
        <v>245</v>
      </c>
    </row>
    <row r="18" spans="1:5" hidden="1">
      <c r="B18" s="3" t="s">
        <v>325</v>
      </c>
    </row>
    <row r="19" spans="1:5" hidden="1">
      <c r="B19" s="3" t="s">
        <v>177</v>
      </c>
    </row>
    <row r="20" spans="1:5" hidden="1">
      <c r="B20" s="3" t="s">
        <v>324</v>
      </c>
    </row>
    <row r="21" spans="1:5">
      <c r="B21" s="3" t="s">
        <v>179</v>
      </c>
    </row>
    <row r="22" spans="1:5" hidden="1">
      <c r="B22" s="3" t="s">
        <v>391</v>
      </c>
    </row>
    <row r="23" spans="1:5" hidden="1">
      <c r="B23" s="3" t="s">
        <v>392</v>
      </c>
    </row>
    <row r="24" spans="1:5" hidden="1">
      <c r="B24" s="3" t="s">
        <v>47</v>
      </c>
    </row>
    <row r="26" spans="1:5">
      <c r="A26" s="3" t="s">
        <v>240</v>
      </c>
      <c r="B26" s="49"/>
    </row>
    <row r="27" spans="1:5">
      <c r="A27" s="3" t="s">
        <v>85</v>
      </c>
      <c r="B27" s="49" t="str">
        <f>IF(ISBLANK(B26),"",VLOOKUP(B26,B31:C39,2,FALSE))</f>
        <v/>
      </c>
      <c r="C27" s="3" t="s">
        <v>511</v>
      </c>
      <c r="D27" s="245">
        <v>50</v>
      </c>
    </row>
    <row r="30" spans="1:5">
      <c r="A30" s="3" t="s">
        <v>149</v>
      </c>
    </row>
    <row r="31" spans="1:5">
      <c r="B31" t="s">
        <v>222</v>
      </c>
      <c r="C31" s="133">
        <f>$D$27</f>
        <v>50</v>
      </c>
      <c r="D31" s="264" t="s">
        <v>123</v>
      </c>
      <c r="E31" s="264"/>
    </row>
    <row r="32" spans="1:5">
      <c r="B32" t="s">
        <v>242</v>
      </c>
      <c r="C32" s="133">
        <f>INT(0.95*$D$27)</f>
        <v>47</v>
      </c>
      <c r="D32" s="264" t="s">
        <v>512</v>
      </c>
      <c r="E32" s="264"/>
    </row>
    <row r="33" spans="2:5">
      <c r="B33" t="s">
        <v>143</v>
      </c>
      <c r="C33" s="133">
        <f>INT(0.9*$D$27)</f>
        <v>45</v>
      </c>
      <c r="D33" s="264" t="s">
        <v>513</v>
      </c>
      <c r="E33" s="264"/>
    </row>
    <row r="34" spans="2:5">
      <c r="B34" t="s">
        <v>144</v>
      </c>
      <c r="C34" s="133">
        <f>INT(0.85*$D$27)</f>
        <v>42</v>
      </c>
      <c r="D34" s="264" t="s">
        <v>515</v>
      </c>
      <c r="E34" s="264"/>
    </row>
    <row r="35" spans="2:5">
      <c r="B35" t="s">
        <v>58</v>
      </c>
      <c r="C35" s="133">
        <f>INT(0.8*$D$27)</f>
        <v>40</v>
      </c>
      <c r="D35" s="264" t="s">
        <v>514</v>
      </c>
      <c r="E35" s="264"/>
    </row>
    <row r="36" spans="2:5">
      <c r="B36" t="s">
        <v>59</v>
      </c>
      <c r="C36" s="133">
        <f>INT(0.75*$D$27)</f>
        <v>37</v>
      </c>
      <c r="D36" s="264" t="s">
        <v>518</v>
      </c>
      <c r="E36" s="264"/>
    </row>
    <row r="37" spans="2:5">
      <c r="B37" t="s">
        <v>60</v>
      </c>
      <c r="C37" s="133">
        <f>INT(0.7*$D$27)</f>
        <v>35</v>
      </c>
      <c r="D37" s="264" t="s">
        <v>517</v>
      </c>
      <c r="E37" s="264"/>
    </row>
    <row r="38" spans="2:5">
      <c r="B38" t="s">
        <v>61</v>
      </c>
      <c r="C38" s="133">
        <f>INT(0.65*$D$27)</f>
        <v>32</v>
      </c>
      <c r="D38" s="264" t="s">
        <v>516</v>
      </c>
      <c r="E38" s="264"/>
    </row>
    <row r="39" spans="2:5">
      <c r="B39" t="s">
        <v>148</v>
      </c>
      <c r="C39" s="133">
        <f>INT(0.5*$D$27)</f>
        <v>25</v>
      </c>
      <c r="D39" s="264" t="s">
        <v>49</v>
      </c>
      <c r="E39" s="264"/>
    </row>
  </sheetData>
  <sheetProtection sheet="1" objects="1" scenarios="1"/>
  <mergeCells count="13">
    <mergeCell ref="A1:C1"/>
    <mergeCell ref="D31:E31"/>
    <mergeCell ref="D32:E32"/>
    <mergeCell ref="D37:E37"/>
    <mergeCell ref="D38:E38"/>
    <mergeCell ref="D39:E39"/>
    <mergeCell ref="D33:E33"/>
    <mergeCell ref="B4:C4"/>
    <mergeCell ref="D34:E34"/>
    <mergeCell ref="D35:E35"/>
    <mergeCell ref="D36:E36"/>
    <mergeCell ref="C8:D8"/>
    <mergeCell ref="C9:D9"/>
  </mergeCells>
  <phoneticPr fontId="0" type="noConversion"/>
  <dataValidations count="1">
    <dataValidation type="list" allowBlank="1" showInputMessage="1" showErrorMessage="1" sqref="B26">
      <formula1>$B$31:$B$39</formula1>
    </dataValidation>
  </dataValidations>
  <pageMargins left="0.75" right="0.75" top="1" bottom="1" header="0.5" footer="0.5"/>
  <pageSetup scale="96"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N73"/>
  <sheetViews>
    <sheetView showGridLines="0" topLeftCell="A53" zoomScaleNormal="100" workbookViewId="0">
      <selection activeCell="E22" sqref="E22:H22"/>
    </sheetView>
  </sheetViews>
  <sheetFormatPr defaultColWidth="8.81640625" defaultRowHeight="13"/>
  <cols>
    <col min="1" max="1" width="23.453125" style="23" customWidth="1"/>
    <col min="2" max="2" width="14" customWidth="1"/>
    <col min="3" max="3" width="10.81640625" customWidth="1"/>
    <col min="4" max="6" width="16.81640625" customWidth="1"/>
    <col min="7" max="7" width="19.453125" customWidth="1"/>
    <col min="8" max="8" width="15" customWidth="1"/>
    <col min="9" max="9" width="19.36328125" customWidth="1"/>
    <col min="10" max="10" width="8.81640625" customWidth="1"/>
    <col min="11" max="11" width="11.6328125" customWidth="1"/>
  </cols>
  <sheetData>
    <row r="1" spans="1:14" ht="20">
      <c r="A1" s="258" t="s">
        <v>519</v>
      </c>
      <c r="B1" s="258"/>
      <c r="C1" s="258"/>
      <c r="D1" s="258"/>
      <c r="E1" s="258"/>
      <c r="F1" s="258"/>
      <c r="G1" s="258"/>
    </row>
    <row r="3" spans="1:14" ht="22" customHeight="1">
      <c r="A3" s="21" t="s">
        <v>420</v>
      </c>
      <c r="B3" s="268" t="s">
        <v>490</v>
      </c>
      <c r="C3" s="268"/>
      <c r="D3" s="241"/>
      <c r="E3" s="241"/>
      <c r="F3" s="241"/>
      <c r="G3" s="241"/>
      <c r="H3" s="241"/>
      <c r="I3" s="241"/>
    </row>
    <row r="4" spans="1:14" ht="26" customHeight="1">
      <c r="A4" s="22"/>
      <c r="B4" s="71"/>
      <c r="C4" s="51" t="s">
        <v>435</v>
      </c>
      <c r="D4" s="259" t="s">
        <v>491</v>
      </c>
      <c r="E4" s="259"/>
      <c r="F4" s="259"/>
      <c r="G4" s="259"/>
      <c r="H4" s="259"/>
    </row>
    <row r="5" spans="1:14" ht="16" customHeight="1">
      <c r="A5" s="22"/>
      <c r="B5" s="71"/>
      <c r="C5" s="51"/>
      <c r="D5" s="71"/>
      <c r="E5" s="71"/>
      <c r="F5" s="71"/>
      <c r="G5" s="71"/>
      <c r="H5" s="71"/>
    </row>
    <row r="6" spans="1:14" ht="17" customHeight="1">
      <c r="A6" s="22"/>
      <c r="B6" s="271" t="s">
        <v>458</v>
      </c>
      <c r="C6" s="272"/>
      <c r="D6" s="273" t="s">
        <v>12</v>
      </c>
      <c r="E6" s="273"/>
      <c r="F6" s="273"/>
      <c r="G6" s="273"/>
      <c r="H6" s="242"/>
      <c r="I6" s="242"/>
    </row>
    <row r="7" spans="1:14" ht="14" customHeight="1">
      <c r="A7" s="22"/>
      <c r="B7" s="274" t="s">
        <v>459</v>
      </c>
      <c r="C7" s="275"/>
      <c r="D7" s="276" t="s">
        <v>492</v>
      </c>
      <c r="E7" s="277"/>
      <c r="F7" s="277"/>
      <c r="G7" s="277"/>
      <c r="H7" s="277"/>
      <c r="I7" s="277"/>
    </row>
    <row r="8" spans="1:14" ht="14" customHeight="1">
      <c r="A8" s="21"/>
      <c r="B8" s="135"/>
      <c r="C8" s="51"/>
      <c r="D8" s="262" t="s">
        <v>493</v>
      </c>
      <c r="E8" s="262"/>
      <c r="F8" s="262"/>
      <c r="G8" s="262"/>
      <c r="H8" s="262"/>
    </row>
    <row r="9" spans="1:14" ht="17" customHeight="1">
      <c r="A9" s="21"/>
      <c r="B9" s="135"/>
      <c r="C9" s="51"/>
      <c r="D9" s="240" t="s">
        <v>432</v>
      </c>
      <c r="E9" s="269" t="s">
        <v>467</v>
      </c>
      <c r="F9" s="262"/>
      <c r="G9" s="262"/>
      <c r="H9" s="262"/>
    </row>
    <row r="10" spans="1:14" ht="15" customHeight="1">
      <c r="A10" s="21"/>
      <c r="B10" s="135"/>
      <c r="C10" s="51"/>
      <c r="D10" s="240" t="s">
        <v>433</v>
      </c>
      <c r="E10" s="262" t="s">
        <v>494</v>
      </c>
      <c r="F10" s="262"/>
      <c r="G10" s="262"/>
      <c r="H10" s="262"/>
    </row>
    <row r="11" spans="1:14" ht="13" customHeight="1">
      <c r="A11" s="22"/>
      <c r="B11" s="135"/>
      <c r="C11" s="51"/>
      <c r="D11" s="240" t="s">
        <v>438</v>
      </c>
      <c r="E11" s="262" t="s">
        <v>468</v>
      </c>
      <c r="F11" s="262"/>
      <c r="G11" s="262"/>
      <c r="H11" s="262"/>
      <c r="J11" s="135"/>
      <c r="K11" s="135"/>
      <c r="L11" s="135"/>
      <c r="M11" s="135"/>
      <c r="N11" s="135"/>
    </row>
    <row r="12" spans="1:14" ht="14" customHeight="1">
      <c r="A12" s="21"/>
      <c r="B12" s="230"/>
      <c r="C12" s="51"/>
      <c r="D12" s="240" t="s">
        <v>434</v>
      </c>
      <c r="E12" s="136" t="s">
        <v>236</v>
      </c>
      <c r="F12" s="270" t="s">
        <v>421</v>
      </c>
      <c r="G12" s="270"/>
      <c r="H12" s="270"/>
    </row>
    <row r="13" spans="1:14" ht="14" customHeight="1">
      <c r="A13" s="21"/>
      <c r="B13" s="230"/>
      <c r="C13" s="51"/>
      <c r="D13" s="240"/>
      <c r="E13" s="136" t="s">
        <v>422</v>
      </c>
      <c r="F13" s="270" t="s">
        <v>495</v>
      </c>
      <c r="G13" s="270"/>
      <c r="H13" s="71"/>
    </row>
    <row r="14" spans="1:14" ht="14" customHeight="1">
      <c r="A14" s="21"/>
      <c r="B14" s="230"/>
      <c r="C14" s="51"/>
      <c r="D14" s="240"/>
      <c r="E14" s="136" t="s">
        <v>423</v>
      </c>
      <c r="F14" s="270" t="s">
        <v>469</v>
      </c>
      <c r="G14" s="270"/>
      <c r="H14" s="270"/>
    </row>
    <row r="15" spans="1:14" ht="15" customHeight="1">
      <c r="A15" s="21"/>
      <c r="B15" s="230"/>
      <c r="C15" s="51"/>
      <c r="D15" s="240"/>
      <c r="E15" s="71" t="s">
        <v>437</v>
      </c>
      <c r="F15" s="259" t="s">
        <v>460</v>
      </c>
      <c r="G15" s="259"/>
      <c r="H15" s="259"/>
    </row>
    <row r="16" spans="1:14" ht="17" customHeight="1">
      <c r="A16" s="22"/>
      <c r="B16" s="135"/>
      <c r="C16" s="51"/>
      <c r="D16" s="135"/>
      <c r="E16" s="135"/>
      <c r="F16" s="135"/>
      <c r="G16" s="135"/>
      <c r="H16" s="135"/>
    </row>
    <row r="17" spans="1:14" ht="18" customHeight="1">
      <c r="A17" s="22"/>
      <c r="B17" s="271" t="s">
        <v>13</v>
      </c>
      <c r="C17" s="272"/>
      <c r="D17" s="273" t="s">
        <v>12</v>
      </c>
      <c r="E17" s="273"/>
      <c r="F17" s="273"/>
      <c r="G17" s="273"/>
      <c r="H17" s="243"/>
      <c r="I17" s="242"/>
    </row>
    <row r="18" spans="1:14">
      <c r="A18" s="22"/>
      <c r="B18" s="278" t="s">
        <v>463</v>
      </c>
      <c r="C18" s="275"/>
      <c r="D18" s="277" t="s">
        <v>470</v>
      </c>
      <c r="E18" s="277"/>
      <c r="F18" s="277"/>
      <c r="G18" s="277"/>
      <c r="H18" s="277"/>
      <c r="I18" s="244"/>
    </row>
    <row r="19" spans="1:14" ht="17" customHeight="1">
      <c r="A19" s="22"/>
      <c r="B19" s="135"/>
      <c r="C19" s="51"/>
      <c r="D19" s="262" t="s">
        <v>475</v>
      </c>
      <c r="E19" s="262"/>
      <c r="F19" s="262"/>
      <c r="G19" s="262"/>
      <c r="H19" s="262"/>
    </row>
    <row r="20" spans="1:14" ht="15" customHeight="1">
      <c r="A20" s="21"/>
      <c r="B20" s="135"/>
      <c r="C20" s="51"/>
      <c r="D20" s="240" t="s">
        <v>432</v>
      </c>
      <c r="E20" s="269" t="s">
        <v>461</v>
      </c>
      <c r="F20" s="262"/>
      <c r="G20" s="262"/>
      <c r="H20" s="262"/>
    </row>
    <row r="21" spans="1:14" ht="15" customHeight="1">
      <c r="A21" s="21"/>
      <c r="B21" s="135"/>
      <c r="C21" s="51"/>
      <c r="D21" s="240" t="s">
        <v>433</v>
      </c>
      <c r="E21" s="262" t="s">
        <v>476</v>
      </c>
      <c r="F21" s="262"/>
      <c r="G21" s="262"/>
      <c r="H21" s="262"/>
    </row>
    <row r="22" spans="1:14" ht="38" customHeight="1">
      <c r="A22" s="21"/>
      <c r="B22" s="135"/>
      <c r="C22" s="51"/>
      <c r="D22" s="240" t="s">
        <v>474</v>
      </c>
      <c r="E22" s="269" t="s">
        <v>473</v>
      </c>
      <c r="F22" s="262"/>
      <c r="G22" s="262"/>
      <c r="H22" s="262"/>
    </row>
    <row r="23" spans="1:14" ht="13" customHeight="1">
      <c r="A23" s="22"/>
      <c r="B23" s="135"/>
      <c r="C23" s="51"/>
      <c r="D23" s="240" t="s">
        <v>438</v>
      </c>
      <c r="E23" s="262" t="s">
        <v>472</v>
      </c>
      <c r="F23" s="262"/>
      <c r="G23" s="262"/>
      <c r="H23" s="262"/>
      <c r="J23" s="135"/>
      <c r="K23" s="135"/>
      <c r="L23" s="135"/>
      <c r="M23" s="135"/>
      <c r="N23" s="135"/>
    </row>
    <row r="24" spans="1:14" ht="14" customHeight="1">
      <c r="A24" s="21"/>
      <c r="B24" s="230"/>
      <c r="C24" s="51"/>
      <c r="D24" s="240" t="s">
        <v>434</v>
      </c>
      <c r="E24" s="279" t="s">
        <v>471</v>
      </c>
      <c r="F24" s="270"/>
      <c r="G24" s="270"/>
      <c r="H24" s="270"/>
    </row>
    <row r="25" spans="1:14">
      <c r="A25" s="22"/>
      <c r="B25" s="135"/>
      <c r="C25" s="51"/>
      <c r="D25" s="135"/>
      <c r="E25" s="135"/>
      <c r="F25" s="135"/>
      <c r="G25" s="135"/>
      <c r="H25" s="135"/>
    </row>
    <row r="26" spans="1:14">
      <c r="A26" s="22"/>
      <c r="B26" s="278" t="s">
        <v>464</v>
      </c>
      <c r="C26" s="275"/>
      <c r="D26" s="277" t="s">
        <v>477</v>
      </c>
      <c r="E26" s="277"/>
      <c r="F26" s="277"/>
      <c r="G26" s="277"/>
      <c r="H26" s="277"/>
      <c r="I26" s="244"/>
    </row>
    <row r="27" spans="1:14">
      <c r="A27" s="22"/>
      <c r="B27" s="135"/>
      <c r="C27" s="51"/>
      <c r="D27" s="262" t="s">
        <v>481</v>
      </c>
      <c r="E27" s="262"/>
      <c r="F27" s="262"/>
      <c r="G27" s="262"/>
      <c r="H27" s="262"/>
    </row>
    <row r="28" spans="1:14" ht="15" customHeight="1">
      <c r="A28" s="21"/>
      <c r="B28" s="135"/>
      <c r="C28" s="51"/>
      <c r="D28" s="240" t="s">
        <v>432</v>
      </c>
      <c r="E28" s="269" t="s">
        <v>461</v>
      </c>
      <c r="F28" s="262"/>
      <c r="G28" s="262"/>
      <c r="H28" s="262"/>
    </row>
    <row r="29" spans="1:14" ht="15" customHeight="1">
      <c r="A29" s="21"/>
      <c r="B29" s="135"/>
      <c r="C29" s="51"/>
      <c r="D29" s="240" t="s">
        <v>433</v>
      </c>
      <c r="E29" s="262" t="s">
        <v>476</v>
      </c>
      <c r="F29" s="262"/>
      <c r="G29" s="262"/>
      <c r="H29" s="262"/>
    </row>
    <row r="30" spans="1:14" ht="13" customHeight="1">
      <c r="A30" s="22"/>
      <c r="B30" s="135"/>
      <c r="C30" s="51"/>
      <c r="D30" s="240" t="s">
        <v>438</v>
      </c>
      <c r="E30" s="262" t="s">
        <v>472</v>
      </c>
      <c r="F30" s="262"/>
      <c r="G30" s="262"/>
      <c r="H30" s="262"/>
      <c r="J30" s="135"/>
      <c r="K30" s="135"/>
      <c r="L30" s="135"/>
      <c r="M30" s="135"/>
      <c r="N30" s="135"/>
    </row>
    <row r="31" spans="1:14" ht="14" customHeight="1">
      <c r="A31" s="21"/>
      <c r="B31" s="230"/>
      <c r="C31" s="51"/>
      <c r="D31" s="240" t="s">
        <v>434</v>
      </c>
      <c r="E31" s="279" t="s">
        <v>471</v>
      </c>
      <c r="F31" s="270"/>
      <c r="G31" s="270"/>
      <c r="H31" s="270"/>
    </row>
    <row r="32" spans="1:14">
      <c r="A32" s="22"/>
      <c r="B32" s="135"/>
      <c r="C32" s="51"/>
      <c r="D32" s="135"/>
      <c r="E32" s="135"/>
      <c r="F32" s="135"/>
      <c r="G32" s="135"/>
      <c r="H32" s="135"/>
    </row>
    <row r="33" spans="1:14">
      <c r="A33" s="22"/>
      <c r="B33" s="278" t="s">
        <v>465</v>
      </c>
      <c r="C33" s="275"/>
      <c r="D33" s="277" t="s">
        <v>478</v>
      </c>
      <c r="E33" s="277"/>
      <c r="F33" s="277"/>
      <c r="G33" s="277"/>
      <c r="H33" s="277"/>
      <c r="I33" s="244"/>
    </row>
    <row r="34" spans="1:14">
      <c r="A34" s="22"/>
      <c r="B34" s="135"/>
      <c r="C34" s="51"/>
      <c r="D34" s="262" t="s">
        <v>482</v>
      </c>
      <c r="E34" s="262"/>
      <c r="F34" s="262"/>
      <c r="G34" s="262"/>
      <c r="H34" s="262"/>
    </row>
    <row r="35" spans="1:14" ht="15" customHeight="1">
      <c r="A35" s="21"/>
      <c r="B35" s="135"/>
      <c r="C35" s="51"/>
      <c r="D35" s="240" t="s">
        <v>432</v>
      </c>
      <c r="E35" s="269" t="s">
        <v>461</v>
      </c>
      <c r="F35" s="262"/>
      <c r="G35" s="262"/>
      <c r="H35" s="262"/>
    </row>
    <row r="36" spans="1:14" ht="15" customHeight="1">
      <c r="A36" s="21"/>
      <c r="B36" s="135"/>
      <c r="C36" s="51"/>
      <c r="D36" s="240" t="s">
        <v>433</v>
      </c>
      <c r="E36" s="262" t="s">
        <v>476</v>
      </c>
      <c r="F36" s="262"/>
      <c r="G36" s="262"/>
      <c r="H36" s="262"/>
    </row>
    <row r="37" spans="1:14" ht="13" customHeight="1">
      <c r="A37" s="22"/>
      <c r="B37" s="135"/>
      <c r="C37" s="51"/>
      <c r="D37" s="240" t="s">
        <v>438</v>
      </c>
      <c r="E37" s="262" t="s">
        <v>472</v>
      </c>
      <c r="F37" s="262"/>
      <c r="G37" s="262"/>
      <c r="H37" s="262"/>
      <c r="J37" s="135"/>
      <c r="K37" s="135"/>
      <c r="L37" s="135"/>
      <c r="M37" s="135"/>
      <c r="N37" s="135"/>
    </row>
    <row r="38" spans="1:14" ht="14" customHeight="1">
      <c r="A38" s="21"/>
      <c r="B38" s="230"/>
      <c r="C38" s="51"/>
      <c r="D38" s="240" t="s">
        <v>434</v>
      </c>
      <c r="E38" s="136" t="s">
        <v>236</v>
      </c>
      <c r="F38" s="270" t="s">
        <v>421</v>
      </c>
      <c r="G38" s="270"/>
      <c r="H38" s="270"/>
    </row>
    <row r="39" spans="1:14" ht="14" customHeight="1">
      <c r="A39" s="21"/>
      <c r="B39" s="230"/>
      <c r="C39" s="51"/>
      <c r="D39" s="240"/>
      <c r="E39" s="136" t="s">
        <v>422</v>
      </c>
      <c r="F39" s="270" t="s">
        <v>496</v>
      </c>
      <c r="G39" s="270"/>
      <c r="H39" s="71"/>
    </row>
    <row r="40" spans="1:14" ht="14" customHeight="1">
      <c r="A40" s="21"/>
      <c r="B40" s="230"/>
      <c r="C40" s="51"/>
      <c r="D40" s="240"/>
      <c r="E40" s="136" t="s">
        <v>423</v>
      </c>
      <c r="F40" s="270" t="s">
        <v>487</v>
      </c>
      <c r="G40" s="270"/>
      <c r="H40" s="270"/>
    </row>
    <row r="41" spans="1:14" ht="15" customHeight="1">
      <c r="A41" s="21"/>
      <c r="B41" s="230"/>
      <c r="C41" s="51"/>
      <c r="D41" s="240"/>
      <c r="E41" s="71" t="s">
        <v>437</v>
      </c>
      <c r="F41" s="259" t="s">
        <v>479</v>
      </c>
      <c r="G41" s="259"/>
      <c r="H41" s="259"/>
    </row>
    <row r="42" spans="1:14" ht="17" customHeight="1">
      <c r="A42" s="22"/>
      <c r="B42" s="135"/>
      <c r="C42" s="51"/>
      <c r="D42" s="135"/>
      <c r="E42" s="135"/>
      <c r="F42" s="135"/>
      <c r="G42" s="135"/>
      <c r="H42" s="135"/>
    </row>
    <row r="43" spans="1:14">
      <c r="A43" s="22"/>
      <c r="B43" s="278" t="s">
        <v>466</v>
      </c>
      <c r="C43" s="275"/>
      <c r="D43" s="277" t="s">
        <v>480</v>
      </c>
      <c r="E43" s="277"/>
      <c r="F43" s="277"/>
      <c r="G43" s="277"/>
      <c r="H43" s="277"/>
      <c r="I43" s="244"/>
    </row>
    <row r="44" spans="1:14">
      <c r="A44" s="22"/>
      <c r="B44" s="135"/>
      <c r="C44" s="51"/>
      <c r="D44" s="262" t="s">
        <v>483</v>
      </c>
      <c r="E44" s="262"/>
      <c r="F44" s="262"/>
      <c r="G44" s="262"/>
      <c r="H44" s="262"/>
    </row>
    <row r="45" spans="1:14" ht="15" customHeight="1">
      <c r="A45" s="21"/>
      <c r="B45" s="135"/>
      <c r="C45" s="51"/>
      <c r="D45" s="240" t="s">
        <v>432</v>
      </c>
      <c r="E45" s="269" t="s">
        <v>461</v>
      </c>
      <c r="F45" s="262"/>
      <c r="G45" s="262"/>
      <c r="H45" s="262"/>
    </row>
    <row r="46" spans="1:14" ht="15" customHeight="1">
      <c r="A46" s="21"/>
      <c r="B46" s="135"/>
      <c r="C46" s="51"/>
      <c r="D46" s="240" t="s">
        <v>433</v>
      </c>
      <c r="E46" s="262" t="s">
        <v>476</v>
      </c>
      <c r="F46" s="262"/>
      <c r="G46" s="262"/>
      <c r="H46" s="262"/>
    </row>
    <row r="47" spans="1:14" ht="25" customHeight="1">
      <c r="A47" s="21"/>
      <c r="B47" s="135"/>
      <c r="C47" s="51"/>
      <c r="D47" s="240" t="s">
        <v>474</v>
      </c>
      <c r="E47" s="269" t="s">
        <v>485</v>
      </c>
      <c r="F47" s="262"/>
      <c r="G47" s="262"/>
      <c r="H47" s="262"/>
    </row>
    <row r="48" spans="1:14" ht="16" customHeight="1">
      <c r="A48" s="21"/>
      <c r="B48" s="135"/>
      <c r="C48" s="51"/>
      <c r="D48" s="240"/>
      <c r="E48" s="280" t="s">
        <v>484</v>
      </c>
      <c r="F48" s="281"/>
      <c r="G48" s="281"/>
      <c r="H48" s="281"/>
    </row>
    <row r="49" spans="1:14" ht="13" customHeight="1">
      <c r="A49" s="22"/>
      <c r="B49" s="135"/>
      <c r="C49" s="51"/>
      <c r="D49" s="240" t="s">
        <v>438</v>
      </c>
      <c r="E49" s="262" t="s">
        <v>472</v>
      </c>
      <c r="F49" s="262"/>
      <c r="G49" s="262"/>
      <c r="H49" s="262"/>
      <c r="J49" s="135"/>
      <c r="K49" s="135"/>
      <c r="L49" s="135"/>
      <c r="M49" s="135"/>
      <c r="N49" s="135"/>
    </row>
    <row r="50" spans="1:14" ht="14" customHeight="1">
      <c r="A50" s="21"/>
      <c r="B50" s="230"/>
      <c r="C50" s="51"/>
      <c r="D50" s="240" t="s">
        <v>434</v>
      </c>
      <c r="E50" s="136" t="s">
        <v>236</v>
      </c>
      <c r="F50" s="270" t="s">
        <v>421</v>
      </c>
      <c r="G50" s="270"/>
      <c r="H50" s="270"/>
    </row>
    <row r="51" spans="1:14" ht="14" customHeight="1">
      <c r="A51" s="21"/>
      <c r="B51" s="230"/>
      <c r="C51" s="51"/>
      <c r="D51" s="240"/>
      <c r="E51" s="136" t="s">
        <v>422</v>
      </c>
      <c r="F51" s="270" t="s">
        <v>497</v>
      </c>
      <c r="G51" s="270"/>
      <c r="H51" s="71"/>
    </row>
    <row r="52" spans="1:14" ht="14" customHeight="1">
      <c r="A52" s="21"/>
      <c r="B52" s="230"/>
      <c r="C52" s="51"/>
      <c r="D52" s="240"/>
      <c r="E52" s="136" t="s">
        <v>423</v>
      </c>
      <c r="F52" s="270" t="s">
        <v>486</v>
      </c>
      <c r="G52" s="270"/>
      <c r="H52" s="270"/>
    </row>
    <row r="53" spans="1:14" ht="15" customHeight="1">
      <c r="A53" s="21"/>
      <c r="B53" s="230"/>
      <c r="C53" s="135"/>
      <c r="D53" s="240"/>
      <c r="E53" s="71" t="s">
        <v>437</v>
      </c>
      <c r="F53" s="259" t="s">
        <v>479</v>
      </c>
      <c r="G53" s="259"/>
      <c r="H53" s="259"/>
    </row>
    <row r="54" spans="1:14" ht="17" customHeight="1">
      <c r="A54" s="22"/>
      <c r="B54" s="135"/>
      <c r="C54" s="51"/>
      <c r="D54" s="135"/>
      <c r="E54" s="135"/>
      <c r="F54" s="135"/>
      <c r="G54" s="135"/>
      <c r="H54" s="135"/>
    </row>
    <row r="55" spans="1:14">
      <c r="A55" s="22"/>
      <c r="B55" s="278" t="s">
        <v>506</v>
      </c>
      <c r="C55" s="275"/>
      <c r="D55" s="277" t="s">
        <v>507</v>
      </c>
      <c r="E55" s="277"/>
      <c r="F55" s="277"/>
      <c r="G55" s="277"/>
      <c r="H55" s="277"/>
      <c r="I55" s="244"/>
    </row>
    <row r="56" spans="1:14">
      <c r="A56" s="22"/>
      <c r="B56" s="135"/>
      <c r="C56" s="51"/>
      <c r="D56" s="262" t="s">
        <v>509</v>
      </c>
      <c r="E56" s="262"/>
      <c r="F56" s="262"/>
      <c r="G56" s="262"/>
      <c r="H56" s="262"/>
    </row>
    <row r="57" spans="1:14" ht="15" customHeight="1">
      <c r="A57" s="21"/>
      <c r="B57" s="135"/>
      <c r="C57" s="51"/>
      <c r="D57" s="240" t="s">
        <v>432</v>
      </c>
      <c r="E57" s="269" t="s">
        <v>461</v>
      </c>
      <c r="F57" s="262"/>
      <c r="G57" s="262"/>
      <c r="H57" s="262"/>
    </row>
    <row r="58" spans="1:14" ht="15" customHeight="1">
      <c r="A58" s="21"/>
      <c r="B58" s="135"/>
      <c r="C58" s="51"/>
      <c r="D58" s="240" t="s">
        <v>433</v>
      </c>
      <c r="E58" s="262" t="s">
        <v>510</v>
      </c>
      <c r="F58" s="262"/>
      <c r="G58" s="262"/>
      <c r="H58" s="262"/>
    </row>
    <row r="59" spans="1:14" ht="13" customHeight="1">
      <c r="A59" s="22"/>
      <c r="B59" s="135"/>
      <c r="C59" s="51"/>
      <c r="D59" s="240" t="s">
        <v>438</v>
      </c>
      <c r="E59" s="262" t="s">
        <v>472</v>
      </c>
      <c r="F59" s="262"/>
      <c r="G59" s="262"/>
      <c r="H59" s="262"/>
      <c r="J59" s="135"/>
      <c r="K59" s="135"/>
      <c r="L59" s="135"/>
      <c r="M59" s="135"/>
      <c r="N59" s="135"/>
    </row>
    <row r="60" spans="1:14" ht="14" customHeight="1">
      <c r="A60" s="21"/>
      <c r="B60" s="230"/>
      <c r="C60" s="51"/>
      <c r="D60" s="240" t="s">
        <v>434</v>
      </c>
      <c r="E60" s="279" t="s">
        <v>508</v>
      </c>
      <c r="F60" s="270"/>
      <c r="G60" s="270"/>
      <c r="H60" s="270"/>
      <c r="I60" s="270"/>
    </row>
    <row r="63" spans="1:14" ht="12.5">
      <c r="A63" s="246"/>
    </row>
    <row r="64" spans="1:14" ht="12.5">
      <c r="A64" s="246"/>
    </row>
    <row r="65" spans="1:7">
      <c r="A65" s="23" t="s">
        <v>498</v>
      </c>
      <c r="B65" s="247"/>
      <c r="C65" s="248" t="s">
        <v>499</v>
      </c>
      <c r="D65" s="248"/>
      <c r="E65" s="248"/>
      <c r="F65" s="249"/>
      <c r="G65" s="250"/>
    </row>
    <row r="66" spans="1:7" ht="12.5">
      <c r="A66" s="246"/>
      <c r="B66" s="251"/>
      <c r="C66" s="252"/>
      <c r="D66" s="252" t="s">
        <v>500</v>
      </c>
      <c r="E66" s="252"/>
      <c r="F66" s="253" t="s">
        <v>501</v>
      </c>
    </row>
    <row r="67" spans="1:7" ht="12.5">
      <c r="A67" s="246"/>
      <c r="B67" s="251"/>
      <c r="C67" s="252"/>
      <c r="D67" s="252" t="s">
        <v>502</v>
      </c>
      <c r="E67" s="252"/>
      <c r="F67" s="253" t="s">
        <v>501</v>
      </c>
    </row>
    <row r="68" spans="1:7" ht="12.5">
      <c r="A68" s="246"/>
      <c r="B68" s="251"/>
      <c r="C68" s="252"/>
      <c r="D68" s="252" t="s">
        <v>503</v>
      </c>
      <c r="E68" s="252"/>
      <c r="F68" s="253" t="s">
        <v>501</v>
      </c>
    </row>
    <row r="69" spans="1:7" ht="12.5">
      <c r="A69" s="246"/>
      <c r="B69" s="251"/>
      <c r="C69" s="252"/>
      <c r="D69" s="252" t="s">
        <v>504</v>
      </c>
      <c r="E69" s="252"/>
      <c r="F69" s="253" t="s">
        <v>501</v>
      </c>
    </row>
    <row r="70" spans="1:7" ht="12.5">
      <c r="A70" s="246"/>
      <c r="B70" s="254"/>
      <c r="C70" s="255"/>
      <c r="D70" s="255" t="s">
        <v>505</v>
      </c>
      <c r="E70" s="255"/>
      <c r="F70" s="256"/>
      <c r="G70" s="250"/>
    </row>
    <row r="71" spans="1:7" ht="12.5">
      <c r="A71" s="246"/>
    </row>
    <row r="72" spans="1:7" ht="12.5">
      <c r="A72" s="246"/>
    </row>
    <row r="73" spans="1:7" ht="12.5">
      <c r="A73" s="246"/>
    </row>
  </sheetData>
  <sheetProtection sheet="1" objects="1" scenarios="1"/>
  <mergeCells count="61">
    <mergeCell ref="E60:I60"/>
    <mergeCell ref="E58:H58"/>
    <mergeCell ref="E59:H59"/>
    <mergeCell ref="F14:H14"/>
    <mergeCell ref="F15:H15"/>
    <mergeCell ref="D17:G17"/>
    <mergeCell ref="F41:H41"/>
    <mergeCell ref="D34:H34"/>
    <mergeCell ref="E36:H36"/>
    <mergeCell ref="E37:H37"/>
    <mergeCell ref="E49:H49"/>
    <mergeCell ref="E48:H48"/>
    <mergeCell ref="E35:H35"/>
    <mergeCell ref="E45:H45"/>
    <mergeCell ref="E46:H46"/>
    <mergeCell ref="F50:H50"/>
    <mergeCell ref="D56:H56"/>
    <mergeCell ref="E57:H57"/>
    <mergeCell ref="E20:H20"/>
    <mergeCell ref="E21:H21"/>
    <mergeCell ref="E23:H23"/>
    <mergeCell ref="E28:H28"/>
    <mergeCell ref="E29:H29"/>
    <mergeCell ref="E30:H30"/>
    <mergeCell ref="D43:H43"/>
    <mergeCell ref="D44:H44"/>
    <mergeCell ref="F38:H38"/>
    <mergeCell ref="F39:G39"/>
    <mergeCell ref="F40:H40"/>
    <mergeCell ref="E31:H31"/>
    <mergeCell ref="E22:H22"/>
    <mergeCell ref="B55:C55"/>
    <mergeCell ref="D55:H55"/>
    <mergeCell ref="B43:C43"/>
    <mergeCell ref="F52:H52"/>
    <mergeCell ref="F53:H53"/>
    <mergeCell ref="B26:C26"/>
    <mergeCell ref="D26:H26"/>
    <mergeCell ref="D27:H27"/>
    <mergeCell ref="E24:H24"/>
    <mergeCell ref="F51:G51"/>
    <mergeCell ref="E47:H47"/>
    <mergeCell ref="B33:C33"/>
    <mergeCell ref="D33:H33"/>
    <mergeCell ref="D19:H19"/>
    <mergeCell ref="B17:C17"/>
    <mergeCell ref="D8:H8"/>
    <mergeCell ref="E10:H10"/>
    <mergeCell ref="E11:H11"/>
    <mergeCell ref="F12:H12"/>
    <mergeCell ref="B18:C18"/>
    <mergeCell ref="D18:H18"/>
    <mergeCell ref="A1:G1"/>
    <mergeCell ref="B3:C3"/>
    <mergeCell ref="D4:H4"/>
    <mergeCell ref="E9:H9"/>
    <mergeCell ref="F13:G13"/>
    <mergeCell ref="B6:C6"/>
    <mergeCell ref="D6:G6"/>
    <mergeCell ref="B7:C7"/>
    <mergeCell ref="D7:I7"/>
  </mergeCells>
  <phoneticPr fontId="9" type="noConversion"/>
  <hyperlinks>
    <hyperlink ref="H48" r:id="rId1" display="http://en.wikipedia.org/wiki/Standard_deviation"/>
    <hyperlink ref="G48" r:id="rId2" display="http://en.wikipedia.org/wiki/Standard_deviation"/>
    <hyperlink ref="F48" r:id="rId3" display="http://en.wikipedia.org/wiki/Standard_deviation"/>
    <hyperlink ref="E48" r:id="rId4"/>
  </hyperlinks>
  <pageMargins left="0.75" right="0.75" top="1" bottom="1" header="0.5" footer="0.5"/>
  <pageSetup scale="58" fitToHeight="2"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2"/>
  <sheetViews>
    <sheetView showGridLines="0" zoomScaleNormal="100" workbookViewId="0">
      <selection activeCell="M8" sqref="A8:IV48"/>
    </sheetView>
  </sheetViews>
  <sheetFormatPr defaultColWidth="8.81640625" defaultRowHeight="12.5"/>
  <cols>
    <col min="2" max="2" width="22" customWidth="1"/>
    <col min="4" max="4" width="18.36328125" customWidth="1"/>
    <col min="12" max="12" width="10" customWidth="1"/>
    <col min="13" max="13" width="14.6328125" customWidth="1"/>
  </cols>
  <sheetData>
    <row r="1" spans="1:17" ht="20">
      <c r="A1" s="298" t="s">
        <v>151</v>
      </c>
      <c r="B1" s="298"/>
      <c r="C1" s="298"/>
    </row>
    <row r="2" spans="1:17" s="19" customFormat="1" ht="17.5" hidden="1">
      <c r="A2" s="238" t="s">
        <v>451</v>
      </c>
      <c r="B2" s="32"/>
      <c r="C2" s="239" t="s">
        <v>455</v>
      </c>
      <c r="D2" s="32"/>
      <c r="E2" s="32"/>
      <c r="F2" s="32"/>
      <c r="G2" s="32"/>
      <c r="H2" s="32"/>
      <c r="I2" s="32"/>
      <c r="J2" s="32"/>
      <c r="K2" s="32"/>
    </row>
    <row r="3" spans="1:17" ht="20" hidden="1">
      <c r="A3" s="232"/>
      <c r="B3" s="232"/>
      <c r="C3" s="232"/>
    </row>
    <row r="4" spans="1:17" ht="20" hidden="1">
      <c r="A4" s="232"/>
      <c r="B4" s="232"/>
      <c r="C4" s="232"/>
    </row>
    <row r="5" spans="1:17" ht="20" hidden="1">
      <c r="A5" s="232"/>
      <c r="B5" s="232"/>
      <c r="C5" s="232"/>
    </row>
    <row r="6" spans="1:17" ht="10" hidden="1" customHeight="1">
      <c r="A6" s="33"/>
      <c r="B6" s="33"/>
      <c r="C6" s="33"/>
    </row>
    <row r="7" spans="1:17">
      <c r="A7" s="299" t="s">
        <v>152</v>
      </c>
      <c r="B7" s="300"/>
      <c r="C7" s="313" t="s">
        <v>249</v>
      </c>
      <c r="D7" s="313"/>
      <c r="E7" s="313"/>
      <c r="F7" s="313"/>
      <c r="G7" s="313"/>
      <c r="H7" s="313"/>
      <c r="I7" s="313"/>
      <c r="J7" s="313"/>
      <c r="K7" s="313"/>
      <c r="L7" s="313"/>
    </row>
    <row r="8" spans="1:17">
      <c r="A8" s="301"/>
      <c r="B8" s="302"/>
      <c r="C8" s="319" t="s">
        <v>250</v>
      </c>
      <c r="D8" s="320"/>
      <c r="E8" s="309"/>
      <c r="F8" s="309"/>
      <c r="G8" s="309"/>
      <c r="H8" s="309"/>
      <c r="I8" s="309"/>
      <c r="J8" s="309"/>
      <c r="K8" s="309"/>
      <c r="L8" s="310"/>
    </row>
    <row r="9" spans="1:17" ht="13">
      <c r="A9" s="301"/>
      <c r="B9" s="302"/>
      <c r="C9" s="55"/>
      <c r="D9" s="56" t="s">
        <v>236</v>
      </c>
      <c r="E9" s="315" t="s">
        <v>252</v>
      </c>
      <c r="F9" s="315"/>
      <c r="G9" s="315"/>
      <c r="H9" s="315"/>
      <c r="I9" s="315"/>
      <c r="J9" s="315"/>
      <c r="K9" s="315"/>
      <c r="L9" s="315"/>
      <c r="O9" s="54"/>
      <c r="P9" s="54"/>
      <c r="Q9" s="54"/>
    </row>
    <row r="10" spans="1:17">
      <c r="A10" s="301"/>
      <c r="B10" s="302"/>
      <c r="C10" s="55"/>
      <c r="D10" s="57" t="s">
        <v>119</v>
      </c>
      <c r="E10" s="314" t="s">
        <v>159</v>
      </c>
      <c r="F10" s="314"/>
      <c r="G10" s="314"/>
      <c r="H10" s="314"/>
      <c r="I10" s="314"/>
      <c r="J10" s="314"/>
      <c r="K10" s="314"/>
      <c r="L10" s="314"/>
      <c r="O10" s="54"/>
      <c r="P10" s="54"/>
      <c r="Q10" s="54"/>
    </row>
    <row r="11" spans="1:17">
      <c r="A11" s="301"/>
      <c r="B11" s="302"/>
      <c r="C11" s="55"/>
      <c r="D11" s="57" t="s">
        <v>246</v>
      </c>
      <c r="E11" s="314" t="s">
        <v>285</v>
      </c>
      <c r="F11" s="314"/>
      <c r="G11" s="314"/>
      <c r="H11" s="314"/>
      <c r="I11" s="314"/>
      <c r="J11" s="314"/>
      <c r="K11" s="314"/>
      <c r="L11" s="314"/>
      <c r="O11" s="54"/>
      <c r="P11" s="54"/>
      <c r="Q11" s="54"/>
    </row>
    <row r="12" spans="1:17">
      <c r="A12" s="301"/>
      <c r="B12" s="302"/>
      <c r="C12" s="55"/>
      <c r="D12" s="57" t="s">
        <v>205</v>
      </c>
      <c r="E12" s="314" t="s">
        <v>132</v>
      </c>
      <c r="F12" s="314"/>
      <c r="G12" s="314"/>
      <c r="H12" s="314"/>
      <c r="I12" s="314"/>
      <c r="J12" s="314"/>
      <c r="K12" s="314"/>
      <c r="L12" s="314"/>
      <c r="O12" s="54"/>
      <c r="P12" s="54"/>
      <c r="Q12" s="54"/>
    </row>
    <row r="13" spans="1:17">
      <c r="A13" s="301"/>
      <c r="B13" s="302"/>
      <c r="C13" s="55"/>
      <c r="D13" s="57" t="s">
        <v>206</v>
      </c>
      <c r="E13" s="314" t="s">
        <v>253</v>
      </c>
      <c r="F13" s="314"/>
      <c r="G13" s="314"/>
      <c r="H13" s="314"/>
      <c r="I13" s="314"/>
      <c r="J13" s="314"/>
      <c r="K13" s="314"/>
      <c r="L13" s="314"/>
      <c r="O13" s="54"/>
      <c r="P13" s="54"/>
      <c r="Q13" s="54"/>
    </row>
    <row r="14" spans="1:17">
      <c r="A14" s="301"/>
      <c r="B14" s="302"/>
      <c r="C14" s="55"/>
      <c r="D14" s="57" t="s">
        <v>281</v>
      </c>
      <c r="E14" s="314" t="s">
        <v>28</v>
      </c>
      <c r="F14" s="314"/>
      <c r="G14" s="314"/>
      <c r="H14" s="314"/>
      <c r="I14" s="314"/>
      <c r="J14" s="314"/>
      <c r="K14" s="314"/>
      <c r="L14" s="314"/>
      <c r="O14" s="54"/>
      <c r="P14" s="54"/>
      <c r="Q14" s="54"/>
    </row>
    <row r="15" spans="1:17">
      <c r="A15" s="301"/>
      <c r="B15" s="302"/>
      <c r="C15" s="55"/>
      <c r="D15" s="57" t="s">
        <v>121</v>
      </c>
      <c r="E15" s="314" t="s">
        <v>254</v>
      </c>
      <c r="F15" s="314"/>
      <c r="G15" s="314"/>
      <c r="H15" s="314"/>
      <c r="I15" s="314"/>
      <c r="J15" s="314"/>
      <c r="K15" s="314"/>
      <c r="L15" s="314"/>
      <c r="O15" s="54"/>
      <c r="P15" s="54"/>
      <c r="Q15" s="54"/>
    </row>
    <row r="16" spans="1:17">
      <c r="A16" s="301"/>
      <c r="B16" s="302"/>
      <c r="C16" s="55"/>
      <c r="D16" s="57" t="s">
        <v>32</v>
      </c>
      <c r="E16" s="314" t="s">
        <v>207</v>
      </c>
      <c r="F16" s="314"/>
      <c r="G16" s="314"/>
      <c r="H16" s="314"/>
      <c r="I16" s="314"/>
      <c r="J16" s="314"/>
      <c r="K16" s="314"/>
      <c r="L16" s="314"/>
      <c r="O16" s="54"/>
      <c r="P16" s="54"/>
      <c r="Q16" s="54"/>
    </row>
    <row r="17" spans="1:17">
      <c r="A17" s="301"/>
      <c r="B17" s="302"/>
      <c r="C17" s="55"/>
      <c r="D17" s="57" t="s">
        <v>282</v>
      </c>
      <c r="E17" s="314" t="s">
        <v>208</v>
      </c>
      <c r="F17" s="314"/>
      <c r="G17" s="314"/>
      <c r="H17" s="314"/>
      <c r="I17" s="314"/>
      <c r="J17" s="314"/>
      <c r="K17" s="314"/>
      <c r="L17" s="314"/>
      <c r="O17" s="54"/>
      <c r="P17" s="54"/>
      <c r="Q17" s="54"/>
    </row>
    <row r="18" spans="1:17">
      <c r="A18" s="301"/>
      <c r="B18" s="302"/>
      <c r="C18" s="55"/>
      <c r="D18" s="57" t="s">
        <v>283</v>
      </c>
      <c r="E18" s="314" t="s">
        <v>209</v>
      </c>
      <c r="F18" s="314"/>
      <c r="G18" s="314"/>
      <c r="H18" s="314"/>
      <c r="I18" s="314"/>
      <c r="J18" s="314"/>
      <c r="K18" s="314"/>
      <c r="L18" s="314"/>
      <c r="O18" s="54"/>
      <c r="P18" s="54"/>
      <c r="Q18" s="54"/>
    </row>
    <row r="19" spans="1:17">
      <c r="A19" s="301"/>
      <c r="B19" s="302"/>
      <c r="C19" s="55"/>
      <c r="D19" s="57" t="s">
        <v>284</v>
      </c>
      <c r="E19" s="305" t="s">
        <v>210</v>
      </c>
      <c r="F19" s="306"/>
      <c r="G19" s="306"/>
      <c r="H19" s="306"/>
      <c r="I19" s="306"/>
      <c r="J19" s="306"/>
      <c r="K19" s="306"/>
      <c r="L19" s="307"/>
      <c r="O19" s="54"/>
      <c r="P19" s="54"/>
      <c r="Q19" s="54"/>
    </row>
    <row r="20" spans="1:17">
      <c r="A20" s="301"/>
      <c r="B20" s="302"/>
      <c r="C20" s="55"/>
      <c r="D20" s="57" t="s">
        <v>127</v>
      </c>
      <c r="E20" s="58" t="s">
        <v>128</v>
      </c>
      <c r="F20" s="59"/>
      <c r="G20" s="59"/>
      <c r="H20" s="59"/>
      <c r="I20" s="59"/>
      <c r="J20" s="59"/>
      <c r="K20" s="59"/>
      <c r="L20" s="60"/>
      <c r="O20" s="54"/>
      <c r="P20" s="54"/>
      <c r="Q20" s="54"/>
    </row>
    <row r="21" spans="1:17">
      <c r="A21" s="301"/>
      <c r="B21" s="302"/>
      <c r="C21" s="58" t="s">
        <v>452</v>
      </c>
      <c r="D21" s="60"/>
      <c r="E21" s="58"/>
      <c r="F21" s="59"/>
      <c r="G21" s="59"/>
      <c r="H21" s="59"/>
      <c r="I21" s="59"/>
      <c r="J21" s="59"/>
      <c r="K21" s="59"/>
      <c r="L21" s="60"/>
      <c r="O21" s="54"/>
      <c r="P21" s="54"/>
      <c r="Q21" s="54"/>
    </row>
    <row r="22" spans="1:17">
      <c r="A22" s="301"/>
      <c r="B22" s="302"/>
      <c r="C22" s="237" t="str">
        <f>IF(M22=$A$2,$C$2,"")</f>
        <v/>
      </c>
      <c r="D22" s="57" t="s">
        <v>129</v>
      </c>
      <c r="E22" s="305" t="s">
        <v>219</v>
      </c>
      <c r="F22" s="306"/>
      <c r="G22" s="306"/>
      <c r="H22" s="306"/>
      <c r="I22" s="306"/>
      <c r="J22" s="306"/>
      <c r="K22" s="306"/>
      <c r="L22" s="307"/>
      <c r="O22" s="54"/>
      <c r="P22" s="54"/>
      <c r="Q22" s="54"/>
    </row>
    <row r="23" spans="1:17">
      <c r="A23" s="301"/>
      <c r="B23" s="302"/>
      <c r="C23" s="237" t="str">
        <f t="shared" ref="C23:C31" si="0">IF(M23=$A$2,$C$2,"")</f>
        <v/>
      </c>
      <c r="D23" s="57" t="s">
        <v>245</v>
      </c>
      <c r="E23" s="316" t="s">
        <v>220</v>
      </c>
      <c r="F23" s="317"/>
      <c r="G23" s="317"/>
      <c r="H23" s="317"/>
      <c r="I23" s="317"/>
      <c r="J23" s="317"/>
      <c r="K23" s="317"/>
      <c r="L23" s="318"/>
      <c r="O23" s="54"/>
      <c r="P23" s="54"/>
      <c r="Q23" s="54"/>
    </row>
    <row r="24" spans="1:17">
      <c r="A24" s="301"/>
      <c r="B24" s="302"/>
      <c r="C24" s="237" t="str">
        <f t="shared" si="0"/>
        <v>✔</v>
      </c>
      <c r="D24" s="57" t="s">
        <v>130</v>
      </c>
      <c r="E24" s="61" t="s">
        <v>218</v>
      </c>
      <c r="F24" s="62"/>
      <c r="G24" s="62"/>
      <c r="H24" s="62"/>
      <c r="I24" s="62"/>
      <c r="J24" s="62"/>
      <c r="K24" s="62"/>
      <c r="L24" s="63"/>
      <c r="M24" t="s">
        <v>451</v>
      </c>
      <c r="O24" s="54"/>
      <c r="P24" s="54"/>
      <c r="Q24" s="54"/>
    </row>
    <row r="25" spans="1:17">
      <c r="A25" s="301"/>
      <c r="B25" s="302"/>
      <c r="C25" s="237" t="str">
        <f t="shared" si="0"/>
        <v>✔</v>
      </c>
      <c r="D25" s="57" t="s">
        <v>166</v>
      </c>
      <c r="E25" s="316" t="s">
        <v>35</v>
      </c>
      <c r="F25" s="317"/>
      <c r="G25" s="317"/>
      <c r="H25" s="317"/>
      <c r="I25" s="317"/>
      <c r="J25" s="317"/>
      <c r="K25" s="317"/>
      <c r="L25" s="318"/>
      <c r="M25" t="s">
        <v>451</v>
      </c>
      <c r="O25" s="54"/>
      <c r="P25" s="54"/>
      <c r="Q25" s="54"/>
    </row>
    <row r="26" spans="1:17">
      <c r="A26" s="301"/>
      <c r="B26" s="302"/>
      <c r="C26" s="237" t="str">
        <f t="shared" si="0"/>
        <v/>
      </c>
      <c r="D26" s="57" t="s">
        <v>243</v>
      </c>
      <c r="E26" s="316" t="s">
        <v>247</v>
      </c>
      <c r="F26" s="317"/>
      <c r="G26" s="317"/>
      <c r="H26" s="317"/>
      <c r="I26" s="317"/>
      <c r="J26" s="317"/>
      <c r="K26" s="317"/>
      <c r="L26" s="318"/>
      <c r="O26" s="54"/>
      <c r="P26" s="54"/>
      <c r="Q26" s="54"/>
    </row>
    <row r="27" spans="1:17">
      <c r="A27" s="301"/>
      <c r="B27" s="302"/>
      <c r="C27" s="237" t="str">
        <f t="shared" si="0"/>
        <v/>
      </c>
      <c r="D27" s="57" t="s">
        <v>154</v>
      </c>
      <c r="E27" s="316" t="s">
        <v>122</v>
      </c>
      <c r="F27" s="317"/>
      <c r="G27" s="317"/>
      <c r="H27" s="317"/>
      <c r="I27" s="317"/>
      <c r="J27" s="317"/>
      <c r="K27" s="317"/>
      <c r="L27" s="318"/>
      <c r="O27" s="54"/>
      <c r="P27" s="54"/>
      <c r="Q27" s="54"/>
    </row>
    <row r="28" spans="1:17">
      <c r="A28" s="301"/>
      <c r="B28" s="302"/>
      <c r="C28" s="237" t="str">
        <f t="shared" si="0"/>
        <v/>
      </c>
      <c r="D28" s="57" t="s">
        <v>439</v>
      </c>
      <c r="E28" s="316" t="s">
        <v>155</v>
      </c>
      <c r="F28" s="317"/>
      <c r="G28" s="317"/>
      <c r="H28" s="317"/>
      <c r="I28" s="317"/>
      <c r="J28" s="317"/>
      <c r="K28" s="317"/>
      <c r="L28" s="318"/>
      <c r="O28" s="54"/>
      <c r="P28" s="54"/>
      <c r="Q28" s="54"/>
    </row>
    <row r="29" spans="1:17">
      <c r="A29" s="301"/>
      <c r="B29" s="302"/>
      <c r="C29" s="237" t="str">
        <f t="shared" si="0"/>
        <v/>
      </c>
      <c r="D29" s="57" t="s">
        <v>440</v>
      </c>
      <c r="E29" s="326" t="s">
        <v>441</v>
      </c>
      <c r="F29" s="317"/>
      <c r="G29" s="317"/>
      <c r="H29" s="317"/>
      <c r="I29" s="317"/>
      <c r="J29" s="317"/>
      <c r="K29" s="317"/>
      <c r="L29" s="318"/>
      <c r="O29" s="54"/>
      <c r="P29" s="54"/>
      <c r="Q29" s="54"/>
    </row>
    <row r="30" spans="1:17">
      <c r="A30" s="301"/>
      <c r="B30" s="302"/>
      <c r="C30" s="237" t="str">
        <f t="shared" si="0"/>
        <v>✔</v>
      </c>
      <c r="D30" s="57" t="s">
        <v>289</v>
      </c>
      <c r="E30" s="316" t="s">
        <v>158</v>
      </c>
      <c r="F30" s="317"/>
      <c r="G30" s="317"/>
      <c r="H30" s="317"/>
      <c r="I30" s="317"/>
      <c r="J30" s="317"/>
      <c r="K30" s="317"/>
      <c r="L30" s="318"/>
      <c r="M30" t="s">
        <v>451</v>
      </c>
      <c r="O30" s="54"/>
      <c r="P30" s="54"/>
      <c r="Q30" s="54"/>
    </row>
    <row r="31" spans="1:17">
      <c r="A31" s="303"/>
      <c r="B31" s="304"/>
      <c r="C31" s="237" t="str">
        <f t="shared" si="0"/>
        <v/>
      </c>
      <c r="D31" s="57" t="s">
        <v>156</v>
      </c>
      <c r="E31" s="316" t="s">
        <v>157</v>
      </c>
      <c r="F31" s="317"/>
      <c r="G31" s="317"/>
      <c r="H31" s="317"/>
      <c r="I31" s="317"/>
      <c r="J31" s="317"/>
      <c r="K31" s="317"/>
      <c r="L31" s="318"/>
      <c r="O31" s="54"/>
      <c r="P31" s="54"/>
      <c r="Q31" s="54"/>
    </row>
    <row r="32" spans="1:17" hidden="1">
      <c r="A32" s="291" t="s">
        <v>248</v>
      </c>
      <c r="B32" s="291" t="s">
        <v>36</v>
      </c>
      <c r="C32" s="321" t="s">
        <v>280</v>
      </c>
      <c r="D32" s="321"/>
      <c r="E32" s="322"/>
      <c r="F32" s="322"/>
      <c r="G32" s="322"/>
      <c r="H32" s="322"/>
      <c r="I32" s="322"/>
      <c r="J32" s="322"/>
      <c r="K32" s="322"/>
      <c r="L32" s="322"/>
    </row>
    <row r="33" spans="1:12" hidden="1">
      <c r="A33" s="292"/>
      <c r="B33" s="292"/>
      <c r="C33" s="323" t="s">
        <v>413</v>
      </c>
      <c r="D33" s="324"/>
      <c r="E33" s="324"/>
      <c r="F33" s="324"/>
      <c r="G33" s="324"/>
      <c r="H33" s="324"/>
      <c r="I33" s="324"/>
      <c r="J33" s="324"/>
      <c r="K33" s="324"/>
      <c r="L33" s="325"/>
    </row>
    <row r="34" spans="1:12" hidden="1">
      <c r="A34" s="292"/>
      <c r="B34" s="292"/>
      <c r="C34" s="323" t="s">
        <v>414</v>
      </c>
      <c r="D34" s="324"/>
      <c r="E34" s="324"/>
      <c r="F34" s="324"/>
      <c r="G34" s="324"/>
      <c r="H34" s="324"/>
      <c r="I34" s="324"/>
      <c r="J34" s="324"/>
      <c r="K34" s="324"/>
      <c r="L34" s="325"/>
    </row>
    <row r="35" spans="1:12" ht="13" hidden="1">
      <c r="A35" s="292"/>
      <c r="B35" s="292"/>
      <c r="C35" s="327" t="s">
        <v>329</v>
      </c>
      <c r="D35" s="327"/>
      <c r="E35" s="327"/>
      <c r="F35" s="327"/>
      <c r="G35" s="327"/>
      <c r="H35" s="327"/>
      <c r="I35" s="327"/>
      <c r="J35" s="327"/>
      <c r="K35" s="327"/>
      <c r="L35" s="327"/>
    </row>
    <row r="36" spans="1:12" ht="13" hidden="1">
      <c r="A36" s="292"/>
      <c r="B36" s="292"/>
      <c r="C36" s="283" t="s">
        <v>328</v>
      </c>
      <c r="D36" s="283"/>
      <c r="E36" s="284"/>
      <c r="F36" s="284"/>
      <c r="G36" s="284"/>
      <c r="H36" s="284"/>
      <c r="I36" s="284"/>
      <c r="J36" s="284"/>
      <c r="K36" s="284"/>
      <c r="L36" s="284"/>
    </row>
    <row r="37" spans="1:12" ht="13" hidden="1">
      <c r="A37" s="292"/>
      <c r="B37" s="292"/>
      <c r="C37" s="285" t="s">
        <v>393</v>
      </c>
      <c r="D37" s="286"/>
      <c r="E37" s="286"/>
      <c r="F37" s="286"/>
      <c r="G37" s="286"/>
      <c r="H37" s="286"/>
      <c r="I37" s="286"/>
      <c r="J37" s="286"/>
      <c r="K37" s="286"/>
      <c r="L37" s="287"/>
    </row>
    <row r="38" spans="1:12" ht="13" hidden="1">
      <c r="A38" s="292"/>
      <c r="B38" s="292"/>
      <c r="C38" s="285" t="s">
        <v>418</v>
      </c>
      <c r="D38" s="286"/>
      <c r="E38" s="286"/>
      <c r="F38" s="286"/>
      <c r="G38" s="286"/>
      <c r="H38" s="286"/>
      <c r="I38" s="286"/>
      <c r="J38" s="286"/>
      <c r="K38" s="286"/>
      <c r="L38" s="287"/>
    </row>
    <row r="39" spans="1:12" ht="13" hidden="1">
      <c r="A39" s="292"/>
      <c r="B39" s="293"/>
      <c r="C39" s="285" t="s">
        <v>394</v>
      </c>
      <c r="D39" s="286"/>
      <c r="E39" s="286"/>
      <c r="F39" s="286"/>
      <c r="G39" s="286"/>
      <c r="H39" s="286"/>
      <c r="I39" s="286"/>
      <c r="J39" s="286"/>
      <c r="K39" s="286"/>
      <c r="L39" s="287"/>
    </row>
    <row r="40" spans="1:12" ht="13" hidden="1">
      <c r="A40" s="292"/>
      <c r="B40" s="291" t="s">
        <v>37</v>
      </c>
      <c r="C40" s="288" t="s">
        <v>395</v>
      </c>
      <c r="D40" s="288"/>
      <c r="E40" s="288"/>
      <c r="F40" s="288"/>
      <c r="G40" s="288"/>
      <c r="H40" s="288"/>
      <c r="I40" s="288"/>
      <c r="J40" s="288"/>
      <c r="K40" s="288"/>
      <c r="L40" s="288"/>
    </row>
    <row r="41" spans="1:12" ht="13" hidden="1">
      <c r="A41" s="292"/>
      <c r="B41" s="292"/>
      <c r="C41" s="288" t="s">
        <v>396</v>
      </c>
      <c r="D41" s="288"/>
      <c r="E41" s="288"/>
      <c r="F41" s="288"/>
      <c r="G41" s="288"/>
      <c r="H41" s="288"/>
      <c r="I41" s="288"/>
      <c r="J41" s="288"/>
      <c r="K41" s="288"/>
      <c r="L41" s="288"/>
    </row>
    <row r="42" spans="1:12" ht="13" hidden="1">
      <c r="A42" s="292"/>
      <c r="B42" s="292"/>
      <c r="C42" s="288" t="s">
        <v>397</v>
      </c>
      <c r="D42" s="288"/>
      <c r="E42" s="288"/>
      <c r="F42" s="288"/>
      <c r="G42" s="288"/>
      <c r="H42" s="288"/>
      <c r="I42" s="288"/>
      <c r="J42" s="288"/>
      <c r="K42" s="288"/>
      <c r="L42" s="288"/>
    </row>
    <row r="43" spans="1:12" ht="13" hidden="1">
      <c r="A43" s="292"/>
      <c r="B43" s="292"/>
      <c r="C43" s="288" t="s">
        <v>398</v>
      </c>
      <c r="D43" s="288"/>
      <c r="E43" s="288"/>
      <c r="F43" s="288"/>
      <c r="G43" s="288"/>
      <c r="H43" s="288"/>
      <c r="I43" s="288"/>
      <c r="J43" s="288"/>
      <c r="K43" s="288"/>
      <c r="L43" s="288"/>
    </row>
    <row r="44" spans="1:12" ht="13" hidden="1">
      <c r="A44" s="292"/>
      <c r="B44" s="293"/>
      <c r="C44" s="288" t="s">
        <v>399</v>
      </c>
      <c r="D44" s="288"/>
      <c r="E44" s="288"/>
      <c r="F44" s="288"/>
      <c r="G44" s="288"/>
      <c r="H44" s="288"/>
      <c r="I44" s="288"/>
      <c r="J44" s="288"/>
      <c r="K44" s="288"/>
      <c r="L44" s="288"/>
    </row>
    <row r="45" spans="1:12" ht="13" hidden="1">
      <c r="A45" s="293"/>
      <c r="B45" s="148" t="s">
        <v>224</v>
      </c>
      <c r="C45" s="288" t="s">
        <v>400</v>
      </c>
      <c r="D45" s="288"/>
      <c r="E45" s="288"/>
      <c r="F45" s="288"/>
      <c r="G45" s="288"/>
      <c r="H45" s="288"/>
      <c r="I45" s="288"/>
      <c r="J45" s="288"/>
      <c r="K45" s="288"/>
      <c r="L45" s="288"/>
    </row>
    <row r="46" spans="1:12">
      <c r="A46" s="291" t="s">
        <v>248</v>
      </c>
      <c r="B46" s="291" t="s">
        <v>36</v>
      </c>
      <c r="C46" s="330" t="s">
        <v>425</v>
      </c>
      <c r="D46" s="330"/>
      <c r="E46" s="314"/>
      <c r="F46" s="314"/>
      <c r="G46" s="314"/>
      <c r="H46" s="314"/>
      <c r="I46" s="314"/>
      <c r="J46" s="314"/>
      <c r="K46" s="314"/>
      <c r="L46" s="314"/>
    </row>
    <row r="47" spans="1:12">
      <c r="A47" s="292"/>
      <c r="B47" s="293"/>
      <c r="C47" s="314" t="s">
        <v>426</v>
      </c>
      <c r="D47" s="314"/>
      <c r="E47" s="314"/>
      <c r="F47" s="314"/>
      <c r="G47" s="314"/>
      <c r="H47" s="314"/>
      <c r="I47" s="314"/>
      <c r="J47" s="314"/>
      <c r="K47" s="314"/>
      <c r="L47" s="314"/>
    </row>
    <row r="48" spans="1:12">
      <c r="A48" s="292"/>
      <c r="B48" s="291" t="s">
        <v>37</v>
      </c>
      <c r="C48" s="313" t="s">
        <v>427</v>
      </c>
      <c r="D48" s="313"/>
      <c r="E48" s="313"/>
      <c r="F48" s="313"/>
      <c r="G48" s="313"/>
      <c r="H48" s="313"/>
      <c r="I48" s="313"/>
      <c r="J48" s="313"/>
      <c r="K48" s="313"/>
      <c r="L48" s="313"/>
    </row>
    <row r="49" spans="1:12">
      <c r="A49" s="292"/>
      <c r="B49" s="292"/>
      <c r="C49" s="313" t="s">
        <v>428</v>
      </c>
      <c r="D49" s="313"/>
      <c r="E49" s="313"/>
      <c r="F49" s="313"/>
      <c r="G49" s="313"/>
      <c r="H49" s="313"/>
      <c r="I49" s="313"/>
      <c r="J49" s="313"/>
      <c r="K49" s="313"/>
      <c r="L49" s="313"/>
    </row>
    <row r="50" spans="1:12">
      <c r="A50" s="292"/>
      <c r="B50" s="293"/>
      <c r="C50" s="313" t="s">
        <v>429</v>
      </c>
      <c r="D50" s="313"/>
      <c r="E50" s="313"/>
      <c r="F50" s="313"/>
      <c r="G50" s="313"/>
      <c r="H50" s="313"/>
      <c r="I50" s="313"/>
      <c r="J50" s="313"/>
      <c r="K50" s="313"/>
      <c r="L50" s="313"/>
    </row>
    <row r="51" spans="1:12">
      <c r="A51" s="293"/>
      <c r="B51" s="228" t="s">
        <v>224</v>
      </c>
      <c r="C51" s="313" t="s">
        <v>430</v>
      </c>
      <c r="D51" s="313"/>
      <c r="E51" s="313"/>
      <c r="F51" s="313"/>
      <c r="G51" s="313"/>
      <c r="H51" s="313"/>
      <c r="I51" s="313"/>
      <c r="J51" s="313"/>
      <c r="K51" s="313"/>
      <c r="L51" s="313"/>
    </row>
    <row r="52" spans="1:12">
      <c r="A52" s="311" t="s">
        <v>38</v>
      </c>
      <c r="B52" s="312"/>
      <c r="C52" s="308" t="s">
        <v>39</v>
      </c>
      <c r="D52" s="309"/>
      <c r="E52" s="309"/>
      <c r="F52" s="309"/>
      <c r="G52" s="309"/>
      <c r="H52" s="309"/>
      <c r="I52" s="309"/>
      <c r="J52" s="309"/>
      <c r="K52" s="309"/>
      <c r="L52" s="310"/>
    </row>
    <row r="53" spans="1:12">
      <c r="A53" s="329" t="s">
        <v>233</v>
      </c>
      <c r="B53" s="329"/>
      <c r="C53" s="313" t="s">
        <v>234</v>
      </c>
      <c r="D53" s="313"/>
      <c r="E53" s="313"/>
      <c r="F53" s="313"/>
      <c r="G53" s="313"/>
      <c r="H53" s="313"/>
      <c r="I53" s="313"/>
      <c r="J53" s="313"/>
      <c r="K53" s="313"/>
      <c r="L53" s="313"/>
    </row>
    <row r="54" spans="1:12">
      <c r="A54" s="329"/>
      <c r="B54" s="329"/>
      <c r="C54" s="313" t="s">
        <v>1</v>
      </c>
      <c r="D54" s="313"/>
      <c r="E54" s="313"/>
      <c r="F54" s="313"/>
      <c r="G54" s="313"/>
      <c r="H54" s="313"/>
      <c r="I54" s="313"/>
      <c r="J54" s="313"/>
      <c r="K54" s="313"/>
      <c r="L54" s="313"/>
    </row>
    <row r="56" spans="1:12" ht="13">
      <c r="A56" s="328" t="s">
        <v>174</v>
      </c>
      <c r="B56" s="328"/>
    </row>
    <row r="57" spans="1:12" ht="13">
      <c r="A57" s="289" t="s">
        <v>86</v>
      </c>
      <c r="B57" s="289"/>
      <c r="C57" s="289"/>
      <c r="D57" s="289"/>
      <c r="E57" s="289"/>
      <c r="F57" s="289"/>
      <c r="G57" s="289"/>
      <c r="H57" s="289"/>
      <c r="I57" s="289"/>
      <c r="J57" s="289"/>
      <c r="K57" s="289"/>
      <c r="L57" s="289"/>
    </row>
    <row r="58" spans="1:12">
      <c r="A58" s="19"/>
      <c r="B58" s="297" t="s">
        <v>232</v>
      </c>
      <c r="C58" s="297"/>
      <c r="D58" s="297"/>
      <c r="E58" s="297"/>
      <c r="F58" s="297"/>
      <c r="G58" s="297"/>
      <c r="H58" s="297"/>
      <c r="I58" s="297"/>
      <c r="J58" s="297"/>
      <c r="K58" s="297"/>
      <c r="L58" s="297"/>
    </row>
    <row r="59" spans="1:12">
      <c r="A59" s="19"/>
      <c r="B59" s="297" t="s">
        <v>162</v>
      </c>
      <c r="C59" s="297"/>
      <c r="D59" s="297"/>
      <c r="E59" s="297"/>
      <c r="F59" s="297"/>
      <c r="G59" s="297"/>
      <c r="H59" s="297"/>
      <c r="I59" s="297"/>
      <c r="J59" s="297"/>
      <c r="K59" s="297"/>
      <c r="L59" s="297"/>
    </row>
    <row r="60" spans="1:12">
      <c r="A60" s="19"/>
      <c r="B60" s="297" t="s">
        <v>221</v>
      </c>
      <c r="C60" s="297"/>
      <c r="D60" s="297"/>
      <c r="E60" s="297"/>
      <c r="F60" s="297"/>
      <c r="G60" s="297"/>
      <c r="H60" s="297"/>
      <c r="I60" s="297"/>
      <c r="J60" s="297"/>
      <c r="K60" s="297"/>
      <c r="L60" s="297"/>
    </row>
    <row r="61" spans="1:12" ht="13">
      <c r="A61" s="289" t="s">
        <v>176</v>
      </c>
      <c r="B61" s="289"/>
      <c r="C61" s="289"/>
      <c r="D61" s="289"/>
      <c r="E61" s="289"/>
      <c r="F61" s="289"/>
      <c r="G61" s="289"/>
      <c r="H61" s="289"/>
      <c r="I61" s="289"/>
      <c r="J61" s="289"/>
      <c r="K61" s="289"/>
      <c r="L61" s="289"/>
    </row>
    <row r="62" spans="1:12">
      <c r="A62" s="19"/>
      <c r="B62" s="297" t="s">
        <v>448</v>
      </c>
      <c r="C62" s="297"/>
      <c r="D62" s="297"/>
      <c r="E62" s="297"/>
      <c r="F62" s="297"/>
      <c r="G62" s="297"/>
      <c r="H62" s="297"/>
      <c r="I62" s="297"/>
      <c r="J62" s="297"/>
      <c r="K62" s="297"/>
      <c r="L62" s="297"/>
    </row>
    <row r="63" spans="1:12">
      <c r="A63" s="19"/>
      <c r="B63" s="297" t="s">
        <v>64</v>
      </c>
      <c r="C63" s="297"/>
      <c r="D63" s="297"/>
      <c r="E63" s="297"/>
      <c r="F63" s="297"/>
      <c r="G63" s="297"/>
      <c r="H63" s="297"/>
      <c r="I63" s="297"/>
      <c r="J63" s="297"/>
      <c r="K63" s="297"/>
      <c r="L63" s="297"/>
    </row>
    <row r="64" spans="1:12">
      <c r="A64" s="19"/>
      <c r="B64" s="297" t="s">
        <v>449</v>
      </c>
      <c r="C64" s="297"/>
      <c r="D64" s="297"/>
      <c r="E64" s="297"/>
      <c r="F64" s="297"/>
      <c r="G64" s="297"/>
      <c r="H64" s="297"/>
      <c r="I64" s="297"/>
      <c r="J64" s="297"/>
      <c r="K64" s="297"/>
      <c r="L64" s="297"/>
    </row>
    <row r="65" spans="1:12">
      <c r="A65" s="19"/>
      <c r="B65" s="297" t="s">
        <v>450</v>
      </c>
      <c r="C65" s="297"/>
      <c r="D65" s="297"/>
      <c r="E65" s="297"/>
      <c r="F65" s="297"/>
      <c r="G65" s="297"/>
      <c r="H65" s="297"/>
      <c r="I65" s="297"/>
      <c r="J65" s="297"/>
      <c r="K65" s="297"/>
      <c r="L65" s="297"/>
    </row>
    <row r="66" spans="1:12" ht="13">
      <c r="A66" s="289" t="s">
        <v>214</v>
      </c>
      <c r="B66" s="289"/>
      <c r="C66" s="289"/>
      <c r="D66" s="289"/>
      <c r="E66" s="289"/>
      <c r="F66" s="289"/>
      <c r="G66" s="289"/>
      <c r="H66" s="289"/>
      <c r="I66" s="289"/>
      <c r="J66" s="289"/>
      <c r="K66" s="289"/>
      <c r="L66" s="289"/>
    </row>
    <row r="67" spans="1:12">
      <c r="A67" s="19"/>
      <c r="B67" s="297" t="s">
        <v>160</v>
      </c>
      <c r="C67" s="297"/>
      <c r="D67" s="297"/>
      <c r="E67" s="297"/>
      <c r="F67" s="297"/>
      <c r="G67" s="297"/>
      <c r="H67" s="297"/>
      <c r="I67" s="297"/>
      <c r="J67" s="297"/>
      <c r="K67" s="297"/>
      <c r="L67" s="297"/>
    </row>
    <row r="68" spans="1:12">
      <c r="A68" s="19"/>
      <c r="B68" s="297" t="s">
        <v>161</v>
      </c>
      <c r="C68" s="297"/>
      <c r="D68" s="297"/>
      <c r="E68" s="297"/>
      <c r="F68" s="297"/>
      <c r="G68" s="297"/>
      <c r="H68" s="297"/>
      <c r="I68" s="297"/>
      <c r="J68" s="297"/>
      <c r="K68" s="297"/>
      <c r="L68" s="297"/>
    </row>
    <row r="69" spans="1:12">
      <c r="A69" s="19"/>
      <c r="B69" s="297" t="s">
        <v>230</v>
      </c>
      <c r="C69" s="297"/>
      <c r="D69" s="297"/>
      <c r="E69" s="297"/>
      <c r="F69" s="297"/>
      <c r="G69" s="297"/>
      <c r="H69" s="297"/>
      <c r="I69" s="297"/>
      <c r="J69" s="297"/>
      <c r="K69" s="297"/>
      <c r="L69" s="297"/>
    </row>
    <row r="70" spans="1:12">
      <c r="A70" s="19"/>
      <c r="B70" s="297" t="s">
        <v>251</v>
      </c>
      <c r="C70" s="297"/>
      <c r="D70" s="297"/>
      <c r="E70" s="297"/>
      <c r="F70" s="297"/>
      <c r="G70" s="297"/>
      <c r="H70" s="297"/>
      <c r="I70" s="297"/>
      <c r="J70" s="297"/>
      <c r="K70" s="297"/>
      <c r="L70" s="297"/>
    </row>
    <row r="71" spans="1:12">
      <c r="A71" s="19"/>
      <c r="B71" s="297" t="s">
        <v>33</v>
      </c>
      <c r="C71" s="297"/>
      <c r="D71" s="297"/>
      <c r="E71" s="297"/>
      <c r="F71" s="297"/>
      <c r="G71" s="297"/>
      <c r="H71" s="297"/>
      <c r="I71" s="297"/>
      <c r="J71" s="297"/>
      <c r="K71" s="297"/>
      <c r="L71" s="297"/>
    </row>
    <row r="72" spans="1:12" ht="13">
      <c r="A72" s="289" t="s">
        <v>178</v>
      </c>
      <c r="B72" s="289"/>
      <c r="C72" s="32"/>
      <c r="D72" s="32"/>
      <c r="E72" s="32"/>
      <c r="F72" s="32"/>
      <c r="G72" s="32"/>
      <c r="H72" s="32"/>
      <c r="I72" s="32"/>
      <c r="J72" s="32"/>
      <c r="K72" s="32"/>
      <c r="L72" s="32"/>
    </row>
    <row r="73" spans="1:12">
      <c r="A73" s="19"/>
      <c r="B73" s="297" t="s">
        <v>163</v>
      </c>
      <c r="C73" s="297"/>
      <c r="D73" s="297"/>
      <c r="E73" s="297"/>
      <c r="F73" s="297"/>
      <c r="G73" s="297"/>
      <c r="H73" s="297"/>
      <c r="I73" s="297"/>
      <c r="J73" s="297"/>
      <c r="K73" s="297"/>
      <c r="L73" s="297"/>
    </row>
    <row r="74" spans="1:12">
      <c r="A74" s="19"/>
      <c r="B74" s="297" t="s">
        <v>164</v>
      </c>
      <c r="C74" s="297"/>
      <c r="D74" s="297"/>
      <c r="E74" s="297"/>
      <c r="F74" s="297"/>
      <c r="G74" s="297"/>
      <c r="H74" s="297"/>
      <c r="I74" s="297"/>
      <c r="J74" s="297"/>
      <c r="K74" s="297"/>
      <c r="L74" s="297"/>
    </row>
    <row r="75" spans="1:12">
      <c r="A75" s="19"/>
      <c r="B75" s="297" t="s">
        <v>82</v>
      </c>
      <c r="C75" s="297"/>
      <c r="D75" s="297"/>
      <c r="E75" s="297"/>
      <c r="F75" s="297"/>
      <c r="G75" s="297"/>
      <c r="H75" s="297"/>
      <c r="I75" s="297"/>
      <c r="J75" s="297"/>
      <c r="K75" s="297"/>
      <c r="L75" s="297"/>
    </row>
    <row r="76" spans="1:12">
      <c r="A76" s="19"/>
      <c r="B76" s="297" t="s">
        <v>165</v>
      </c>
      <c r="C76" s="297"/>
      <c r="D76" s="297"/>
      <c r="E76" s="297"/>
      <c r="F76" s="297"/>
      <c r="G76" s="297"/>
      <c r="H76" s="297"/>
      <c r="I76" s="297"/>
      <c r="J76" s="297"/>
      <c r="K76" s="297"/>
      <c r="L76" s="297"/>
    </row>
    <row r="77" spans="1:12" ht="13">
      <c r="A77" s="289" t="s">
        <v>179</v>
      </c>
      <c r="B77" s="289"/>
      <c r="C77" s="32"/>
      <c r="D77" s="32"/>
      <c r="E77" s="32"/>
      <c r="F77" s="32"/>
      <c r="G77" s="32"/>
      <c r="H77" s="32"/>
      <c r="I77" s="32"/>
      <c r="J77" s="32"/>
      <c r="K77" s="32"/>
      <c r="L77" s="32"/>
    </row>
    <row r="78" spans="1:12">
      <c r="A78" s="19"/>
      <c r="B78" s="297" t="s">
        <v>83</v>
      </c>
      <c r="C78" s="297"/>
      <c r="D78" s="297"/>
      <c r="E78" s="297"/>
      <c r="F78" s="297"/>
      <c r="G78" s="297"/>
      <c r="H78" s="297"/>
      <c r="I78" s="297"/>
      <c r="J78" s="297"/>
      <c r="K78" s="297"/>
      <c r="L78" s="297"/>
    </row>
    <row r="79" spans="1:12">
      <c r="A79" s="19"/>
      <c r="B79" s="231" t="s">
        <v>34</v>
      </c>
      <c r="C79" s="231"/>
      <c r="D79" s="231"/>
      <c r="E79" s="231"/>
      <c r="F79" s="231"/>
      <c r="G79" s="231"/>
      <c r="H79" s="231"/>
      <c r="I79" s="231"/>
      <c r="J79" s="231"/>
      <c r="K79" s="231"/>
      <c r="L79" s="231"/>
    </row>
    <row r="80" spans="1:12">
      <c r="A80" s="19"/>
      <c r="B80" s="297" t="s">
        <v>125</v>
      </c>
      <c r="C80" s="297"/>
      <c r="D80" s="297"/>
      <c r="E80" s="297"/>
      <c r="F80" s="297"/>
      <c r="G80" s="297"/>
      <c r="H80" s="297"/>
      <c r="I80" s="297"/>
      <c r="J80" s="297"/>
      <c r="K80" s="297"/>
      <c r="L80" s="297"/>
    </row>
    <row r="81" spans="1:12" ht="13">
      <c r="A81" s="289" t="s">
        <v>180</v>
      </c>
      <c r="B81" s="289"/>
      <c r="C81" s="32"/>
      <c r="D81" s="32"/>
      <c r="E81" s="32"/>
      <c r="F81" s="32"/>
      <c r="G81" s="32"/>
      <c r="H81" s="32"/>
      <c r="I81" s="32"/>
      <c r="J81" s="32"/>
      <c r="K81" s="32"/>
      <c r="L81" s="32"/>
    </row>
    <row r="82" spans="1:12">
      <c r="A82" s="19"/>
      <c r="B82" s="297" t="s">
        <v>65</v>
      </c>
      <c r="C82" s="297"/>
      <c r="D82" s="297"/>
      <c r="E82" s="297"/>
      <c r="F82" s="297"/>
      <c r="G82" s="297"/>
      <c r="H82" s="297"/>
      <c r="I82" s="297"/>
      <c r="J82" s="297"/>
      <c r="K82" s="297"/>
      <c r="L82" s="297"/>
    </row>
    <row r="83" spans="1:12">
      <c r="A83" s="19"/>
      <c r="B83" s="297" t="s">
        <v>66</v>
      </c>
      <c r="C83" s="297"/>
      <c r="D83" s="297"/>
      <c r="E83" s="297"/>
      <c r="F83" s="297"/>
      <c r="G83" s="297"/>
      <c r="H83" s="297"/>
      <c r="I83" s="297"/>
      <c r="J83" s="297"/>
      <c r="K83" s="297"/>
      <c r="L83" s="297"/>
    </row>
    <row r="84" spans="1:12">
      <c r="A84" s="19"/>
      <c r="B84" s="297" t="s">
        <v>173</v>
      </c>
      <c r="C84" s="297"/>
      <c r="D84" s="297"/>
      <c r="E84" s="297"/>
      <c r="F84" s="297"/>
      <c r="G84" s="297"/>
      <c r="H84" s="297"/>
      <c r="I84" s="297"/>
      <c r="J84" s="297"/>
      <c r="K84" s="297"/>
      <c r="L84" s="297"/>
    </row>
    <row r="85" spans="1:12">
      <c r="A85" s="19"/>
      <c r="B85" s="297" t="s">
        <v>213</v>
      </c>
      <c r="C85" s="297"/>
      <c r="D85" s="297"/>
      <c r="E85" s="297"/>
      <c r="F85" s="297"/>
      <c r="G85" s="297"/>
      <c r="H85" s="297"/>
      <c r="I85" s="297"/>
      <c r="J85" s="297"/>
      <c r="K85" s="297"/>
      <c r="L85" s="297"/>
    </row>
    <row r="86" spans="1:12">
      <c r="A86" s="19"/>
      <c r="B86" s="294" t="s">
        <v>320</v>
      </c>
      <c r="C86" s="294"/>
      <c r="D86" s="294"/>
      <c r="E86" s="294"/>
      <c r="F86" s="294"/>
      <c r="G86" s="294"/>
      <c r="H86" s="294"/>
      <c r="I86" s="294"/>
      <c r="J86" s="294"/>
      <c r="K86" s="294"/>
      <c r="L86" s="294"/>
    </row>
    <row r="87" spans="1:12" s="117" customFormat="1" ht="13" hidden="1">
      <c r="A87" s="289" t="s">
        <v>52</v>
      </c>
      <c r="B87" s="289"/>
      <c r="C87" s="116"/>
      <c r="D87" s="116"/>
      <c r="E87" s="116"/>
      <c r="F87" s="116"/>
      <c r="G87" s="116"/>
      <c r="H87" s="116"/>
      <c r="I87" s="116"/>
      <c r="J87" s="116"/>
      <c r="K87" s="116"/>
      <c r="L87" s="116"/>
    </row>
    <row r="88" spans="1:12" s="117" customFormat="1" hidden="1">
      <c r="A88" s="118"/>
      <c r="B88" s="296" t="s">
        <v>53</v>
      </c>
      <c r="C88" s="296"/>
      <c r="D88" s="296"/>
      <c r="E88" s="296"/>
      <c r="F88" s="296"/>
      <c r="G88" s="296"/>
      <c r="H88" s="296"/>
      <c r="I88" s="296"/>
      <c r="J88" s="296"/>
      <c r="K88" s="296"/>
      <c r="L88" s="296"/>
    </row>
    <row r="89" spans="1:12" s="117" customFormat="1" hidden="1">
      <c r="A89" s="118"/>
      <c r="B89" s="296" t="s">
        <v>54</v>
      </c>
      <c r="C89" s="296"/>
      <c r="D89" s="296"/>
      <c r="E89" s="296"/>
      <c r="F89" s="296"/>
      <c r="G89" s="296"/>
      <c r="H89" s="296"/>
      <c r="I89" s="296"/>
      <c r="J89" s="296"/>
      <c r="K89" s="296"/>
      <c r="L89" s="296"/>
    </row>
    <row r="90" spans="1:12" s="117" customFormat="1" ht="13" hidden="1">
      <c r="A90" s="115" t="s">
        <v>279</v>
      </c>
      <c r="B90" s="119"/>
      <c r="C90" s="119"/>
      <c r="D90" s="119"/>
      <c r="E90" s="119"/>
      <c r="F90" s="119"/>
      <c r="G90" s="119"/>
      <c r="H90" s="119"/>
      <c r="I90" s="119"/>
      <c r="J90" s="119"/>
      <c r="K90" s="119"/>
      <c r="L90" s="119"/>
    </row>
    <row r="91" spans="1:12" s="117" customFormat="1" hidden="1">
      <c r="A91" s="118"/>
      <c r="B91" s="296" t="s">
        <v>260</v>
      </c>
      <c r="C91" s="296"/>
      <c r="D91" s="296"/>
      <c r="E91" s="296"/>
      <c r="F91" s="296"/>
      <c r="G91" s="296"/>
      <c r="H91" s="296"/>
      <c r="I91" s="296"/>
      <c r="J91" s="296"/>
      <c r="K91" s="296"/>
      <c r="L91" s="296"/>
    </row>
    <row r="92" spans="1:12" s="117" customFormat="1" hidden="1">
      <c r="A92" s="118"/>
      <c r="B92" s="296" t="s">
        <v>261</v>
      </c>
      <c r="C92" s="296"/>
      <c r="D92" s="296"/>
      <c r="E92" s="296"/>
      <c r="F92" s="296"/>
      <c r="G92" s="296"/>
      <c r="H92" s="296"/>
      <c r="I92" s="296"/>
      <c r="J92" s="296"/>
      <c r="K92" s="296"/>
      <c r="L92" s="296"/>
    </row>
    <row r="93" spans="1:12" s="117" customFormat="1" hidden="1">
      <c r="A93" s="118"/>
      <c r="B93" s="296" t="s">
        <v>255</v>
      </c>
      <c r="C93" s="296"/>
      <c r="D93" s="296"/>
      <c r="E93" s="296"/>
      <c r="F93" s="296"/>
      <c r="G93" s="296"/>
      <c r="H93" s="296"/>
      <c r="I93" s="296"/>
      <c r="J93" s="296"/>
      <c r="K93" s="296"/>
      <c r="L93" s="296"/>
    </row>
    <row r="94" spans="1:12" s="117" customFormat="1" hidden="1">
      <c r="A94" s="118"/>
      <c r="B94" s="296" t="s">
        <v>182</v>
      </c>
      <c r="C94" s="296"/>
      <c r="D94" s="296"/>
      <c r="E94" s="296"/>
      <c r="F94" s="296"/>
      <c r="G94" s="296"/>
      <c r="H94" s="296"/>
      <c r="I94" s="296"/>
      <c r="J94" s="296"/>
      <c r="K94" s="296"/>
      <c r="L94" s="296"/>
    </row>
    <row r="95" spans="1:12" s="117" customFormat="1" hidden="1">
      <c r="A95" s="118"/>
      <c r="B95" s="296" t="s">
        <v>183</v>
      </c>
      <c r="C95" s="296"/>
      <c r="D95" s="296"/>
      <c r="E95" s="296"/>
      <c r="F95" s="296"/>
      <c r="G95" s="296"/>
      <c r="H95" s="296"/>
      <c r="I95" s="296"/>
      <c r="J95" s="296"/>
      <c r="K95" s="296"/>
      <c r="L95" s="296"/>
    </row>
    <row r="96" spans="1:12" s="117" customFormat="1" ht="13" hidden="1">
      <c r="A96" s="115" t="s">
        <v>276</v>
      </c>
      <c r="B96" s="119"/>
      <c r="C96" s="119"/>
      <c r="D96" s="119"/>
      <c r="E96" s="119"/>
      <c r="F96" s="119"/>
      <c r="G96" s="119"/>
      <c r="H96" s="119"/>
      <c r="I96" s="119"/>
      <c r="J96" s="119"/>
      <c r="K96" s="119"/>
      <c r="L96" s="119"/>
    </row>
    <row r="97" spans="1:12" s="117" customFormat="1" hidden="1">
      <c r="A97" s="118"/>
      <c r="B97" s="296" t="s">
        <v>277</v>
      </c>
      <c r="C97" s="296"/>
      <c r="D97" s="296"/>
      <c r="E97" s="296"/>
      <c r="F97" s="296"/>
      <c r="G97" s="296"/>
      <c r="H97" s="296"/>
      <c r="I97" s="296"/>
      <c r="J97" s="296"/>
      <c r="K97" s="296"/>
      <c r="L97" s="296"/>
    </row>
    <row r="98" spans="1:12" s="117" customFormat="1" hidden="1">
      <c r="A98" s="118"/>
      <c r="B98" s="296" t="s">
        <v>62</v>
      </c>
      <c r="C98" s="296"/>
      <c r="D98" s="296"/>
      <c r="E98" s="296"/>
      <c r="F98" s="296"/>
      <c r="G98" s="296"/>
      <c r="H98" s="296"/>
      <c r="I98" s="296"/>
      <c r="J98" s="296"/>
      <c r="K98" s="296"/>
      <c r="L98" s="296"/>
    </row>
    <row r="99" spans="1:12" s="117" customFormat="1" hidden="1">
      <c r="A99" s="118"/>
      <c r="B99" s="296" t="s">
        <v>278</v>
      </c>
      <c r="C99" s="296"/>
      <c r="D99" s="296"/>
      <c r="E99" s="296"/>
      <c r="F99" s="296"/>
      <c r="G99" s="296"/>
      <c r="H99" s="296"/>
      <c r="I99" s="296"/>
      <c r="J99" s="296"/>
      <c r="K99" s="296"/>
      <c r="L99" s="296"/>
    </row>
    <row r="100" spans="1:12" s="117" customFormat="1" hidden="1">
      <c r="A100" s="118"/>
      <c r="B100" s="296" t="s">
        <v>29</v>
      </c>
      <c r="C100" s="296"/>
      <c r="D100" s="296"/>
      <c r="E100" s="296"/>
      <c r="F100" s="296"/>
      <c r="G100" s="296"/>
      <c r="H100" s="296"/>
      <c r="I100" s="296"/>
      <c r="J100" s="296"/>
      <c r="K100" s="296"/>
      <c r="L100" s="296"/>
    </row>
    <row r="101" spans="1:12" ht="13" hidden="1">
      <c r="A101" s="140" t="s">
        <v>196</v>
      </c>
      <c r="B101" s="141"/>
      <c r="C101" s="141"/>
      <c r="D101" s="141"/>
      <c r="E101" s="141"/>
      <c r="F101" s="141"/>
      <c r="G101" s="141"/>
      <c r="H101" s="141"/>
      <c r="I101" s="141"/>
      <c r="J101" s="141"/>
      <c r="K101" s="141"/>
      <c r="L101" s="141"/>
    </row>
    <row r="102" spans="1:12" hidden="1">
      <c r="A102" s="117"/>
      <c r="B102" s="295" t="s">
        <v>19</v>
      </c>
      <c r="C102" s="295"/>
      <c r="D102" s="295"/>
      <c r="E102" s="295"/>
      <c r="F102" s="295"/>
      <c r="G102" s="295"/>
      <c r="H102" s="295"/>
      <c r="I102" s="295"/>
      <c r="J102" s="295"/>
      <c r="K102" s="295"/>
      <c r="L102" s="295"/>
    </row>
    <row r="103" spans="1:12" hidden="1">
      <c r="A103" s="117"/>
      <c r="B103" s="295" t="s">
        <v>20</v>
      </c>
      <c r="C103" s="295"/>
      <c r="D103" s="295"/>
      <c r="E103" s="295"/>
      <c r="F103" s="295"/>
      <c r="G103" s="295"/>
      <c r="H103" s="295"/>
      <c r="I103" s="295"/>
      <c r="J103" s="295"/>
      <c r="K103" s="295"/>
      <c r="L103" s="295"/>
    </row>
    <row r="104" spans="1:12" hidden="1">
      <c r="A104" s="117"/>
      <c r="B104" s="295" t="s">
        <v>21</v>
      </c>
      <c r="C104" s="295"/>
      <c r="D104" s="295"/>
      <c r="E104" s="295"/>
      <c r="F104" s="295"/>
      <c r="G104" s="295"/>
      <c r="H104" s="295"/>
      <c r="I104" s="295"/>
      <c r="J104" s="295"/>
      <c r="K104" s="295"/>
      <c r="L104" s="295"/>
    </row>
    <row r="105" spans="1:12" hidden="1">
      <c r="A105" s="117"/>
      <c r="B105" s="295" t="s">
        <v>22</v>
      </c>
      <c r="C105" s="295"/>
      <c r="D105" s="295"/>
      <c r="E105" s="295"/>
      <c r="F105" s="295"/>
      <c r="G105" s="295"/>
      <c r="H105" s="295"/>
      <c r="I105" s="295"/>
      <c r="J105" s="295"/>
      <c r="K105" s="295"/>
      <c r="L105" s="295"/>
    </row>
    <row r="106" spans="1:12" hidden="1">
      <c r="A106" s="117"/>
      <c r="B106" s="295" t="s">
        <v>23</v>
      </c>
      <c r="C106" s="295"/>
      <c r="D106" s="295"/>
      <c r="E106" s="295"/>
      <c r="F106" s="295"/>
      <c r="G106" s="295"/>
      <c r="H106" s="295"/>
      <c r="I106" s="295"/>
      <c r="J106" s="295"/>
      <c r="K106" s="295"/>
      <c r="L106" s="295"/>
    </row>
    <row r="107" spans="1:12" ht="13" hidden="1">
      <c r="A107" s="140" t="s">
        <v>9</v>
      </c>
      <c r="B107" s="141"/>
      <c r="C107" s="141"/>
      <c r="D107" s="141"/>
      <c r="E107" s="141"/>
      <c r="F107" s="141"/>
      <c r="G107" s="141"/>
      <c r="H107" s="141"/>
      <c r="I107" s="141"/>
      <c r="J107" s="141"/>
      <c r="K107" s="141"/>
      <c r="L107" s="141"/>
    </row>
    <row r="108" spans="1:12" s="137" customFormat="1" ht="13" hidden="1">
      <c r="A108" s="140"/>
      <c r="B108" s="295" t="s">
        <v>7</v>
      </c>
      <c r="C108" s="295"/>
      <c r="D108" s="295"/>
      <c r="E108" s="295"/>
      <c r="F108" s="295"/>
      <c r="G108" s="295"/>
      <c r="H108" s="295"/>
      <c r="I108" s="295"/>
      <c r="J108" s="295"/>
      <c r="K108" s="295"/>
      <c r="L108" s="295"/>
    </row>
    <row r="109" spans="1:12" s="137" customFormat="1" ht="13" hidden="1">
      <c r="A109" s="140"/>
      <c r="B109" s="295" t="s">
        <v>8</v>
      </c>
      <c r="C109" s="295"/>
      <c r="D109" s="295"/>
      <c r="E109" s="295"/>
      <c r="F109" s="295"/>
      <c r="G109" s="295"/>
      <c r="H109" s="295"/>
      <c r="I109" s="295"/>
      <c r="J109" s="295"/>
      <c r="K109" s="295"/>
      <c r="L109" s="295"/>
    </row>
    <row r="110" spans="1:12" s="137" customFormat="1" ht="13" hidden="1">
      <c r="A110" s="140" t="s">
        <v>11</v>
      </c>
      <c r="B110" s="140"/>
      <c r="C110" s="138"/>
      <c r="D110" s="138"/>
      <c r="E110" s="138"/>
      <c r="F110" s="138"/>
      <c r="G110" s="138"/>
      <c r="H110" s="138"/>
      <c r="I110" s="138"/>
      <c r="J110" s="138"/>
      <c r="K110" s="138"/>
      <c r="L110" s="138"/>
    </row>
    <row r="111" spans="1:12" s="137" customFormat="1" ht="13" hidden="1">
      <c r="A111" s="140"/>
      <c r="B111" s="295" t="s">
        <v>2</v>
      </c>
      <c r="C111" s="295"/>
      <c r="D111" s="295"/>
      <c r="E111" s="295"/>
      <c r="F111" s="295"/>
      <c r="G111" s="295"/>
      <c r="H111" s="295"/>
      <c r="I111" s="295"/>
      <c r="J111" s="295"/>
      <c r="K111" s="295"/>
      <c r="L111" s="295"/>
    </row>
    <row r="112" spans="1:12" s="137" customFormat="1" ht="13" hidden="1">
      <c r="A112" s="140"/>
      <c r="B112" s="295" t="s">
        <v>3</v>
      </c>
      <c r="C112" s="295"/>
      <c r="D112" s="295"/>
      <c r="E112" s="295"/>
      <c r="F112" s="295"/>
      <c r="G112" s="295"/>
      <c r="H112" s="295"/>
      <c r="I112" s="295"/>
      <c r="J112" s="295"/>
      <c r="K112" s="295"/>
      <c r="L112" s="295"/>
    </row>
    <row r="113" spans="1:12" s="137" customFormat="1" ht="13" hidden="1">
      <c r="A113" s="140"/>
      <c r="B113" s="295" t="s">
        <v>4</v>
      </c>
      <c r="C113" s="295"/>
      <c r="D113" s="295"/>
      <c r="E113" s="295"/>
      <c r="F113" s="295"/>
      <c r="G113" s="295"/>
      <c r="H113" s="295"/>
      <c r="I113" s="295"/>
      <c r="J113" s="295"/>
      <c r="K113" s="295"/>
      <c r="L113" s="295"/>
    </row>
    <row r="114" spans="1:12" s="137" customFormat="1" ht="13" hidden="1">
      <c r="A114" s="139"/>
      <c r="B114" s="295" t="s">
        <v>5</v>
      </c>
      <c r="C114" s="295"/>
      <c r="D114" s="295"/>
      <c r="E114" s="295"/>
      <c r="F114" s="295"/>
      <c r="G114" s="295"/>
      <c r="H114" s="295"/>
      <c r="I114" s="295"/>
      <c r="J114" s="295"/>
      <c r="K114" s="295"/>
      <c r="L114" s="295"/>
    </row>
    <row r="115" spans="1:12" s="137" customFormat="1" ht="13" hidden="1">
      <c r="A115" s="139"/>
      <c r="B115" s="295" t="s">
        <v>6</v>
      </c>
      <c r="C115" s="295"/>
      <c r="D115" s="295"/>
      <c r="E115" s="295"/>
      <c r="F115" s="295"/>
      <c r="G115" s="295"/>
      <c r="H115" s="295"/>
      <c r="I115" s="295"/>
      <c r="J115" s="295"/>
      <c r="K115" s="295"/>
      <c r="L115" s="295"/>
    </row>
    <row r="116" spans="1:12" ht="13" hidden="1">
      <c r="A116" s="289" t="s">
        <v>245</v>
      </c>
      <c r="B116" s="289"/>
      <c r="C116" s="221"/>
      <c r="D116" s="221"/>
      <c r="E116" s="221"/>
      <c r="F116" s="221"/>
      <c r="G116" s="221"/>
      <c r="H116" s="221"/>
      <c r="I116" s="221"/>
      <c r="J116" s="221"/>
      <c r="K116" s="221"/>
      <c r="L116" s="221"/>
    </row>
    <row r="117" spans="1:12" hidden="1">
      <c r="A117" s="222"/>
      <c r="B117" s="294" t="s">
        <v>321</v>
      </c>
      <c r="C117" s="294"/>
      <c r="D117" s="294"/>
      <c r="E117" s="294"/>
      <c r="F117" s="294"/>
      <c r="G117" s="294"/>
      <c r="H117" s="294"/>
      <c r="I117" s="294"/>
      <c r="J117" s="294"/>
      <c r="K117" s="294"/>
      <c r="L117" s="294"/>
    </row>
    <row r="118" spans="1:12" hidden="1">
      <c r="A118" s="222"/>
      <c r="B118" s="294" t="s">
        <v>323</v>
      </c>
      <c r="C118" s="294"/>
      <c r="D118" s="294"/>
      <c r="E118" s="294"/>
      <c r="F118" s="294"/>
      <c r="G118" s="294"/>
      <c r="H118" s="294"/>
      <c r="I118" s="294"/>
      <c r="J118" s="294"/>
      <c r="K118" s="294"/>
      <c r="L118" s="294"/>
    </row>
    <row r="119" spans="1:12" hidden="1">
      <c r="A119" s="222"/>
      <c r="B119" s="294" t="s">
        <v>322</v>
      </c>
      <c r="C119" s="294"/>
      <c r="D119" s="294"/>
      <c r="E119" s="294"/>
      <c r="F119" s="294"/>
      <c r="G119" s="294"/>
      <c r="H119" s="294"/>
      <c r="I119" s="294"/>
      <c r="J119" s="294"/>
      <c r="K119" s="294"/>
      <c r="L119" s="294"/>
    </row>
    <row r="120" spans="1:12" s="225" customFormat="1" ht="13" hidden="1">
      <c r="A120" s="147" t="s">
        <v>401</v>
      </c>
      <c r="B120" s="147"/>
      <c r="C120" s="145"/>
      <c r="D120" s="145"/>
      <c r="E120" s="145"/>
      <c r="F120" s="145"/>
      <c r="G120" s="145"/>
      <c r="H120" s="145"/>
      <c r="I120" s="145"/>
      <c r="J120" s="145"/>
      <c r="K120" s="145"/>
    </row>
    <row r="121" spans="1:12" s="225" customFormat="1" ht="13" hidden="1">
      <c r="A121" s="146"/>
      <c r="B121" s="282" t="s">
        <v>402</v>
      </c>
      <c r="C121" s="282"/>
      <c r="D121" s="282"/>
      <c r="E121" s="282"/>
      <c r="F121" s="282"/>
      <c r="G121" s="282"/>
      <c r="H121" s="282"/>
      <c r="I121" s="282"/>
      <c r="J121" s="282"/>
      <c r="K121" s="282"/>
    </row>
    <row r="122" spans="1:12" s="225" customFormat="1" ht="13" hidden="1">
      <c r="A122" s="146"/>
      <c r="B122" s="282" t="s">
        <v>403</v>
      </c>
      <c r="C122" s="282"/>
      <c r="D122" s="282"/>
      <c r="E122" s="282"/>
      <c r="F122" s="282"/>
      <c r="G122" s="282"/>
      <c r="H122" s="282"/>
      <c r="I122" s="282"/>
      <c r="J122" s="282"/>
      <c r="K122" s="282"/>
    </row>
    <row r="123" spans="1:12" s="225" customFormat="1" ht="13" hidden="1">
      <c r="A123" s="146"/>
      <c r="B123" s="282" t="s">
        <v>406</v>
      </c>
      <c r="C123" s="282"/>
      <c r="D123" s="282"/>
      <c r="E123" s="282"/>
      <c r="F123" s="282"/>
      <c r="G123" s="282"/>
      <c r="H123" s="282"/>
      <c r="I123" s="282"/>
      <c r="J123" s="282"/>
      <c r="K123" s="282"/>
    </row>
    <row r="124" spans="1:12" s="225" customFormat="1" ht="13" hidden="1">
      <c r="A124" s="146"/>
      <c r="B124" s="282" t="s">
        <v>407</v>
      </c>
      <c r="C124" s="282"/>
      <c r="D124" s="282"/>
      <c r="E124" s="282"/>
      <c r="F124" s="282"/>
      <c r="G124" s="282"/>
      <c r="H124" s="282"/>
      <c r="I124" s="282"/>
      <c r="J124" s="282"/>
      <c r="K124" s="282"/>
    </row>
    <row r="125" spans="1:12" s="225" customFormat="1" ht="13" hidden="1">
      <c r="A125" s="146"/>
      <c r="B125" s="282" t="s">
        <v>404</v>
      </c>
      <c r="C125" s="282"/>
      <c r="D125" s="282"/>
      <c r="E125" s="282"/>
      <c r="F125" s="282"/>
      <c r="G125" s="282"/>
      <c r="H125" s="282"/>
      <c r="I125" s="282"/>
      <c r="J125" s="282"/>
      <c r="K125" s="282"/>
    </row>
    <row r="126" spans="1:12" s="225" customFormat="1" ht="13" hidden="1">
      <c r="A126" s="146"/>
      <c r="B126" s="282" t="s">
        <v>405</v>
      </c>
      <c r="C126" s="282"/>
      <c r="D126" s="282"/>
      <c r="E126" s="282"/>
      <c r="F126" s="282"/>
      <c r="G126" s="282"/>
      <c r="H126" s="282"/>
      <c r="I126" s="282"/>
      <c r="J126" s="282"/>
      <c r="K126" s="282"/>
    </row>
    <row r="127" spans="1:12" ht="13" hidden="1">
      <c r="A127" s="223" t="s">
        <v>392</v>
      </c>
      <c r="B127" s="224"/>
      <c r="C127" s="224"/>
      <c r="D127" s="224"/>
      <c r="E127" s="224"/>
      <c r="F127" s="224"/>
      <c r="G127" s="224"/>
      <c r="H127" s="224"/>
      <c r="I127" s="224"/>
      <c r="J127" s="224"/>
      <c r="K127" s="224"/>
      <c r="L127" s="224"/>
    </row>
    <row r="128" spans="1:12" ht="13" hidden="1">
      <c r="A128" s="139"/>
      <c r="B128" s="290" t="s">
        <v>411</v>
      </c>
      <c r="C128" s="290"/>
      <c r="D128" s="290"/>
      <c r="E128" s="290"/>
      <c r="F128" s="290"/>
      <c r="G128" s="290"/>
      <c r="H128" s="290"/>
      <c r="I128" s="290"/>
      <c r="J128" s="290"/>
      <c r="K128" s="290"/>
      <c r="L128" s="290"/>
    </row>
    <row r="129" spans="1:12" ht="13" hidden="1">
      <c r="A129" s="139"/>
      <c r="B129" s="290" t="s">
        <v>412</v>
      </c>
      <c r="C129" s="290"/>
      <c r="D129" s="290"/>
      <c r="E129" s="290"/>
      <c r="F129" s="290"/>
      <c r="G129" s="290"/>
      <c r="H129" s="290"/>
      <c r="I129" s="290"/>
      <c r="J129" s="290"/>
      <c r="K129" s="290"/>
      <c r="L129" s="290"/>
    </row>
    <row r="130" spans="1:12" ht="13" hidden="1">
      <c r="A130" s="139"/>
      <c r="B130" s="290" t="s">
        <v>408</v>
      </c>
      <c r="C130" s="290"/>
      <c r="D130" s="290"/>
      <c r="E130" s="290"/>
      <c r="F130" s="290"/>
      <c r="G130" s="290"/>
      <c r="H130" s="290"/>
      <c r="I130" s="290"/>
      <c r="J130" s="290"/>
      <c r="K130" s="290"/>
      <c r="L130" s="290"/>
    </row>
    <row r="131" spans="1:12" ht="13" hidden="1">
      <c r="A131" s="139"/>
      <c r="B131" s="290" t="s">
        <v>409</v>
      </c>
      <c r="C131" s="290"/>
      <c r="D131" s="290"/>
      <c r="E131" s="290"/>
      <c r="F131" s="290"/>
      <c r="G131" s="290"/>
      <c r="H131" s="290"/>
      <c r="I131" s="290"/>
      <c r="J131" s="290"/>
      <c r="K131" s="290"/>
      <c r="L131" s="290"/>
    </row>
    <row r="132" spans="1:12" ht="13" hidden="1">
      <c r="A132" s="139"/>
      <c r="B132" s="290" t="s">
        <v>410</v>
      </c>
      <c r="C132" s="290"/>
      <c r="D132" s="290"/>
      <c r="E132" s="290"/>
      <c r="F132" s="290"/>
      <c r="G132" s="290"/>
      <c r="H132" s="290"/>
      <c r="I132" s="290"/>
      <c r="J132" s="290"/>
      <c r="K132" s="290"/>
      <c r="L132" s="290"/>
    </row>
  </sheetData>
  <sheetProtection sheet="1" objects="1" scenarios="1"/>
  <mergeCells count="124">
    <mergeCell ref="B58:L58"/>
    <mergeCell ref="B76:L76"/>
    <mergeCell ref="B62:L62"/>
    <mergeCell ref="E29:L29"/>
    <mergeCell ref="B64:L64"/>
    <mergeCell ref="C34:L34"/>
    <mergeCell ref="C54:L54"/>
    <mergeCell ref="C45:L45"/>
    <mergeCell ref="C35:L35"/>
    <mergeCell ref="C53:L53"/>
    <mergeCell ref="B70:L70"/>
    <mergeCell ref="A56:B56"/>
    <mergeCell ref="A53:B54"/>
    <mergeCell ref="B68:L68"/>
    <mergeCell ref="A46:A51"/>
    <mergeCell ref="B46:B47"/>
    <mergeCell ref="C46:L46"/>
    <mergeCell ref="C47:L47"/>
    <mergeCell ref="B48:B50"/>
    <mergeCell ref="E27:L27"/>
    <mergeCell ref="E30:L30"/>
    <mergeCell ref="C49:L49"/>
    <mergeCell ref="C50:L50"/>
    <mergeCell ref="C51:L51"/>
    <mergeCell ref="E10:L10"/>
    <mergeCell ref="C8:L8"/>
    <mergeCell ref="E11:L11"/>
    <mergeCell ref="E13:L13"/>
    <mergeCell ref="E17:L17"/>
    <mergeCell ref="C48:L48"/>
    <mergeCell ref="C40:L40"/>
    <mergeCell ref="C42:L42"/>
    <mergeCell ref="E23:L23"/>
    <mergeCell ref="E26:L26"/>
    <mergeCell ref="C39:L39"/>
    <mergeCell ref="E28:L28"/>
    <mergeCell ref="E31:L31"/>
    <mergeCell ref="E18:L18"/>
    <mergeCell ref="E19:L19"/>
    <mergeCell ref="C32:L32"/>
    <mergeCell ref="E25:L25"/>
    <mergeCell ref="C33:L33"/>
    <mergeCell ref="C43:L43"/>
    <mergeCell ref="A1:C1"/>
    <mergeCell ref="B82:L82"/>
    <mergeCell ref="B71:L71"/>
    <mergeCell ref="A66:L66"/>
    <mergeCell ref="A61:L61"/>
    <mergeCell ref="B60:L60"/>
    <mergeCell ref="A7:B31"/>
    <mergeCell ref="E22:L22"/>
    <mergeCell ref="B69:L69"/>
    <mergeCell ref="B80:L80"/>
    <mergeCell ref="C52:L52"/>
    <mergeCell ref="A52:B52"/>
    <mergeCell ref="B63:L63"/>
    <mergeCell ref="B59:L59"/>
    <mergeCell ref="A57:L57"/>
    <mergeCell ref="A72:B72"/>
    <mergeCell ref="B65:L65"/>
    <mergeCell ref="B67:L67"/>
    <mergeCell ref="C7:L7"/>
    <mergeCell ref="E15:L15"/>
    <mergeCell ref="E16:L16"/>
    <mergeCell ref="E9:L9"/>
    <mergeCell ref="E12:L12"/>
    <mergeCell ref="E14:L14"/>
    <mergeCell ref="B86:L86"/>
    <mergeCell ref="B88:L88"/>
    <mergeCell ref="A87:B87"/>
    <mergeCell ref="B85:L85"/>
    <mergeCell ref="B73:L73"/>
    <mergeCell ref="B102:L102"/>
    <mergeCell ref="B100:L100"/>
    <mergeCell ref="B97:L97"/>
    <mergeCell ref="B84:L84"/>
    <mergeCell ref="A81:B81"/>
    <mergeCell ref="B89:L89"/>
    <mergeCell ref="B74:L74"/>
    <mergeCell ref="B75:L75"/>
    <mergeCell ref="B93:L93"/>
    <mergeCell ref="B83:L83"/>
    <mergeCell ref="B78:L78"/>
    <mergeCell ref="B94:L94"/>
    <mergeCell ref="B95:L95"/>
    <mergeCell ref="B91:L91"/>
    <mergeCell ref="B92:L92"/>
    <mergeCell ref="A77:B77"/>
    <mergeCell ref="B124:K124"/>
    <mergeCell ref="B125:K125"/>
    <mergeCell ref="B104:L104"/>
    <mergeCell ref="B103:L103"/>
    <mergeCell ref="B98:L98"/>
    <mergeCell ref="B99:L99"/>
    <mergeCell ref="B105:L105"/>
    <mergeCell ref="B106:L106"/>
    <mergeCell ref="B108:L108"/>
    <mergeCell ref="B117:L117"/>
    <mergeCell ref="B118:L118"/>
    <mergeCell ref="B109:L109"/>
    <mergeCell ref="B126:K126"/>
    <mergeCell ref="C36:L36"/>
    <mergeCell ref="C37:L37"/>
    <mergeCell ref="C38:L38"/>
    <mergeCell ref="C41:L41"/>
    <mergeCell ref="C44:L44"/>
    <mergeCell ref="A116:B116"/>
    <mergeCell ref="B132:L132"/>
    <mergeCell ref="B32:B39"/>
    <mergeCell ref="B40:B44"/>
    <mergeCell ref="A32:A45"/>
    <mergeCell ref="B128:L128"/>
    <mergeCell ref="B129:L129"/>
    <mergeCell ref="B130:L130"/>
    <mergeCell ref="B131:L131"/>
    <mergeCell ref="B121:K121"/>
    <mergeCell ref="B122:K122"/>
    <mergeCell ref="B119:L119"/>
    <mergeCell ref="B114:L114"/>
    <mergeCell ref="B115:L115"/>
    <mergeCell ref="B111:L111"/>
    <mergeCell ref="B112:L112"/>
    <mergeCell ref="B113:L113"/>
    <mergeCell ref="B123:K123"/>
  </mergeCells>
  <phoneticPr fontId="9" type="noConversion"/>
  <dataValidations count="1">
    <dataValidation type="list" allowBlank="1" showInputMessage="1" showErrorMessage="1" sqref="M22:M31">
      <formula1>$A$2:$A$3</formula1>
    </dataValidation>
  </dataValidations>
  <pageMargins left="0.75" right="0.75" top="1" bottom="1" header="0.5" footer="0.5"/>
  <pageSetup scale="87" fitToHeight="2" orientation="landscape"/>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52"/>
  <sheetViews>
    <sheetView showGridLines="0" zoomScaleNormal="100" workbookViewId="0">
      <selection activeCell="I59" sqref="I59"/>
    </sheetView>
  </sheetViews>
  <sheetFormatPr defaultColWidth="9.1796875" defaultRowHeight="12.5"/>
  <cols>
    <col min="1" max="1" width="14.6328125" style="3" customWidth="1"/>
    <col min="2" max="5" width="12.6328125" style="3" customWidth="1"/>
    <col min="6" max="6" width="14.1796875" style="3" customWidth="1"/>
    <col min="7" max="8" width="12.6328125" style="3" customWidth="1"/>
    <col min="9" max="9" width="9.1796875" style="3" customWidth="1"/>
    <col min="10" max="16384" width="9.1796875" style="3"/>
  </cols>
  <sheetData>
    <row r="1" spans="1:8" ht="20">
      <c r="A1" s="334" t="s">
        <v>31</v>
      </c>
      <c r="B1" s="334"/>
      <c r="C1" s="334"/>
      <c r="D1" s="1"/>
      <c r="E1" s="1"/>
      <c r="F1" s="1"/>
      <c r="G1" s="1"/>
      <c r="H1" s="1"/>
    </row>
    <row r="2" spans="1:8" ht="10" customHeight="1">
      <c r="A2" s="1"/>
      <c r="B2" s="1"/>
      <c r="C2" s="1"/>
      <c r="D2" s="1"/>
      <c r="E2" s="1"/>
      <c r="F2" s="1"/>
      <c r="G2" s="1"/>
      <c r="H2" s="1"/>
    </row>
    <row r="3" spans="1:8" s="68" customFormat="1">
      <c r="A3" s="83" t="s">
        <v>101</v>
      </c>
      <c r="B3" s="83"/>
      <c r="C3" s="83">
        <f>Description!B3</f>
        <v>1</v>
      </c>
      <c r="D3" s="83" t="str">
        <f>CONCATENATE(C3,".xls")</f>
        <v>1.xls</v>
      </c>
      <c r="E3" s="83"/>
      <c r="F3" s="83"/>
      <c r="G3" s="83"/>
      <c r="H3" s="83"/>
    </row>
    <row r="4" spans="1:8" s="68" customFormat="1">
      <c r="A4" s="83" t="s">
        <v>102</v>
      </c>
      <c r="B4" s="83"/>
      <c r="C4" s="83">
        <v>1</v>
      </c>
      <c r="D4" s="83" t="str">
        <f>CONCATENATE(C4,".xls")</f>
        <v>1.xls</v>
      </c>
      <c r="E4" s="83"/>
      <c r="F4" s="83"/>
      <c r="G4" s="83"/>
      <c r="H4" s="83"/>
    </row>
    <row r="5" spans="1:8" ht="10" customHeight="1">
      <c r="A5" s="1"/>
      <c r="B5" s="1"/>
      <c r="C5" s="1"/>
      <c r="D5" s="1"/>
      <c r="E5" s="1"/>
      <c r="F5" s="1"/>
      <c r="G5" s="1"/>
      <c r="H5" s="1"/>
    </row>
    <row r="6" spans="1:8" s="103" customFormat="1" ht="18">
      <c r="A6" s="267" t="s">
        <v>51</v>
      </c>
      <c r="B6" s="267"/>
      <c r="C6" s="267"/>
      <c r="D6" s="45" t="str">
        <f>D4</f>
        <v>1.xls</v>
      </c>
      <c r="E6" s="45"/>
      <c r="F6" s="45"/>
      <c r="G6" s="45"/>
      <c r="H6" s="45"/>
    </row>
    <row r="7" spans="1:8" ht="13" hidden="1" thickBot="1">
      <c r="A7" s="34"/>
      <c r="B7" s="34"/>
      <c r="C7" s="34"/>
      <c r="D7" s="34"/>
      <c r="E7" s="34"/>
      <c r="F7" s="34"/>
      <c r="G7" s="34"/>
      <c r="H7" s="34"/>
    </row>
    <row r="8" spans="1:8" ht="20" hidden="1">
      <c r="A8" s="335" t="s">
        <v>181</v>
      </c>
      <c r="B8" s="335"/>
      <c r="C8" s="81"/>
      <c r="D8" s="81"/>
      <c r="E8" s="81"/>
      <c r="F8" s="35"/>
      <c r="G8" s="35"/>
      <c r="H8" s="35"/>
    </row>
    <row r="9" spans="1:8" hidden="1">
      <c r="A9" s="81" t="s">
        <v>112</v>
      </c>
      <c r="B9" s="82">
        <v>36526</v>
      </c>
      <c r="C9" s="81"/>
      <c r="D9" s="81" t="s">
        <v>241</v>
      </c>
      <c r="E9" s="81" t="s">
        <v>222</v>
      </c>
      <c r="F9" s="35"/>
      <c r="G9" s="35"/>
      <c r="H9" s="35"/>
    </row>
    <row r="10" spans="1:8" hidden="1">
      <c r="A10" s="81" t="s">
        <v>146</v>
      </c>
      <c r="B10" s="35">
        <v>40179</v>
      </c>
      <c r="C10" s="81"/>
      <c r="D10" s="81"/>
      <c r="E10" s="81" t="s">
        <v>242</v>
      </c>
      <c r="F10" s="35"/>
      <c r="G10" s="35"/>
      <c r="H10" s="35"/>
    </row>
    <row r="11" spans="1:8" hidden="1">
      <c r="A11" s="81" t="s">
        <v>113</v>
      </c>
      <c r="B11" s="81" t="str">
        <f>Process!D22</f>
        <v>Analysis</v>
      </c>
      <c r="C11" s="81"/>
      <c r="D11" s="81"/>
      <c r="E11" s="81" t="s">
        <v>143</v>
      </c>
      <c r="F11" s="35"/>
      <c r="G11" s="35"/>
      <c r="H11" s="35"/>
    </row>
    <row r="12" spans="1:8" hidden="1">
      <c r="A12" s="81"/>
      <c r="B12" s="81" t="str">
        <f>Process!D23</f>
        <v>Architecture</v>
      </c>
      <c r="C12" s="81"/>
      <c r="D12" s="81"/>
      <c r="E12" s="81" t="s">
        <v>144</v>
      </c>
      <c r="F12" s="35"/>
      <c r="G12" s="35"/>
      <c r="H12" s="35"/>
    </row>
    <row r="13" spans="1:8" hidden="1">
      <c r="A13" s="81"/>
      <c r="B13" s="81" t="str">
        <f>Process!D24</f>
        <v>Planning</v>
      </c>
      <c r="C13" s="81"/>
      <c r="D13" s="81"/>
      <c r="E13" s="81" t="s">
        <v>58</v>
      </c>
      <c r="F13" s="35"/>
      <c r="G13" s="35"/>
      <c r="H13" s="35"/>
    </row>
    <row r="14" spans="1:8" hidden="1">
      <c r="A14" s="81"/>
      <c r="B14" s="81" t="str">
        <f>Process!D25</f>
        <v>Construction</v>
      </c>
      <c r="C14" s="81"/>
      <c r="D14" s="81"/>
      <c r="E14" s="81" t="s">
        <v>59</v>
      </c>
      <c r="F14" s="35"/>
      <c r="G14" s="35"/>
      <c r="H14" s="35"/>
    </row>
    <row r="15" spans="1:8" hidden="1">
      <c r="A15" s="81"/>
      <c r="B15" s="81" t="str">
        <f>Process!D26</f>
        <v>Refactoring</v>
      </c>
      <c r="C15" s="81"/>
      <c r="D15" s="81"/>
      <c r="E15" s="81" t="s">
        <v>60</v>
      </c>
      <c r="F15" s="35"/>
      <c r="G15" s="35"/>
      <c r="H15" s="35"/>
    </row>
    <row r="16" spans="1:8" hidden="1">
      <c r="A16" s="81"/>
      <c r="B16" s="81" t="str">
        <f>Process!D27</f>
        <v>Review</v>
      </c>
      <c r="C16" s="81"/>
      <c r="D16" s="81"/>
      <c r="E16" s="81" t="s">
        <v>61</v>
      </c>
      <c r="F16" s="35"/>
      <c r="G16" s="35"/>
      <c r="H16" s="35"/>
    </row>
    <row r="17" spans="1:8" hidden="1">
      <c r="A17" s="81"/>
      <c r="B17" s="81" t="str">
        <f>Process!D28</f>
        <v>Integration</v>
      </c>
      <c r="C17" s="81"/>
      <c r="D17" s="81"/>
      <c r="E17" s="81" t="s">
        <v>148</v>
      </c>
      <c r="F17" s="35"/>
      <c r="G17" s="35"/>
      <c r="H17" s="35"/>
    </row>
    <row r="18" spans="1:8" hidden="1">
      <c r="A18" s="81"/>
      <c r="B18" s="81" t="str">
        <f>Process!D29</f>
        <v>Repatterning</v>
      </c>
      <c r="C18" s="81"/>
      <c r="D18" s="81"/>
      <c r="E18" s="81"/>
      <c r="F18" s="35"/>
      <c r="G18" s="35"/>
      <c r="H18" s="35"/>
    </row>
    <row r="19" spans="1:8" hidden="1">
      <c r="A19" s="81"/>
      <c r="B19" s="81" t="str">
        <f>Process!D30</f>
        <v>Postmortem</v>
      </c>
      <c r="C19" s="81"/>
      <c r="D19" s="81"/>
      <c r="E19" s="81"/>
      <c r="F19" s="35"/>
      <c r="G19" s="35"/>
      <c r="H19" s="35"/>
    </row>
    <row r="20" spans="1:8" hidden="1">
      <c r="A20" s="81"/>
      <c r="B20" s="81" t="str">
        <f>Process!D31</f>
        <v>Sandbox</v>
      </c>
      <c r="C20" s="81"/>
      <c r="D20" s="81"/>
      <c r="E20" s="81"/>
      <c r="F20" s="35"/>
      <c r="G20" s="35"/>
      <c r="H20" s="35"/>
    </row>
    <row r="21" spans="1:8" hidden="1">
      <c r="A21" s="81" t="s">
        <v>118</v>
      </c>
      <c r="B21" s="81" t="str">
        <f>Process!D10</f>
        <v>Documentation</v>
      </c>
      <c r="C21" s="81"/>
      <c r="D21" s="81" t="s">
        <v>91</v>
      </c>
      <c r="E21" s="81" t="s">
        <v>92</v>
      </c>
      <c r="F21" s="35"/>
      <c r="G21" s="35"/>
      <c r="H21" s="35"/>
    </row>
    <row r="22" spans="1:8" hidden="1">
      <c r="A22" s="81"/>
      <c r="B22" s="81" t="str">
        <f>Process!D11</f>
        <v>Build</v>
      </c>
      <c r="C22" s="81"/>
      <c r="D22" s="81"/>
      <c r="E22" s="81">
        <v>1</v>
      </c>
      <c r="F22" s="35"/>
      <c r="G22" s="35"/>
      <c r="H22" s="35"/>
    </row>
    <row r="23" spans="1:8" hidden="1">
      <c r="A23" s="81"/>
      <c r="B23" s="81" t="str">
        <f>Process!D12</f>
        <v>Product syntax</v>
      </c>
      <c r="C23" s="81"/>
      <c r="D23" s="81"/>
      <c r="E23" s="81">
        <v>2</v>
      </c>
      <c r="F23" s="35"/>
      <c r="G23" s="35"/>
      <c r="H23" s="35"/>
    </row>
    <row r="24" spans="1:8" hidden="1">
      <c r="A24" s="81"/>
      <c r="B24" s="81" t="str">
        <f>Process!D13</f>
        <v>Product logic</v>
      </c>
      <c r="C24" s="81"/>
      <c r="D24" s="81"/>
      <c r="E24" s="81">
        <v>3</v>
      </c>
      <c r="F24" s="35"/>
      <c r="G24" s="35"/>
      <c r="H24" s="35"/>
    </row>
    <row r="25" spans="1:8" hidden="1">
      <c r="A25" s="81"/>
      <c r="B25" s="81" t="str">
        <f>Process!D14</f>
        <v>Product interface</v>
      </c>
      <c r="C25" s="81"/>
      <c r="D25" s="81"/>
      <c r="E25" s="81">
        <v>4</v>
      </c>
      <c r="F25" s="35"/>
      <c r="G25" s="35"/>
      <c r="H25" s="35"/>
    </row>
    <row r="26" spans="1:8" hidden="1">
      <c r="A26" s="81"/>
      <c r="B26" s="81" t="str">
        <f>Process!D15</f>
        <v>Product checking</v>
      </c>
      <c r="C26" s="81"/>
      <c r="D26" s="81"/>
      <c r="E26" s="81">
        <v>5</v>
      </c>
      <c r="F26" s="35"/>
      <c r="G26" s="35"/>
      <c r="H26" s="35"/>
    </row>
    <row r="27" spans="1:8" hidden="1">
      <c r="A27" s="81"/>
      <c r="B27" s="81" t="str">
        <f>Process!D16</f>
        <v>Test syntax</v>
      </c>
      <c r="C27" s="81"/>
      <c r="D27" s="81"/>
      <c r="E27" s="81">
        <v>6</v>
      </c>
      <c r="F27" s="35"/>
      <c r="G27" s="35"/>
      <c r="H27" s="35"/>
    </row>
    <row r="28" spans="1:8" hidden="1">
      <c r="A28" s="81"/>
      <c r="B28" s="81" t="str">
        <f>Process!D17</f>
        <v>Test logic</v>
      </c>
      <c r="C28" s="81"/>
      <c r="D28" s="81"/>
      <c r="E28" s="81">
        <v>7</v>
      </c>
      <c r="F28" s="35"/>
      <c r="G28" s="35"/>
      <c r="H28" s="35"/>
    </row>
    <row r="29" spans="1:8" hidden="1">
      <c r="A29" s="81"/>
      <c r="B29" s="81" t="str">
        <f>Process!D18</f>
        <v>Test interface</v>
      </c>
      <c r="C29" s="81"/>
      <c r="D29" s="81"/>
      <c r="E29" s="81">
        <v>8</v>
      </c>
      <c r="F29" s="35"/>
      <c r="G29" s="35"/>
      <c r="H29" s="35"/>
    </row>
    <row r="30" spans="1:8" hidden="1">
      <c r="A30" s="81"/>
      <c r="B30" s="81" t="str">
        <f>Process!D19</f>
        <v>Test checking</v>
      </c>
      <c r="C30" s="81"/>
      <c r="D30" s="81"/>
      <c r="E30" s="81">
        <v>9</v>
      </c>
      <c r="F30" s="35"/>
      <c r="G30" s="35"/>
      <c r="H30" s="35"/>
    </row>
    <row r="31" spans="1:8" hidden="1">
      <c r="A31" s="81"/>
      <c r="B31" s="81" t="str">
        <f>Process!D20</f>
        <v>Bad Smell</v>
      </c>
      <c r="C31" s="81"/>
      <c r="D31" s="81"/>
      <c r="E31" s="81">
        <v>10</v>
      </c>
      <c r="F31" s="35"/>
      <c r="G31" s="35"/>
      <c r="H31" s="35"/>
    </row>
    <row r="32" spans="1:8" hidden="1">
      <c r="A32" s="81" t="s">
        <v>69</v>
      </c>
      <c r="B32" s="81" t="s">
        <v>70</v>
      </c>
      <c r="C32" s="81"/>
      <c r="D32" s="81"/>
      <c r="E32" s="81"/>
      <c r="F32" s="35"/>
      <c r="G32" s="35"/>
      <c r="H32" s="35"/>
    </row>
    <row r="33" spans="1:8" s="24" customFormat="1" hidden="1">
      <c r="A33" s="81"/>
      <c r="B33" s="35" t="s">
        <v>71</v>
      </c>
      <c r="C33" s="81"/>
      <c r="D33" s="81"/>
      <c r="E33" s="81"/>
      <c r="F33" s="36"/>
      <c r="G33" s="36"/>
      <c r="H33" s="36"/>
    </row>
    <row r="34" spans="1:8" hidden="1">
      <c r="A34" s="81" t="s">
        <v>72</v>
      </c>
      <c r="B34" s="81" t="s">
        <v>73</v>
      </c>
      <c r="C34" s="81"/>
      <c r="D34" s="81"/>
      <c r="E34" s="81"/>
      <c r="F34" s="36"/>
      <c r="G34" s="36"/>
      <c r="H34" s="36"/>
    </row>
    <row r="35" spans="1:8" hidden="1">
      <c r="A35" s="81"/>
      <c r="B35" s="81" t="s">
        <v>120</v>
      </c>
      <c r="C35" s="81"/>
      <c r="D35" s="81"/>
      <c r="E35" s="81"/>
      <c r="F35" s="36"/>
      <c r="G35" s="36"/>
      <c r="H35" s="36"/>
    </row>
    <row r="36" spans="1:8" hidden="1">
      <c r="A36" s="81"/>
      <c r="B36" s="81" t="s">
        <v>75</v>
      </c>
      <c r="C36" s="81"/>
      <c r="D36" s="81"/>
      <c r="E36" s="81"/>
      <c r="F36" s="36"/>
      <c r="G36" s="36"/>
      <c r="H36" s="36"/>
    </row>
    <row r="37" spans="1:8" hidden="1">
      <c r="A37" s="81"/>
      <c r="B37" s="81" t="s">
        <v>74</v>
      </c>
      <c r="C37" s="81"/>
      <c r="D37" s="81"/>
      <c r="E37" s="81"/>
      <c r="F37" s="36"/>
      <c r="G37" s="36"/>
      <c r="H37" s="36"/>
    </row>
    <row r="38" spans="1:8" hidden="1">
      <c r="A38" s="81"/>
      <c r="B38" s="81"/>
      <c r="C38" s="81"/>
      <c r="D38" s="81"/>
      <c r="E38" s="81"/>
      <c r="F38" s="36"/>
      <c r="G38" s="36"/>
      <c r="H38" s="36"/>
    </row>
    <row r="39" spans="1:8" hidden="1">
      <c r="A39" s="81"/>
      <c r="B39" s="81"/>
      <c r="C39" s="81"/>
      <c r="D39" s="81"/>
      <c r="E39" s="81"/>
      <c r="F39" s="36"/>
      <c r="G39" s="36"/>
      <c r="H39" s="36"/>
    </row>
    <row r="40" spans="1:8" hidden="1">
      <c r="A40" s="81" t="s">
        <v>76</v>
      </c>
      <c r="B40" s="81" t="s">
        <v>77</v>
      </c>
      <c r="C40" s="81"/>
      <c r="D40" s="81"/>
      <c r="E40" s="81"/>
      <c r="F40" s="36"/>
      <c r="G40" s="36"/>
      <c r="H40" s="36"/>
    </row>
    <row r="41" spans="1:8" hidden="1">
      <c r="A41" s="81"/>
      <c r="B41" s="81" t="s">
        <v>78</v>
      </c>
      <c r="C41" s="81"/>
      <c r="D41" s="81"/>
      <c r="E41" s="81"/>
      <c r="F41" s="36"/>
      <c r="G41" s="36"/>
      <c r="H41" s="36"/>
    </row>
    <row r="42" spans="1:8" hidden="1">
      <c r="A42" s="81"/>
      <c r="B42" s="81" t="s">
        <v>79</v>
      </c>
      <c r="C42" s="81"/>
      <c r="D42" s="81"/>
      <c r="E42" s="81"/>
      <c r="F42" s="36"/>
      <c r="G42" s="36"/>
      <c r="H42" s="36"/>
    </row>
    <row r="43" spans="1:8" hidden="1">
      <c r="A43" s="81"/>
      <c r="B43" s="81" t="s">
        <v>80</v>
      </c>
      <c r="C43" s="81"/>
      <c r="D43" s="81"/>
      <c r="E43" s="81"/>
      <c r="F43" s="36"/>
      <c r="G43" s="36"/>
      <c r="H43" s="36"/>
    </row>
    <row r="44" spans="1:8" hidden="1">
      <c r="A44" s="81"/>
      <c r="B44" s="81" t="s">
        <v>81</v>
      </c>
      <c r="C44" s="81"/>
      <c r="D44" s="81"/>
      <c r="E44" s="81"/>
      <c r="F44" s="36"/>
      <c r="G44" s="36"/>
      <c r="H44" s="36"/>
    </row>
    <row r="45" spans="1:8" ht="13">
      <c r="C45" s="2" t="s">
        <v>109</v>
      </c>
      <c r="D45" s="2" t="s">
        <v>110</v>
      </c>
      <c r="E45" s="2" t="s">
        <v>111</v>
      </c>
    </row>
    <row r="46" spans="1:8">
      <c r="A46" s="68" t="s">
        <v>167</v>
      </c>
      <c r="B46" s="68"/>
      <c r="C46" s="69"/>
      <c r="D46" s="69"/>
      <c r="E46" s="69"/>
      <c r="G46" s="68"/>
      <c r="H46" s="68"/>
    </row>
    <row r="47" spans="1:8">
      <c r="A47" s="68" t="s">
        <v>168</v>
      </c>
      <c r="B47" s="68"/>
      <c r="C47" s="69"/>
      <c r="D47" s="69"/>
      <c r="E47" s="69"/>
      <c r="G47" s="68"/>
      <c r="H47" s="68"/>
    </row>
    <row r="48" spans="1:8">
      <c r="A48" s="68" t="s">
        <v>169</v>
      </c>
      <c r="B48" s="68"/>
      <c r="C48" s="69"/>
      <c r="D48" s="69"/>
      <c r="E48" s="69"/>
      <c r="G48" s="68"/>
      <c r="H48" s="68"/>
    </row>
    <row r="49" spans="1:8">
      <c r="A49" s="68" t="s">
        <v>170</v>
      </c>
      <c r="B49" s="68"/>
      <c r="C49" s="69"/>
      <c r="D49" s="69"/>
      <c r="E49" s="69"/>
      <c r="G49" s="68"/>
      <c r="H49" s="68"/>
    </row>
    <row r="50" spans="1:8">
      <c r="A50" s="68" t="s">
        <v>171</v>
      </c>
      <c r="B50" s="68"/>
      <c r="C50" s="69"/>
      <c r="D50" s="69"/>
      <c r="E50" s="69"/>
      <c r="G50" s="68"/>
      <c r="H50" s="68"/>
    </row>
    <row r="51" spans="1:8">
      <c r="A51" s="213" t="s">
        <v>387</v>
      </c>
      <c r="B51" s="68"/>
      <c r="C51" s="69"/>
      <c r="D51" s="69"/>
      <c r="E51" s="69"/>
      <c r="G51" s="68"/>
      <c r="H51" s="68"/>
    </row>
    <row r="52" spans="1:8">
      <c r="A52" s="68" t="s">
        <v>172</v>
      </c>
      <c r="B52" s="68"/>
      <c r="C52" s="69"/>
      <c r="D52" s="70"/>
      <c r="E52" s="120"/>
      <c r="G52" s="68"/>
      <c r="H52" s="68"/>
    </row>
    <row r="53" spans="1:8" ht="13">
      <c r="C53" s="66"/>
      <c r="D53" s="66"/>
      <c r="E53" s="2"/>
    </row>
    <row r="54" spans="1:8" ht="13">
      <c r="C54" s="2" t="s">
        <v>109</v>
      </c>
      <c r="D54" s="2" t="s">
        <v>110</v>
      </c>
      <c r="E54" s="2" t="s">
        <v>111</v>
      </c>
    </row>
    <row r="55" spans="1:8">
      <c r="A55" s="213" t="s">
        <v>446</v>
      </c>
      <c r="B55" s="68"/>
      <c r="C55" s="69"/>
      <c r="D55" s="69"/>
      <c r="E55" s="69"/>
      <c r="G55" s="68"/>
      <c r="H55" s="68"/>
    </row>
    <row r="56" spans="1:8">
      <c r="A56" s="213" t="s">
        <v>447</v>
      </c>
      <c r="B56" s="68"/>
      <c r="C56" s="69"/>
      <c r="D56" s="69"/>
      <c r="E56" s="69"/>
      <c r="G56" s="68"/>
      <c r="H56" s="68"/>
    </row>
    <row r="57" spans="1:8">
      <c r="A57" s="213" t="s">
        <v>444</v>
      </c>
      <c r="B57" s="68"/>
      <c r="C57" s="69"/>
      <c r="D57" s="69"/>
      <c r="E57" s="69"/>
      <c r="G57" s="68"/>
      <c r="H57" s="68"/>
    </row>
    <row r="58" spans="1:8">
      <c r="A58" s="213" t="s">
        <v>454</v>
      </c>
      <c r="B58" s="68"/>
      <c r="C58" s="69"/>
      <c r="D58" s="70"/>
      <c r="E58" s="120"/>
      <c r="G58" s="68"/>
      <c r="H58" s="68"/>
    </row>
    <row r="59" spans="1:8" ht="13">
      <c r="C59" s="66"/>
      <c r="D59" s="66"/>
      <c r="E59" s="2"/>
    </row>
    <row r="60" spans="1:8" ht="13">
      <c r="C60" s="66"/>
      <c r="D60" s="66"/>
      <c r="E60" s="2"/>
    </row>
    <row r="61" spans="1:8" s="2" customFormat="1" ht="13">
      <c r="C61" s="66"/>
      <c r="D61" s="66"/>
      <c r="E61" s="2" t="s">
        <v>111</v>
      </c>
      <c r="F61" s="2" t="s">
        <v>287</v>
      </c>
    </row>
    <row r="62" spans="1:8" ht="13">
      <c r="A62" s="2" t="s">
        <v>288</v>
      </c>
      <c r="B62" s="2"/>
      <c r="C62" s="66"/>
      <c r="D62" s="66"/>
      <c r="E62" s="2"/>
      <c r="F62" s="2"/>
      <c r="H62" s="2"/>
    </row>
    <row r="63" spans="1:8">
      <c r="A63" s="85" t="str">
        <f>B11</f>
        <v>Analysis</v>
      </c>
      <c r="C63" s="84"/>
      <c r="D63" s="84"/>
      <c r="E63" s="7"/>
      <c r="F63" s="28">
        <f>IF(ISERR(E63/$E$73),0,E63/$E$73)</f>
        <v>0</v>
      </c>
    </row>
    <row r="64" spans="1:8">
      <c r="A64" s="85" t="str">
        <f t="shared" ref="A64:A72" si="0">B12</f>
        <v>Architecture</v>
      </c>
      <c r="C64" s="84"/>
      <c r="D64" s="84"/>
      <c r="E64" s="7"/>
      <c r="F64" s="28">
        <f t="shared" ref="F64:F72" si="1">IF(ISERR(E64/$E$73),0,E64/$E$73)</f>
        <v>0</v>
      </c>
    </row>
    <row r="65" spans="1:8">
      <c r="A65" s="85" t="str">
        <f t="shared" si="0"/>
        <v>Planning</v>
      </c>
      <c r="C65" s="84"/>
      <c r="D65" s="84"/>
      <c r="E65" s="7"/>
      <c r="F65" s="28">
        <f t="shared" si="1"/>
        <v>0</v>
      </c>
    </row>
    <row r="66" spans="1:8">
      <c r="A66" s="85" t="str">
        <f t="shared" si="0"/>
        <v>Construction</v>
      </c>
      <c r="C66" s="84"/>
      <c r="D66" s="84"/>
      <c r="E66" s="7"/>
      <c r="F66" s="28">
        <f t="shared" si="1"/>
        <v>0</v>
      </c>
    </row>
    <row r="67" spans="1:8">
      <c r="A67" s="85" t="str">
        <f t="shared" si="0"/>
        <v>Refactoring</v>
      </c>
      <c r="C67" s="84"/>
      <c r="D67" s="84"/>
      <c r="E67" s="7"/>
      <c r="F67" s="28">
        <f t="shared" si="1"/>
        <v>0</v>
      </c>
    </row>
    <row r="68" spans="1:8">
      <c r="A68" s="85" t="str">
        <f t="shared" si="0"/>
        <v>Review</v>
      </c>
      <c r="C68" s="84"/>
      <c r="D68" s="84"/>
      <c r="E68" s="7"/>
      <c r="F68" s="28"/>
    </row>
    <row r="69" spans="1:8">
      <c r="A69" s="85" t="str">
        <f t="shared" si="0"/>
        <v>Integration</v>
      </c>
      <c r="C69" s="84"/>
      <c r="D69" s="84"/>
      <c r="E69" s="7"/>
      <c r="F69" s="28">
        <f t="shared" si="1"/>
        <v>0</v>
      </c>
    </row>
    <row r="70" spans="1:8">
      <c r="A70" s="85" t="str">
        <f t="shared" si="0"/>
        <v>Repatterning</v>
      </c>
      <c r="C70" s="84"/>
      <c r="D70" s="84"/>
      <c r="E70" s="7"/>
      <c r="F70" s="28">
        <f t="shared" si="1"/>
        <v>0</v>
      </c>
    </row>
    <row r="71" spans="1:8">
      <c r="A71" s="85" t="str">
        <f t="shared" si="0"/>
        <v>Postmortem</v>
      </c>
      <c r="C71" s="84"/>
      <c r="D71" s="84"/>
      <c r="E71" s="7"/>
      <c r="F71" s="28">
        <f t="shared" si="1"/>
        <v>0</v>
      </c>
    </row>
    <row r="72" spans="1:8">
      <c r="A72" s="85" t="str">
        <f t="shared" si="0"/>
        <v>Sandbox</v>
      </c>
      <c r="C72" s="84"/>
      <c r="D72" s="84"/>
      <c r="E72" s="7"/>
      <c r="F72" s="28">
        <f t="shared" si="1"/>
        <v>0</v>
      </c>
    </row>
    <row r="73" spans="1:8">
      <c r="A73" s="3" t="s">
        <v>290</v>
      </c>
      <c r="C73" s="7"/>
      <c r="D73" s="7"/>
      <c r="E73" s="26">
        <f>SUM(E63:E72)</f>
        <v>0</v>
      </c>
      <c r="F73" s="28"/>
    </row>
    <row r="74" spans="1:8">
      <c r="C74" s="8"/>
      <c r="D74" s="8"/>
    </row>
    <row r="75" spans="1:8" ht="13">
      <c r="A75" s="2" t="s">
        <v>291</v>
      </c>
      <c r="B75" s="2"/>
      <c r="C75" s="66"/>
      <c r="D75" s="66"/>
      <c r="F75" s="2"/>
      <c r="H75" s="2"/>
    </row>
    <row r="76" spans="1:8">
      <c r="A76" s="3" t="str">
        <f>B11</f>
        <v>Analysis</v>
      </c>
      <c r="C76" s="8"/>
      <c r="D76" s="84"/>
      <c r="E76" s="7"/>
    </row>
    <row r="77" spans="1:8">
      <c r="A77" s="3" t="str">
        <f t="shared" ref="A77:A85" si="2">B12</f>
        <v>Architecture</v>
      </c>
      <c r="C77" s="8"/>
      <c r="D77" s="84"/>
      <c r="E77" s="7"/>
    </row>
    <row r="78" spans="1:8">
      <c r="A78" s="3" t="str">
        <f t="shared" si="2"/>
        <v>Planning</v>
      </c>
      <c r="C78" s="8"/>
      <c r="D78" s="84"/>
      <c r="E78" s="7"/>
    </row>
    <row r="79" spans="1:8">
      <c r="A79" s="3" t="str">
        <f t="shared" si="2"/>
        <v>Construction</v>
      </c>
      <c r="B79" s="8"/>
      <c r="C79" s="8"/>
      <c r="D79" s="84"/>
      <c r="E79" s="7"/>
      <c r="F79" s="8"/>
      <c r="H79" s="8"/>
    </row>
    <row r="80" spans="1:8">
      <c r="A80" s="3" t="str">
        <f t="shared" si="2"/>
        <v>Refactoring</v>
      </c>
      <c r="C80" s="8"/>
      <c r="D80" s="84"/>
      <c r="E80" s="7"/>
    </row>
    <row r="81" spans="1:8">
      <c r="A81" s="3" t="str">
        <f t="shared" si="2"/>
        <v>Review</v>
      </c>
      <c r="C81" s="8"/>
      <c r="D81" s="84"/>
      <c r="E81" s="7"/>
    </row>
    <row r="82" spans="1:8">
      <c r="A82" s="3" t="str">
        <f t="shared" si="2"/>
        <v>Integration</v>
      </c>
      <c r="C82" s="8"/>
      <c r="D82" s="84"/>
      <c r="E82" s="7"/>
    </row>
    <row r="83" spans="1:8">
      <c r="A83" s="3" t="str">
        <f t="shared" si="2"/>
        <v>Repatterning</v>
      </c>
      <c r="C83" s="8"/>
      <c r="D83" s="84"/>
      <c r="E83" s="7"/>
    </row>
    <row r="84" spans="1:8">
      <c r="A84" s="3" t="str">
        <f t="shared" si="2"/>
        <v>Postmortem</v>
      </c>
      <c r="C84" s="8"/>
      <c r="D84" s="84"/>
      <c r="E84" s="7"/>
    </row>
    <row r="85" spans="1:8">
      <c r="A85" s="3" t="str">
        <f t="shared" si="2"/>
        <v>Sandbox</v>
      </c>
      <c r="C85" s="8"/>
      <c r="D85" s="84"/>
      <c r="E85" s="7"/>
    </row>
    <row r="86" spans="1:8">
      <c r="A86" s="3" t="s">
        <v>211</v>
      </c>
      <c r="C86" s="8"/>
      <c r="D86" s="84"/>
      <c r="E86" s="26">
        <f>SUM(E76:E85)</f>
        <v>0</v>
      </c>
    </row>
    <row r="87" spans="1:8">
      <c r="C87" s="8"/>
      <c r="D87" s="8"/>
    </row>
    <row r="88" spans="1:8" ht="13">
      <c r="A88" s="2" t="s">
        <v>212</v>
      </c>
      <c r="B88" s="2"/>
      <c r="C88" s="66"/>
      <c r="D88" s="66"/>
      <c r="F88" s="2"/>
      <c r="H88" s="2"/>
    </row>
    <row r="89" spans="1:8">
      <c r="A89" s="3" t="str">
        <f>B11</f>
        <v>Analysis</v>
      </c>
      <c r="C89" s="8"/>
      <c r="D89" s="84"/>
      <c r="E89" s="7"/>
    </row>
    <row r="90" spans="1:8">
      <c r="A90" s="3" t="str">
        <f t="shared" ref="A90:A98" si="3">B12</f>
        <v>Architecture</v>
      </c>
      <c r="C90" s="8"/>
      <c r="D90" s="84"/>
      <c r="E90" s="7"/>
    </row>
    <row r="91" spans="1:8">
      <c r="A91" s="3" t="str">
        <f t="shared" si="3"/>
        <v>Planning</v>
      </c>
      <c r="C91" s="8"/>
      <c r="D91" s="84"/>
      <c r="E91" s="7"/>
    </row>
    <row r="92" spans="1:8">
      <c r="A92" s="3" t="str">
        <f t="shared" si="3"/>
        <v>Construction</v>
      </c>
      <c r="C92" s="8"/>
      <c r="D92" s="84"/>
      <c r="E92" s="7"/>
    </row>
    <row r="93" spans="1:8">
      <c r="A93" s="3" t="str">
        <f t="shared" si="3"/>
        <v>Refactoring</v>
      </c>
      <c r="C93" s="8"/>
      <c r="D93" s="84"/>
      <c r="E93" s="7"/>
    </row>
    <row r="94" spans="1:8">
      <c r="A94" s="3" t="str">
        <f t="shared" si="3"/>
        <v>Review</v>
      </c>
      <c r="C94" s="8"/>
      <c r="D94" s="84"/>
      <c r="E94" s="7"/>
    </row>
    <row r="95" spans="1:8">
      <c r="A95" s="3" t="str">
        <f t="shared" si="3"/>
        <v>Integration</v>
      </c>
      <c r="C95" s="8"/>
      <c r="D95" s="84"/>
      <c r="E95" s="7"/>
    </row>
    <row r="96" spans="1:8">
      <c r="A96" s="3" t="str">
        <f t="shared" si="3"/>
        <v>Repatterning</v>
      </c>
      <c r="C96" s="8"/>
      <c r="D96" s="84"/>
      <c r="E96" s="7"/>
    </row>
    <row r="97" spans="1:11">
      <c r="A97" s="3" t="str">
        <f t="shared" si="3"/>
        <v>Postmortem</v>
      </c>
      <c r="C97" s="8"/>
      <c r="D97" s="84"/>
      <c r="E97" s="7"/>
    </row>
    <row r="98" spans="1:11">
      <c r="A98" s="3" t="str">
        <f t="shared" si="3"/>
        <v>Sandbox</v>
      </c>
      <c r="C98" s="8"/>
      <c r="D98" s="84"/>
      <c r="E98" s="7"/>
    </row>
    <row r="99" spans="1:11">
      <c r="A99" s="3" t="s">
        <v>211</v>
      </c>
      <c r="C99" s="8"/>
      <c r="D99" s="84"/>
      <c r="E99" s="26">
        <f>SUM(E89:E98)</f>
        <v>0</v>
      </c>
    </row>
    <row r="100" spans="1:11">
      <c r="C100" s="8"/>
      <c r="D100" s="8"/>
    </row>
    <row r="101" spans="1:11" s="68" customFormat="1" ht="15.5">
      <c r="A101" s="86" t="s">
        <v>103</v>
      </c>
      <c r="B101" s="87"/>
      <c r="C101" s="87"/>
      <c r="D101" s="87"/>
      <c r="E101" s="87"/>
      <c r="F101" s="87"/>
    </row>
    <row r="102" spans="1:11" s="68" customFormat="1">
      <c r="A102" s="87"/>
      <c r="B102" s="50" t="str">
        <f>B40</f>
        <v>VS</v>
      </c>
      <c r="C102" s="50" t="str">
        <f>B41</f>
        <v>S</v>
      </c>
      <c r="D102" s="50" t="str">
        <f>B42</f>
        <v>M</v>
      </c>
      <c r="E102" s="50" t="str">
        <f>B43</f>
        <v>L</v>
      </c>
      <c r="F102" s="50" t="str">
        <f>B44</f>
        <v>VL</v>
      </c>
    </row>
    <row r="103" spans="1:11" s="68" customFormat="1">
      <c r="A103" s="87"/>
      <c r="B103" s="102" t="str">
        <f>IF($H$151="","",CEILING(EXP($H$151-2*$H$152),1))</f>
        <v/>
      </c>
      <c r="C103" s="102" t="str">
        <f>IF($H$151="","",CEILING(EXP($H$151-$H$152),1))</f>
        <v/>
      </c>
      <c r="D103" s="102" t="str">
        <f>IF($H$151="","",CEILING(EXP($H$151),1))</f>
        <v/>
      </c>
      <c r="E103" s="102" t="str">
        <f>IF($H$151="","",CEILING(EXP($H$151+$H$152),1))</f>
        <v/>
      </c>
      <c r="F103" s="102" t="str">
        <f>IF($H$151="","",CEILING(EXP($H$151+2*$H$152),1))</f>
        <v/>
      </c>
    </row>
    <row r="105" spans="1:11" s="68" customFormat="1">
      <c r="A105" s="87"/>
      <c r="B105" s="87"/>
      <c r="C105" s="87"/>
      <c r="E105" s="87"/>
      <c r="F105" s="87"/>
      <c r="G105" s="87"/>
      <c r="H105" s="87"/>
      <c r="I105" s="89"/>
    </row>
    <row r="106" spans="1:11" s="68" customFormat="1" ht="18">
      <c r="A106" s="90" t="s">
        <v>104</v>
      </c>
      <c r="B106" s="87"/>
      <c r="C106" s="87"/>
      <c r="D106" s="87"/>
      <c r="E106" s="87"/>
      <c r="F106" s="87"/>
      <c r="G106" s="87"/>
      <c r="H106" s="50"/>
    </row>
    <row r="107" spans="1:11" s="68" customFormat="1" ht="18">
      <c r="A107" s="90"/>
      <c r="B107" s="336" t="s">
        <v>105</v>
      </c>
      <c r="C107" s="337"/>
      <c r="D107" s="338"/>
      <c r="E107" s="336" t="s">
        <v>256</v>
      </c>
      <c r="F107" s="338"/>
      <c r="G107" s="87"/>
      <c r="H107" s="50"/>
    </row>
    <row r="108" spans="1:11" s="68" customFormat="1">
      <c r="A108" s="91" t="s">
        <v>106</v>
      </c>
      <c r="B108" s="92" t="s">
        <v>383</v>
      </c>
      <c r="C108" s="93" t="s">
        <v>55</v>
      </c>
      <c r="D108" s="94" t="s">
        <v>257</v>
      </c>
      <c r="E108" s="92" t="s">
        <v>258</v>
      </c>
      <c r="F108" s="94" t="s">
        <v>259</v>
      </c>
      <c r="G108" s="126" t="s">
        <v>388</v>
      </c>
      <c r="H108" s="208" t="s">
        <v>389</v>
      </c>
      <c r="I108" s="209"/>
      <c r="J108" s="209"/>
      <c r="K108" s="209"/>
    </row>
    <row r="109" spans="1:11" s="68" customFormat="1">
      <c r="A109" s="91" t="s">
        <v>124</v>
      </c>
      <c r="B109" s="102">
        <f>C109</f>
        <v>0</v>
      </c>
      <c r="C109" s="98"/>
      <c r="D109" s="98"/>
      <c r="E109" s="98"/>
      <c r="F109" s="98"/>
      <c r="G109" s="210">
        <f t="shared" ref="G109:G114" si="4">IF(ISERR(D109/B109),0,D109/B109)</f>
        <v>0</v>
      </c>
      <c r="H109" s="210">
        <f t="shared" ref="H109:H114" si="5">IF(ISERR(F109/D109),0,F109/D109)</f>
        <v>0</v>
      </c>
      <c r="I109" s="210"/>
      <c r="J109" s="209"/>
      <c r="K109" s="209"/>
    </row>
    <row r="110" spans="1:11" s="68" customFormat="1">
      <c r="A110" s="91" t="s">
        <v>190</v>
      </c>
      <c r="B110" s="102">
        <f>C110</f>
        <v>0</v>
      </c>
      <c r="C110" s="98"/>
      <c r="D110" s="98"/>
      <c r="E110" s="98"/>
      <c r="F110" s="98"/>
      <c r="G110" s="210">
        <f t="shared" si="4"/>
        <v>0</v>
      </c>
      <c r="H110" s="210">
        <f t="shared" si="5"/>
        <v>0</v>
      </c>
      <c r="I110" s="210"/>
      <c r="J110" s="209"/>
      <c r="K110" s="209"/>
    </row>
    <row r="111" spans="1:11" s="68" customFormat="1">
      <c r="A111" s="91" t="s">
        <v>107</v>
      </c>
      <c r="B111" s="102">
        <f>C111</f>
        <v>0</v>
      </c>
      <c r="C111" s="98"/>
      <c r="D111" s="98"/>
      <c r="E111" s="98"/>
      <c r="F111" s="98"/>
      <c r="G111" s="210">
        <f t="shared" si="4"/>
        <v>0</v>
      </c>
      <c r="H111" s="210">
        <f t="shared" si="5"/>
        <v>0</v>
      </c>
      <c r="I111" s="210"/>
      <c r="J111" s="209"/>
      <c r="K111" s="209"/>
    </row>
    <row r="112" spans="1:11" s="68" customFormat="1">
      <c r="A112" s="91" t="s">
        <v>326</v>
      </c>
      <c r="B112" s="102">
        <f>C112</f>
        <v>0</v>
      </c>
      <c r="C112" s="98"/>
      <c r="D112" s="98"/>
      <c r="E112" s="98"/>
      <c r="F112" s="98"/>
      <c r="G112" s="210">
        <f t="shared" si="4"/>
        <v>0</v>
      </c>
      <c r="H112" s="210">
        <f t="shared" si="5"/>
        <v>0</v>
      </c>
      <c r="I112" s="210"/>
      <c r="J112" s="209"/>
      <c r="K112" s="209"/>
    </row>
    <row r="113" spans="1:15" s="68" customFormat="1">
      <c r="A113" s="91" t="s">
        <v>133</v>
      </c>
      <c r="B113" s="102">
        <f>C113</f>
        <v>0</v>
      </c>
      <c r="C113" s="102">
        <f>C48+C49+C51</f>
        <v>0</v>
      </c>
      <c r="D113" s="102">
        <f>D48+D49+D51</f>
        <v>0</v>
      </c>
      <c r="E113" s="102">
        <f>C73</f>
        <v>0</v>
      </c>
      <c r="F113" s="102">
        <f>D73</f>
        <v>0</v>
      </c>
      <c r="G113" s="210">
        <f t="shared" si="4"/>
        <v>0</v>
      </c>
      <c r="H113" s="210">
        <f t="shared" si="5"/>
        <v>0</v>
      </c>
      <c r="I113" s="195"/>
      <c r="J113" s="209"/>
      <c r="K113" s="209"/>
    </row>
    <row r="114" spans="1:15" s="68" customFormat="1" hidden="1">
      <c r="A114" s="91" t="s">
        <v>134</v>
      </c>
      <c r="B114" s="98"/>
      <c r="C114" s="98"/>
      <c r="D114" s="98"/>
      <c r="E114" s="98"/>
      <c r="F114" s="98"/>
      <c r="G114" s="210">
        <f t="shared" si="4"/>
        <v>0</v>
      </c>
      <c r="H114" s="210">
        <f t="shared" si="5"/>
        <v>0</v>
      </c>
      <c r="I114" s="95" t="str">
        <f>IF(ISERR(F114/C114),"",F114/C114)</f>
        <v/>
      </c>
    </row>
    <row r="115" spans="1:15" s="68" customFormat="1">
      <c r="A115" s="87"/>
      <c r="B115" s="87"/>
      <c r="C115" s="87"/>
      <c r="D115" s="87"/>
      <c r="E115" s="87"/>
      <c r="F115" s="87"/>
      <c r="G115" s="87"/>
    </row>
    <row r="116" spans="1:15" s="68" customFormat="1" ht="15.5">
      <c r="A116" s="96" t="s">
        <v>135</v>
      </c>
      <c r="B116" s="87"/>
      <c r="C116" s="87"/>
      <c r="D116" s="87"/>
      <c r="E116" s="87"/>
      <c r="F116" s="87"/>
      <c r="G116" s="87"/>
    </row>
    <row r="117" spans="1:15" s="68" customFormat="1">
      <c r="A117" s="91" t="s">
        <v>136</v>
      </c>
      <c r="B117" s="97" t="str">
        <f>IF(ISERR(SUM(D109:D114)/SUM(F109:F114)),"",SUM(D109:D111)/SUM(F109:F111)*60)</f>
        <v/>
      </c>
      <c r="C117" s="87" t="s">
        <v>137</v>
      </c>
      <c r="D117" s="87"/>
      <c r="E117" s="87"/>
      <c r="F117" s="87"/>
      <c r="G117" s="87"/>
    </row>
    <row r="118" spans="1:15" s="68" customFormat="1">
      <c r="A118" s="91" t="s">
        <v>385</v>
      </c>
      <c r="B118" s="87" t="str">
        <f>IF(ISERR(ROUNDUP(EXP(AVERAGE(H122:H150)),0)),"",ROUNDUP(EXP(AVERAGE(H122:H150)),0))</f>
        <v/>
      </c>
      <c r="C118" s="87" t="s">
        <v>141</v>
      </c>
      <c r="D118" s="87"/>
      <c r="E118" s="87"/>
      <c r="F118" s="87"/>
      <c r="G118" s="87"/>
    </row>
    <row r="119" spans="1:15" s="68" customFormat="1">
      <c r="A119" s="91"/>
      <c r="B119" s="87"/>
      <c r="C119" s="87"/>
      <c r="D119" s="87"/>
      <c r="E119" s="87"/>
      <c r="F119" s="87"/>
      <c r="G119" s="87"/>
    </row>
    <row r="120" spans="1:15" s="68" customFormat="1" ht="15.5">
      <c r="A120" s="86" t="s">
        <v>192</v>
      </c>
      <c r="B120" s="87"/>
      <c r="C120" s="87"/>
      <c r="D120" s="87"/>
      <c r="E120" s="87"/>
      <c r="F120" s="87"/>
      <c r="G120" s="87"/>
      <c r="H120" s="87"/>
      <c r="I120" s="89"/>
      <c r="J120" s="50"/>
    </row>
    <row r="121" spans="1:15" s="68" customFormat="1">
      <c r="A121" s="333" t="s">
        <v>193</v>
      </c>
      <c r="B121" s="333"/>
      <c r="C121" s="87" t="s">
        <v>138</v>
      </c>
      <c r="D121" s="87" t="s">
        <v>139</v>
      </c>
      <c r="E121" s="87" t="s">
        <v>115</v>
      </c>
      <c r="F121" s="87" t="s">
        <v>140</v>
      </c>
      <c r="G121" s="87" t="s">
        <v>141</v>
      </c>
      <c r="H121" s="87" t="s">
        <v>142</v>
      </c>
      <c r="I121" s="89"/>
      <c r="J121" s="89"/>
    </row>
    <row r="122" spans="1:15" s="68" customFormat="1">
      <c r="A122" s="266"/>
      <c r="B122" s="266"/>
      <c r="C122" s="98"/>
      <c r="D122" s="98"/>
      <c r="E122" s="99"/>
      <c r="F122" s="100"/>
      <c r="G122" s="101" t="str">
        <f t="shared" ref="G122:G150" si="6">IF(OR(ISBLANK(C122),ISBLANK(D122)),"",C122/D122)</f>
        <v/>
      </c>
      <c r="H122" s="101" t="str">
        <f t="shared" ref="H122:H150" si="7">IF(OR(ISBLANK(C122),ISBLANK(D122)),"",LN(G122))</f>
        <v/>
      </c>
      <c r="I122" s="89"/>
      <c r="J122" s="89"/>
    </row>
    <row r="123" spans="1:15" s="68" customFormat="1">
      <c r="A123" s="266"/>
      <c r="B123" s="266"/>
      <c r="C123" s="98"/>
      <c r="D123" s="98"/>
      <c r="E123" s="99"/>
      <c r="F123" s="100"/>
      <c r="G123" s="101" t="str">
        <f t="shared" si="6"/>
        <v/>
      </c>
      <c r="H123" s="101" t="str">
        <f t="shared" si="7"/>
        <v/>
      </c>
      <c r="I123" s="89"/>
      <c r="J123" s="89"/>
    </row>
    <row r="124" spans="1:15" s="68" customFormat="1">
      <c r="A124" s="266"/>
      <c r="B124" s="266"/>
      <c r="C124" s="98"/>
      <c r="D124" s="98"/>
      <c r="E124" s="99"/>
      <c r="F124" s="100"/>
      <c r="G124" s="101" t="str">
        <f t="shared" si="6"/>
        <v/>
      </c>
      <c r="H124" s="101" t="str">
        <f t="shared" si="7"/>
        <v/>
      </c>
      <c r="I124" s="89"/>
      <c r="J124" s="89"/>
    </row>
    <row r="125" spans="1:15" s="68" customFormat="1">
      <c r="A125" s="266"/>
      <c r="B125" s="266"/>
      <c r="C125" s="98"/>
      <c r="D125" s="98"/>
      <c r="E125" s="99"/>
      <c r="F125" s="100"/>
      <c r="G125" s="101" t="str">
        <f t="shared" si="6"/>
        <v/>
      </c>
      <c r="H125" s="101" t="str">
        <f t="shared" si="7"/>
        <v/>
      </c>
      <c r="I125" s="89"/>
      <c r="J125" s="89"/>
      <c r="L125" s="332"/>
      <c r="M125" s="332"/>
      <c r="N125" s="332"/>
      <c r="O125" s="332"/>
    </row>
    <row r="126" spans="1:15" s="68" customFormat="1">
      <c r="A126" s="266"/>
      <c r="B126" s="266"/>
      <c r="C126" s="98"/>
      <c r="D126" s="98"/>
      <c r="E126" s="99"/>
      <c r="F126" s="100"/>
      <c r="G126" s="101" t="str">
        <f t="shared" si="6"/>
        <v/>
      </c>
      <c r="H126" s="101" t="str">
        <f t="shared" si="7"/>
        <v/>
      </c>
      <c r="I126" s="89"/>
      <c r="J126" s="89"/>
      <c r="L126" s="332"/>
      <c r="M126" s="332"/>
      <c r="N126" s="332"/>
      <c r="O126" s="332"/>
    </row>
    <row r="127" spans="1:15" s="68" customFormat="1">
      <c r="A127" s="266"/>
      <c r="B127" s="266"/>
      <c r="C127" s="98"/>
      <c r="D127" s="98"/>
      <c r="E127" s="99"/>
      <c r="F127" s="100"/>
      <c r="G127" s="101" t="str">
        <f t="shared" si="6"/>
        <v/>
      </c>
      <c r="H127" s="101" t="str">
        <f t="shared" si="7"/>
        <v/>
      </c>
      <c r="I127" s="89"/>
      <c r="J127" s="89"/>
      <c r="L127" s="332"/>
      <c r="M127" s="332"/>
      <c r="N127" s="332"/>
      <c r="O127" s="332"/>
    </row>
    <row r="128" spans="1:15" s="68" customFormat="1">
      <c r="A128" s="331"/>
      <c r="B128" s="266"/>
      <c r="C128" s="98"/>
      <c r="D128" s="98"/>
      <c r="E128" s="99"/>
      <c r="F128" s="100"/>
      <c r="G128" s="101" t="str">
        <f t="shared" si="6"/>
        <v/>
      </c>
      <c r="H128" s="101" t="str">
        <f t="shared" si="7"/>
        <v/>
      </c>
      <c r="I128" s="89"/>
      <c r="J128" s="89"/>
    </row>
    <row r="129" spans="1:10" s="68" customFormat="1">
      <c r="A129" s="266"/>
      <c r="B129" s="266"/>
      <c r="C129" s="98"/>
      <c r="D129" s="98"/>
      <c r="E129" s="99"/>
      <c r="F129" s="100"/>
      <c r="G129" s="101" t="str">
        <f t="shared" si="6"/>
        <v/>
      </c>
      <c r="H129" s="101" t="str">
        <f t="shared" si="7"/>
        <v/>
      </c>
      <c r="I129" s="89"/>
      <c r="J129" s="89"/>
    </row>
    <row r="130" spans="1:10" s="68" customFormat="1">
      <c r="A130" s="266"/>
      <c r="B130" s="266"/>
      <c r="C130" s="98"/>
      <c r="D130" s="98"/>
      <c r="E130" s="99"/>
      <c r="F130" s="100"/>
      <c r="G130" s="101" t="str">
        <f t="shared" si="6"/>
        <v/>
      </c>
      <c r="H130" s="101" t="str">
        <f t="shared" si="7"/>
        <v/>
      </c>
      <c r="I130" s="89"/>
      <c r="J130" s="89"/>
    </row>
    <row r="131" spans="1:10" s="68" customFormat="1">
      <c r="A131" s="266"/>
      <c r="B131" s="266"/>
      <c r="C131" s="98"/>
      <c r="D131" s="98"/>
      <c r="E131" s="99"/>
      <c r="F131" s="100"/>
      <c r="G131" s="101" t="str">
        <f t="shared" si="6"/>
        <v/>
      </c>
      <c r="H131" s="101" t="str">
        <f t="shared" si="7"/>
        <v/>
      </c>
      <c r="I131" s="89"/>
      <c r="J131" s="89"/>
    </row>
    <row r="132" spans="1:10" s="68" customFormat="1">
      <c r="A132" s="266"/>
      <c r="B132" s="266"/>
      <c r="C132" s="98"/>
      <c r="D132" s="98"/>
      <c r="E132" s="99"/>
      <c r="F132" s="100"/>
      <c r="G132" s="101" t="str">
        <f t="shared" si="6"/>
        <v/>
      </c>
      <c r="H132" s="101" t="str">
        <f t="shared" si="7"/>
        <v/>
      </c>
      <c r="I132" s="89"/>
      <c r="J132" s="89"/>
    </row>
    <row r="133" spans="1:10" s="68" customFormat="1">
      <c r="A133" s="266"/>
      <c r="B133" s="266"/>
      <c r="C133" s="98"/>
      <c r="D133" s="98"/>
      <c r="E133" s="99"/>
      <c r="F133" s="100"/>
      <c r="G133" s="101" t="str">
        <f t="shared" si="6"/>
        <v/>
      </c>
      <c r="H133" s="101" t="str">
        <f t="shared" si="7"/>
        <v/>
      </c>
      <c r="I133" s="89"/>
      <c r="J133" s="89"/>
    </row>
    <row r="134" spans="1:10" s="68" customFormat="1">
      <c r="A134" s="266"/>
      <c r="B134" s="266"/>
      <c r="C134" s="98"/>
      <c r="D134" s="98"/>
      <c r="E134" s="99"/>
      <c r="F134" s="100"/>
      <c r="G134" s="101" t="str">
        <f t="shared" si="6"/>
        <v/>
      </c>
      <c r="H134" s="101" t="str">
        <f t="shared" si="7"/>
        <v/>
      </c>
      <c r="I134" s="89"/>
      <c r="J134" s="89"/>
    </row>
    <row r="135" spans="1:10" s="68" customFormat="1">
      <c r="A135" s="266"/>
      <c r="B135" s="266"/>
      <c r="C135" s="98"/>
      <c r="D135" s="98"/>
      <c r="E135" s="99"/>
      <c r="F135" s="100"/>
      <c r="G135" s="101" t="str">
        <f t="shared" si="6"/>
        <v/>
      </c>
      <c r="H135" s="101" t="str">
        <f t="shared" si="7"/>
        <v/>
      </c>
      <c r="I135" s="89"/>
      <c r="J135" s="89"/>
    </row>
    <row r="136" spans="1:10" s="68" customFormat="1">
      <c r="A136" s="266"/>
      <c r="B136" s="266"/>
      <c r="C136" s="98"/>
      <c r="D136" s="98"/>
      <c r="E136" s="99"/>
      <c r="F136" s="100"/>
      <c r="G136" s="101" t="str">
        <f t="shared" si="6"/>
        <v/>
      </c>
      <c r="H136" s="101" t="str">
        <f t="shared" si="7"/>
        <v/>
      </c>
      <c r="I136" s="89"/>
      <c r="J136" s="89"/>
    </row>
    <row r="137" spans="1:10" s="68" customFormat="1">
      <c r="A137" s="266"/>
      <c r="B137" s="266"/>
      <c r="C137" s="98"/>
      <c r="D137" s="98"/>
      <c r="E137" s="99"/>
      <c r="F137" s="100"/>
      <c r="G137" s="101" t="str">
        <f t="shared" si="6"/>
        <v/>
      </c>
      <c r="H137" s="101" t="str">
        <f t="shared" si="7"/>
        <v/>
      </c>
      <c r="I137" s="89"/>
      <c r="J137" s="89"/>
    </row>
    <row r="138" spans="1:10" s="68" customFormat="1">
      <c r="A138" s="266"/>
      <c r="B138" s="266"/>
      <c r="C138" s="98"/>
      <c r="D138" s="98"/>
      <c r="E138" s="99"/>
      <c r="F138" s="100"/>
      <c r="G138" s="101" t="str">
        <f t="shared" si="6"/>
        <v/>
      </c>
      <c r="H138" s="101" t="str">
        <f t="shared" si="7"/>
        <v/>
      </c>
      <c r="I138" s="89"/>
      <c r="J138" s="89"/>
    </row>
    <row r="139" spans="1:10" s="68" customFormat="1">
      <c r="A139" s="266"/>
      <c r="B139" s="266"/>
      <c r="C139" s="98"/>
      <c r="D139" s="98"/>
      <c r="E139" s="99"/>
      <c r="F139" s="100"/>
      <c r="G139" s="101" t="str">
        <f t="shared" si="6"/>
        <v/>
      </c>
      <c r="H139" s="101" t="str">
        <f t="shared" si="7"/>
        <v/>
      </c>
      <c r="I139" s="89"/>
      <c r="J139" s="89"/>
    </row>
    <row r="140" spans="1:10" s="68" customFormat="1">
      <c r="A140" s="266"/>
      <c r="B140" s="266"/>
      <c r="C140" s="98"/>
      <c r="D140" s="98"/>
      <c r="E140" s="99"/>
      <c r="F140" s="100"/>
      <c r="G140" s="101" t="str">
        <f t="shared" si="6"/>
        <v/>
      </c>
      <c r="H140" s="101" t="str">
        <f t="shared" si="7"/>
        <v/>
      </c>
      <c r="I140" s="89"/>
      <c r="J140" s="89"/>
    </row>
    <row r="141" spans="1:10" s="68" customFormat="1">
      <c r="A141" s="266"/>
      <c r="B141" s="266"/>
      <c r="C141" s="98"/>
      <c r="D141" s="98"/>
      <c r="E141" s="99"/>
      <c r="F141" s="100"/>
      <c r="G141" s="101" t="str">
        <f t="shared" si="6"/>
        <v/>
      </c>
      <c r="H141" s="101" t="str">
        <f t="shared" si="7"/>
        <v/>
      </c>
      <c r="I141" s="89"/>
      <c r="J141" s="89"/>
    </row>
    <row r="142" spans="1:10" s="68" customFormat="1">
      <c r="A142" s="266"/>
      <c r="B142" s="266"/>
      <c r="C142" s="98"/>
      <c r="D142" s="98"/>
      <c r="E142" s="99"/>
      <c r="F142" s="100"/>
      <c r="G142" s="101" t="str">
        <f t="shared" si="6"/>
        <v/>
      </c>
      <c r="H142" s="101" t="str">
        <f t="shared" si="7"/>
        <v/>
      </c>
      <c r="I142" s="89"/>
      <c r="J142" s="89"/>
    </row>
    <row r="143" spans="1:10" s="68" customFormat="1">
      <c r="A143" s="266"/>
      <c r="B143" s="266"/>
      <c r="C143" s="98"/>
      <c r="D143" s="98"/>
      <c r="E143" s="99"/>
      <c r="F143" s="100"/>
      <c r="G143" s="101" t="str">
        <f t="shared" si="6"/>
        <v/>
      </c>
      <c r="H143" s="101" t="str">
        <f t="shared" si="7"/>
        <v/>
      </c>
      <c r="I143" s="89"/>
      <c r="J143" s="89"/>
    </row>
    <row r="144" spans="1:10" s="68" customFormat="1">
      <c r="A144" s="266"/>
      <c r="B144" s="266"/>
      <c r="C144" s="98"/>
      <c r="D144" s="98"/>
      <c r="E144" s="99"/>
      <c r="F144" s="100"/>
      <c r="G144" s="101" t="str">
        <f t="shared" si="6"/>
        <v/>
      </c>
      <c r="H144" s="101" t="str">
        <f t="shared" si="7"/>
        <v/>
      </c>
      <c r="I144" s="89"/>
      <c r="J144" s="89"/>
    </row>
    <row r="145" spans="1:10" s="68" customFormat="1">
      <c r="A145" s="266"/>
      <c r="B145" s="266"/>
      <c r="C145" s="98"/>
      <c r="D145" s="98"/>
      <c r="E145" s="99"/>
      <c r="F145" s="100"/>
      <c r="G145" s="101" t="str">
        <f t="shared" si="6"/>
        <v/>
      </c>
      <c r="H145" s="101" t="str">
        <f t="shared" si="7"/>
        <v/>
      </c>
      <c r="I145" s="89"/>
      <c r="J145" s="89"/>
    </row>
    <row r="146" spans="1:10" s="68" customFormat="1">
      <c r="A146" s="266"/>
      <c r="B146" s="266"/>
      <c r="C146" s="98"/>
      <c r="D146" s="98"/>
      <c r="E146" s="99"/>
      <c r="F146" s="100"/>
      <c r="G146" s="101" t="str">
        <f t="shared" si="6"/>
        <v/>
      </c>
      <c r="H146" s="101" t="str">
        <f t="shared" si="7"/>
        <v/>
      </c>
      <c r="I146" s="89"/>
      <c r="J146" s="89"/>
    </row>
    <row r="147" spans="1:10" s="68" customFormat="1">
      <c r="A147" s="266"/>
      <c r="B147" s="266"/>
      <c r="C147" s="98"/>
      <c r="D147" s="98"/>
      <c r="E147" s="99"/>
      <c r="F147" s="100"/>
      <c r="G147" s="101" t="str">
        <f t="shared" si="6"/>
        <v/>
      </c>
      <c r="H147" s="101" t="str">
        <f t="shared" si="7"/>
        <v/>
      </c>
      <c r="I147" s="89"/>
      <c r="J147" s="89"/>
    </row>
    <row r="148" spans="1:10" s="68" customFormat="1">
      <c r="A148" s="266"/>
      <c r="B148" s="266"/>
      <c r="C148" s="98"/>
      <c r="D148" s="98"/>
      <c r="E148" s="99"/>
      <c r="F148" s="100"/>
      <c r="G148" s="101" t="str">
        <f t="shared" si="6"/>
        <v/>
      </c>
      <c r="H148" s="101" t="str">
        <f t="shared" si="7"/>
        <v/>
      </c>
      <c r="I148" s="89"/>
      <c r="J148" s="89"/>
    </row>
    <row r="149" spans="1:10" s="68" customFormat="1">
      <c r="A149" s="266"/>
      <c r="B149" s="266"/>
      <c r="C149" s="98"/>
      <c r="D149" s="98"/>
      <c r="E149" s="99"/>
      <c r="F149" s="100"/>
      <c r="G149" s="101" t="str">
        <f t="shared" si="6"/>
        <v/>
      </c>
      <c r="H149" s="101" t="str">
        <f t="shared" si="7"/>
        <v/>
      </c>
      <c r="I149" s="89"/>
      <c r="J149" s="89"/>
    </row>
    <row r="150" spans="1:10" s="68" customFormat="1">
      <c r="A150" s="266"/>
      <c r="B150" s="266"/>
      <c r="C150" s="98"/>
      <c r="D150" s="98"/>
      <c r="E150" s="99"/>
      <c r="F150" s="100"/>
      <c r="G150" s="101" t="str">
        <f t="shared" si="6"/>
        <v/>
      </c>
      <c r="H150" s="101" t="str">
        <f t="shared" si="7"/>
        <v/>
      </c>
      <c r="I150" s="89"/>
      <c r="J150" s="89"/>
    </row>
    <row r="151" spans="1:10">
      <c r="G151" s="212" t="s">
        <v>386</v>
      </c>
      <c r="H151" s="211" t="str">
        <f>IF(ISERR(AVERAGE(H122:H150)),"",AVERAGE(H122:H150))</f>
        <v/>
      </c>
    </row>
    <row r="152" spans="1:10">
      <c r="G152" s="212" t="s">
        <v>384</v>
      </c>
      <c r="H152" s="211" t="str">
        <f>IF(ISERR(STDEV(H122:H150)),"",STDEV(H122:H150))</f>
        <v/>
      </c>
    </row>
  </sheetData>
  <mergeCells count="38">
    <mergeCell ref="A1:C1"/>
    <mergeCell ref="A8:B8"/>
    <mergeCell ref="A6:C6"/>
    <mergeCell ref="B107:D107"/>
    <mergeCell ref="E107:F107"/>
    <mergeCell ref="A121:B121"/>
    <mergeCell ref="A122:B122"/>
    <mergeCell ref="A123:B123"/>
    <mergeCell ref="A124:B124"/>
    <mergeCell ref="A125:B125"/>
    <mergeCell ref="L125:O125"/>
    <mergeCell ref="A126:B126"/>
    <mergeCell ref="L126:O126"/>
    <mergeCell ref="A127:B127"/>
    <mergeCell ref="L127:O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50:B150"/>
    <mergeCell ref="A144:B144"/>
    <mergeCell ref="A145:B145"/>
    <mergeCell ref="A146:B146"/>
    <mergeCell ref="A147:B147"/>
    <mergeCell ref="A148:B148"/>
    <mergeCell ref="A149:B149"/>
  </mergeCells>
  <phoneticPr fontId="15" type="noConversion"/>
  <dataValidations disablePrompts="1" count="4">
    <dataValidation type="whole" operator="greaterThanOrEqual" allowBlank="1" showErrorMessage="1" errorTitle=".GE. zero" error="Value must be an integer greater than or equal to zero." sqref="D63:D72 D76:D86 D89:D99 E86 E99">
      <formula1>0</formula1>
    </dataValidation>
    <dataValidation operator="greaterThanOrEqual" allowBlank="1" showErrorMessage="1" errorTitle=".GE. zero integer" error="Value must be an integer greater than or equal to zero." sqref="C63:C72"/>
    <dataValidation type="list" allowBlank="1" showInputMessage="1" showErrorMessage="1" sqref="E122:E150">
      <formula1>$B$34:$B$37</formula1>
    </dataValidation>
    <dataValidation type="list" allowBlank="1" showInputMessage="1" showErrorMessage="1" sqref="F122:F150">
      <formula1>$B$40:$B$44</formula1>
    </dataValidation>
  </dataValidations>
  <pageMargins left="0.75" right="0.75" top="1" bottom="1" header="0.5" footer="0.5"/>
  <pageSetup scale="47" orientation="landscape"/>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0"/>
  <sheetViews>
    <sheetView showGridLines="0" workbookViewId="0">
      <selection activeCell="E42" sqref="E42"/>
    </sheetView>
  </sheetViews>
  <sheetFormatPr defaultColWidth="9.1796875" defaultRowHeight="12.5"/>
  <cols>
    <col min="1" max="1" width="12.36328125" style="3" customWidth="1"/>
    <col min="2" max="2" width="15.81640625" style="3" customWidth="1"/>
    <col min="3" max="3" width="18.36328125" style="3" customWidth="1"/>
    <col min="4" max="4" width="51.6328125" style="3" customWidth="1"/>
    <col min="5" max="5" width="17.453125" style="3" customWidth="1"/>
    <col min="6" max="6" width="10.453125" style="3" customWidth="1"/>
    <col min="7" max="7" width="12.6328125" style="3" customWidth="1"/>
    <col min="8" max="16384" width="9.1796875" style="3"/>
  </cols>
  <sheetData>
    <row r="1" spans="1:10" ht="20">
      <c r="A1" s="334" t="s">
        <v>196</v>
      </c>
      <c r="B1" s="334"/>
      <c r="C1" s="1"/>
      <c r="D1" s="1"/>
      <c r="E1" s="1"/>
      <c r="F1" s="1"/>
      <c r="G1" s="1"/>
    </row>
    <row r="2" spans="1:10" ht="13" hidden="1" thickBot="1">
      <c r="A2" s="34"/>
      <c r="B2" s="34"/>
      <c r="C2" s="34"/>
      <c r="D2" s="34"/>
      <c r="E2" s="34"/>
      <c r="F2" s="34"/>
      <c r="G2" s="34"/>
      <c r="H2" s="34"/>
      <c r="I2" s="34"/>
      <c r="J2" s="34"/>
    </row>
    <row r="3" spans="1:10" ht="20" hidden="1">
      <c r="A3" s="342" t="s">
        <v>181</v>
      </c>
      <c r="B3" s="342"/>
      <c r="C3" s="52"/>
      <c r="D3" s="52"/>
      <c r="E3" s="52"/>
      <c r="F3" s="52"/>
      <c r="G3" s="52"/>
      <c r="H3" s="35"/>
      <c r="I3" s="35"/>
      <c r="J3" s="35"/>
    </row>
    <row r="4" spans="1:10" hidden="1">
      <c r="A4" s="52" t="s">
        <v>112</v>
      </c>
      <c r="B4" s="53">
        <v>36526</v>
      </c>
      <c r="C4" s="52"/>
      <c r="D4" s="52" t="s">
        <v>241</v>
      </c>
      <c r="E4" s="52"/>
      <c r="F4" s="52"/>
      <c r="G4" s="52" t="s">
        <v>222</v>
      </c>
      <c r="H4" s="35"/>
      <c r="I4" s="35"/>
      <c r="J4" s="35"/>
    </row>
    <row r="5" spans="1:10" hidden="1">
      <c r="A5" s="52" t="s">
        <v>146</v>
      </c>
      <c r="B5" s="53">
        <v>43831</v>
      </c>
      <c r="C5" s="52"/>
      <c r="D5" s="52"/>
      <c r="E5" s="52"/>
      <c r="F5" s="52"/>
      <c r="G5" s="52" t="s">
        <v>242</v>
      </c>
      <c r="H5" s="35"/>
      <c r="I5" s="35"/>
      <c r="J5" s="35"/>
    </row>
    <row r="6" spans="1:10" hidden="1">
      <c r="A6" s="52" t="s">
        <v>113</v>
      </c>
      <c r="B6" s="52" t="s">
        <v>129</v>
      </c>
      <c r="C6" s="52"/>
      <c r="D6" s="52"/>
      <c r="E6" s="52"/>
      <c r="F6" s="52"/>
      <c r="G6" s="52" t="s">
        <v>143</v>
      </c>
      <c r="H6" s="35"/>
      <c r="I6" s="35"/>
      <c r="J6" s="35"/>
    </row>
    <row r="7" spans="1:10" hidden="1">
      <c r="A7" s="52"/>
      <c r="B7" s="52" t="s">
        <v>245</v>
      </c>
      <c r="C7" s="52"/>
      <c r="D7" s="52"/>
      <c r="E7" s="52"/>
      <c r="F7" s="52"/>
      <c r="G7" s="52" t="s">
        <v>144</v>
      </c>
      <c r="H7" s="35"/>
      <c r="I7" s="35"/>
      <c r="J7" s="35"/>
    </row>
    <row r="8" spans="1:10" hidden="1">
      <c r="A8" s="52"/>
      <c r="B8" s="52" t="s">
        <v>130</v>
      </c>
      <c r="C8" s="52"/>
      <c r="D8" s="52"/>
      <c r="E8" s="52"/>
      <c r="F8" s="52"/>
      <c r="G8" s="52" t="s">
        <v>58</v>
      </c>
      <c r="H8" s="35"/>
      <c r="I8" s="35"/>
      <c r="J8" s="35"/>
    </row>
    <row r="9" spans="1:10" hidden="1">
      <c r="A9" s="52"/>
      <c r="B9" s="52" t="s">
        <v>166</v>
      </c>
      <c r="C9" s="52"/>
      <c r="D9" s="52"/>
      <c r="E9" s="52"/>
      <c r="F9" s="52"/>
      <c r="G9" s="52" t="s">
        <v>59</v>
      </c>
      <c r="H9" s="35"/>
      <c r="I9" s="35"/>
      <c r="J9" s="35"/>
    </row>
    <row r="10" spans="1:10" hidden="1">
      <c r="A10" s="52"/>
      <c r="B10" s="52" t="s">
        <v>243</v>
      </c>
      <c r="C10" s="52"/>
      <c r="D10" s="52"/>
      <c r="E10" s="52"/>
      <c r="F10" s="52"/>
      <c r="G10" s="52" t="s">
        <v>60</v>
      </c>
      <c r="H10" s="35"/>
      <c r="I10" s="35"/>
      <c r="J10" s="35"/>
    </row>
    <row r="11" spans="1:10" hidden="1">
      <c r="A11" s="52"/>
      <c r="B11" s="52" t="s">
        <v>154</v>
      </c>
      <c r="C11" s="52"/>
      <c r="D11" s="52"/>
      <c r="E11" s="52"/>
      <c r="F11" s="52"/>
      <c r="G11" s="52" t="s">
        <v>61</v>
      </c>
      <c r="H11" s="35"/>
      <c r="I11" s="35"/>
      <c r="J11" s="35"/>
    </row>
    <row r="12" spans="1:10" hidden="1">
      <c r="A12" s="52"/>
      <c r="B12" s="52" t="s">
        <v>244</v>
      </c>
      <c r="C12" s="52"/>
      <c r="D12" s="52"/>
      <c r="E12" s="52"/>
      <c r="F12" s="52"/>
      <c r="G12" s="52" t="s">
        <v>148</v>
      </c>
      <c r="H12" s="35"/>
      <c r="I12" s="35"/>
      <c r="J12" s="35"/>
    </row>
    <row r="13" spans="1:10" hidden="1">
      <c r="A13" s="52"/>
      <c r="B13" s="52" t="s">
        <v>289</v>
      </c>
      <c r="C13" s="52"/>
      <c r="D13" s="52"/>
      <c r="E13" s="52"/>
      <c r="F13" s="52"/>
      <c r="G13" s="52"/>
      <c r="H13" s="35"/>
      <c r="I13" s="35"/>
      <c r="J13" s="35"/>
    </row>
    <row r="14" spans="1:10" hidden="1">
      <c r="A14" s="52"/>
      <c r="B14" s="52" t="s">
        <v>156</v>
      </c>
      <c r="C14" s="52"/>
      <c r="D14" s="52"/>
      <c r="E14" s="52"/>
      <c r="F14" s="52"/>
      <c r="G14" s="52"/>
      <c r="H14" s="35"/>
      <c r="I14" s="35"/>
      <c r="J14" s="35"/>
    </row>
    <row r="15" spans="1:10" hidden="1">
      <c r="A15" s="52" t="s">
        <v>118</v>
      </c>
      <c r="B15" s="52" t="s">
        <v>119</v>
      </c>
      <c r="C15" s="52"/>
      <c r="D15" s="52" t="s">
        <v>91</v>
      </c>
      <c r="E15" s="52"/>
      <c r="F15" s="52"/>
      <c r="G15" s="52" t="s">
        <v>92</v>
      </c>
      <c r="H15" s="35"/>
      <c r="I15" s="35"/>
      <c r="J15" s="35"/>
    </row>
    <row r="16" spans="1:10" hidden="1">
      <c r="A16" s="52"/>
      <c r="B16" s="52" t="s">
        <v>246</v>
      </c>
      <c r="C16" s="52"/>
      <c r="D16" s="52"/>
      <c r="E16" s="52"/>
      <c r="F16" s="52"/>
      <c r="G16" s="52">
        <v>1</v>
      </c>
      <c r="H16" s="35"/>
      <c r="I16" s="35"/>
      <c r="J16" s="35"/>
    </row>
    <row r="17" spans="1:10" hidden="1">
      <c r="A17" s="52"/>
      <c r="B17" s="52" t="s">
        <v>205</v>
      </c>
      <c r="C17" s="52"/>
      <c r="D17" s="52"/>
      <c r="E17" s="52"/>
      <c r="F17" s="52"/>
      <c r="G17" s="52">
        <v>2</v>
      </c>
      <c r="H17" s="35"/>
      <c r="I17" s="35"/>
      <c r="J17" s="35"/>
    </row>
    <row r="18" spans="1:10" hidden="1">
      <c r="A18" s="52"/>
      <c r="B18" s="52" t="s">
        <v>206</v>
      </c>
      <c r="C18" s="52"/>
      <c r="D18" s="52"/>
      <c r="E18" s="52"/>
      <c r="F18" s="52"/>
      <c r="G18" s="52">
        <v>3</v>
      </c>
      <c r="H18" s="35"/>
      <c r="I18" s="35"/>
      <c r="J18" s="35"/>
    </row>
    <row r="19" spans="1:10" hidden="1">
      <c r="A19" s="52"/>
      <c r="B19" s="52" t="s">
        <v>281</v>
      </c>
      <c r="C19" s="52"/>
      <c r="D19" s="52"/>
      <c r="E19" s="52"/>
      <c r="F19" s="52"/>
      <c r="G19" s="52">
        <v>4</v>
      </c>
      <c r="H19" s="35"/>
      <c r="I19" s="35"/>
      <c r="J19" s="35"/>
    </row>
    <row r="20" spans="1:10" hidden="1">
      <c r="A20" s="52"/>
      <c r="B20" s="52" t="s">
        <v>121</v>
      </c>
      <c r="C20" s="52"/>
      <c r="D20" s="52"/>
      <c r="E20" s="52"/>
      <c r="F20" s="52"/>
      <c r="G20" s="52">
        <v>5</v>
      </c>
      <c r="H20" s="35"/>
      <c r="I20" s="35"/>
      <c r="J20" s="35"/>
    </row>
    <row r="21" spans="1:10" hidden="1">
      <c r="A21" s="52"/>
      <c r="B21" s="52" t="s">
        <v>32</v>
      </c>
      <c r="C21" s="52"/>
      <c r="D21" s="52"/>
      <c r="E21" s="52"/>
      <c r="F21" s="52"/>
      <c r="G21" s="52">
        <v>6</v>
      </c>
      <c r="H21" s="35"/>
      <c r="I21" s="35"/>
      <c r="J21" s="35"/>
    </row>
    <row r="22" spans="1:10" hidden="1">
      <c r="A22" s="52"/>
      <c r="B22" s="52" t="s">
        <v>282</v>
      </c>
      <c r="C22" s="52"/>
      <c r="D22" s="52"/>
      <c r="E22" s="52"/>
      <c r="F22" s="52"/>
      <c r="G22" s="52">
        <v>7</v>
      </c>
      <c r="H22" s="35"/>
      <c r="I22" s="35"/>
      <c r="J22" s="35"/>
    </row>
    <row r="23" spans="1:10" hidden="1">
      <c r="A23" s="52"/>
      <c r="B23" s="52" t="s">
        <v>283</v>
      </c>
      <c r="C23" s="52"/>
      <c r="D23" s="52"/>
      <c r="E23" s="52"/>
      <c r="F23" s="52"/>
      <c r="G23" s="52">
        <v>8</v>
      </c>
      <c r="H23" s="35"/>
      <c r="I23" s="35"/>
      <c r="J23" s="35"/>
    </row>
    <row r="24" spans="1:10" hidden="1">
      <c r="A24" s="52"/>
      <c r="B24" s="52" t="s">
        <v>284</v>
      </c>
      <c r="C24" s="52"/>
      <c r="D24" s="52"/>
      <c r="E24" s="52"/>
      <c r="F24" s="52"/>
      <c r="G24" s="52">
        <v>9</v>
      </c>
      <c r="H24" s="35"/>
      <c r="I24" s="35"/>
      <c r="J24" s="35"/>
    </row>
    <row r="25" spans="1:10" hidden="1">
      <c r="A25" s="52"/>
      <c r="B25" s="52" t="s">
        <v>127</v>
      </c>
      <c r="C25" s="52"/>
      <c r="D25" s="52"/>
      <c r="E25" s="52"/>
      <c r="F25" s="52"/>
      <c r="G25" s="52">
        <v>10</v>
      </c>
      <c r="H25" s="35"/>
      <c r="I25" s="35"/>
      <c r="J25" s="35"/>
    </row>
    <row r="26" spans="1:10" hidden="1">
      <c r="A26" s="52" t="s">
        <v>69</v>
      </c>
      <c r="B26" s="52" t="s">
        <v>70</v>
      </c>
      <c r="C26" s="52"/>
      <c r="D26" s="52"/>
      <c r="E26" s="52"/>
      <c r="F26" s="52"/>
      <c r="G26" s="52"/>
      <c r="H26" s="35"/>
      <c r="I26" s="35"/>
      <c r="J26" s="35"/>
    </row>
    <row r="27" spans="1:10" s="24" customFormat="1" hidden="1">
      <c r="A27" s="52"/>
      <c r="B27" s="35" t="s">
        <v>71</v>
      </c>
      <c r="C27" s="52"/>
      <c r="D27" s="52"/>
      <c r="E27" s="52"/>
      <c r="F27" s="52"/>
      <c r="G27" s="52"/>
      <c r="H27" s="36"/>
      <c r="I27" s="36"/>
      <c r="J27" s="36"/>
    </row>
    <row r="28" spans="1:10" hidden="1">
      <c r="A28" s="52" t="s">
        <v>72</v>
      </c>
      <c r="B28" s="52" t="s">
        <v>73</v>
      </c>
      <c r="C28" s="52"/>
      <c r="D28" s="52"/>
      <c r="E28" s="52"/>
      <c r="F28" s="52"/>
      <c r="G28" s="52"/>
      <c r="H28" s="36"/>
      <c r="I28" s="36"/>
      <c r="J28" s="36"/>
    </row>
    <row r="29" spans="1:10" hidden="1">
      <c r="A29" s="52"/>
      <c r="B29" s="52" t="s">
        <v>120</v>
      </c>
      <c r="C29" s="52"/>
      <c r="D29" s="52"/>
      <c r="E29" s="52"/>
      <c r="F29" s="52"/>
      <c r="G29" s="52"/>
      <c r="H29" s="36"/>
      <c r="I29" s="36"/>
      <c r="J29" s="36"/>
    </row>
    <row r="30" spans="1:10" hidden="1">
      <c r="A30" s="52"/>
      <c r="B30" s="52" t="s">
        <v>75</v>
      </c>
      <c r="C30" s="52"/>
      <c r="D30" s="52"/>
      <c r="E30" s="52"/>
      <c r="F30" s="52"/>
      <c r="G30" s="52"/>
      <c r="H30" s="36"/>
      <c r="I30" s="36"/>
      <c r="J30" s="36"/>
    </row>
    <row r="31" spans="1:10" hidden="1">
      <c r="A31" s="52"/>
      <c r="B31" s="52" t="s">
        <v>74</v>
      </c>
      <c r="C31" s="52"/>
      <c r="D31" s="52"/>
      <c r="E31" s="52"/>
      <c r="F31" s="52"/>
      <c r="G31" s="52"/>
      <c r="H31" s="36"/>
      <c r="I31" s="36"/>
      <c r="J31" s="36"/>
    </row>
    <row r="32" spans="1:10" hidden="1">
      <c r="A32" s="52"/>
      <c r="B32" s="52"/>
      <c r="C32" s="52"/>
      <c r="D32" s="52"/>
      <c r="E32" s="52"/>
      <c r="F32" s="52"/>
      <c r="G32" s="52"/>
      <c r="H32" s="36"/>
      <c r="I32" s="36"/>
      <c r="J32" s="36"/>
    </row>
    <row r="33" spans="1:10" hidden="1">
      <c r="A33" s="52"/>
      <c r="B33" s="52"/>
      <c r="C33" s="52"/>
      <c r="D33" s="52"/>
      <c r="E33" s="52"/>
      <c r="F33" s="52"/>
      <c r="G33" s="52"/>
      <c r="H33" s="36"/>
      <c r="I33" s="36"/>
      <c r="J33" s="36"/>
    </row>
    <row r="34" spans="1:10" hidden="1">
      <c r="A34" s="52" t="s">
        <v>76</v>
      </c>
      <c r="B34" s="52" t="s">
        <v>77</v>
      </c>
      <c r="C34" s="52"/>
      <c r="D34" s="52"/>
      <c r="E34" s="52"/>
      <c r="F34" s="52"/>
      <c r="G34" s="52"/>
      <c r="H34" s="36"/>
      <c r="I34" s="36"/>
      <c r="J34" s="36"/>
    </row>
    <row r="35" spans="1:10" hidden="1">
      <c r="A35" s="52"/>
      <c r="B35" s="52" t="s">
        <v>78</v>
      </c>
      <c r="C35" s="52"/>
      <c r="D35" s="52"/>
      <c r="E35" s="52"/>
      <c r="F35" s="52"/>
      <c r="G35" s="52"/>
      <c r="H35" s="36"/>
      <c r="I35" s="36"/>
      <c r="J35" s="36"/>
    </row>
    <row r="36" spans="1:10" hidden="1">
      <c r="A36" s="52"/>
      <c r="B36" s="52" t="s">
        <v>79</v>
      </c>
      <c r="C36" s="52"/>
      <c r="D36" s="52"/>
      <c r="E36" s="52"/>
      <c r="F36" s="52"/>
      <c r="G36" s="52"/>
      <c r="H36" s="36"/>
      <c r="I36" s="36"/>
      <c r="J36" s="36"/>
    </row>
    <row r="37" spans="1:10" hidden="1">
      <c r="A37" s="52"/>
      <c r="B37" s="52" t="s">
        <v>80</v>
      </c>
      <c r="C37" s="52"/>
      <c r="D37" s="52"/>
      <c r="E37" s="52"/>
      <c r="F37" s="52"/>
      <c r="G37" s="52"/>
      <c r="H37" s="36"/>
      <c r="I37" s="36"/>
      <c r="J37" s="36"/>
    </row>
    <row r="38" spans="1:10" hidden="1">
      <c r="A38" s="52"/>
      <c r="B38" s="52" t="s">
        <v>81</v>
      </c>
      <c r="C38" s="52"/>
      <c r="D38" s="52"/>
      <c r="E38" s="52"/>
      <c r="F38" s="52"/>
      <c r="G38" s="52"/>
      <c r="H38" s="36"/>
      <c r="I38" s="36"/>
      <c r="J38" s="36"/>
    </row>
    <row r="39" spans="1:10" s="8" customFormat="1" ht="20">
      <c r="A39" s="121"/>
      <c r="B39" s="121"/>
      <c r="C39" s="121"/>
      <c r="D39" s="121"/>
      <c r="E39" s="121"/>
      <c r="F39" s="121"/>
      <c r="G39" s="121"/>
    </row>
    <row r="40" spans="1:10" s="89" customFormat="1" ht="13">
      <c r="A40" s="122" t="s">
        <v>63</v>
      </c>
      <c r="B40" s="123"/>
      <c r="C40" s="123"/>
      <c r="D40" s="123"/>
      <c r="E40" s="123"/>
      <c r="F40" s="8"/>
      <c r="G40" s="8"/>
      <c r="H40" s="8"/>
      <c r="I40" s="8"/>
    </row>
    <row r="41" spans="1:10" s="89" customFormat="1">
      <c r="A41" s="124"/>
      <c r="B41" s="125" t="s">
        <v>115</v>
      </c>
      <c r="C41" s="125" t="s">
        <v>117</v>
      </c>
      <c r="D41" s="125"/>
      <c r="E41" s="125" t="s">
        <v>14</v>
      </c>
      <c r="F41" s="126" t="s">
        <v>25</v>
      </c>
      <c r="G41" s="8"/>
      <c r="H41" s="8"/>
      <c r="I41" s="8"/>
    </row>
    <row r="42" spans="1:10" s="89" customFormat="1" ht="12.75" customHeight="1">
      <c r="A42" s="124"/>
      <c r="B42" s="19" t="str">
        <f>B15</f>
        <v>Documentation</v>
      </c>
      <c r="C42" s="127" t="str">
        <f>Process!E10</f>
        <v>Flaws in comments</v>
      </c>
      <c r="D42" s="123"/>
      <c r="E42" s="128"/>
      <c r="F42" s="129" t="str">
        <f>IF(ISERR(E42/$E$53),"",E42/$E$53)</f>
        <v/>
      </c>
      <c r="G42" s="123"/>
      <c r="H42" s="8"/>
      <c r="I42" s="8"/>
    </row>
    <row r="43" spans="1:10" s="89" customFormat="1" ht="12.75" customHeight="1">
      <c r="A43" s="124"/>
      <c r="B43" s="19" t="str">
        <f t="shared" ref="B43:B52" si="0">B16</f>
        <v>Build</v>
      </c>
      <c r="C43" s="127" t="str">
        <f>Process!E11</f>
        <v>Problems with environment, compiler, build activity</v>
      </c>
      <c r="D43" s="123"/>
      <c r="E43" s="128"/>
      <c r="F43" s="129" t="str">
        <f t="shared" ref="F43:F52" si="1">IF(ISERR(E43/$E$53),"",E43/$E$53)</f>
        <v/>
      </c>
      <c r="G43" s="123"/>
      <c r="H43" s="8"/>
      <c r="I43" s="8"/>
    </row>
    <row r="44" spans="1:10" s="89" customFormat="1" ht="12.75" customHeight="1">
      <c r="A44" s="124"/>
      <c r="B44" s="19" t="str">
        <f t="shared" si="0"/>
        <v>Product syntax</v>
      </c>
      <c r="C44" s="127" t="str">
        <f>Process!E12</f>
        <v>Syntax flaws in the deliverable product</v>
      </c>
      <c r="D44" s="123"/>
      <c r="E44" s="128"/>
      <c r="F44" s="129" t="str">
        <f t="shared" si="1"/>
        <v/>
      </c>
      <c r="G44" s="130"/>
      <c r="H44" s="8"/>
      <c r="I44" s="8"/>
    </row>
    <row r="45" spans="1:10" s="89" customFormat="1" ht="12.75" customHeight="1">
      <c r="A45" s="124"/>
      <c r="B45" s="19" t="str">
        <f t="shared" si="0"/>
        <v>Product logic</v>
      </c>
      <c r="C45" s="127" t="str">
        <f>Process!E13</f>
        <v>Logic flaws in the deliverable product</v>
      </c>
      <c r="D45" s="123"/>
      <c r="E45" s="128"/>
      <c r="F45" s="129" t="str">
        <f t="shared" si="1"/>
        <v/>
      </c>
      <c r="G45" s="130"/>
      <c r="H45" s="8"/>
      <c r="I45" s="8"/>
    </row>
    <row r="46" spans="1:10" s="89" customFormat="1" ht="12.75" customHeight="1">
      <c r="A46" s="124"/>
      <c r="B46" s="19" t="str">
        <f t="shared" si="0"/>
        <v>Product interface</v>
      </c>
      <c r="C46" s="127" t="str">
        <f>Process!E14</f>
        <v>Flaws in the interface of a component of the deliverable product</v>
      </c>
      <c r="D46" s="123"/>
      <c r="E46" s="128"/>
      <c r="F46" s="129" t="str">
        <f t="shared" si="1"/>
        <v/>
      </c>
      <c r="G46" s="130"/>
      <c r="H46" s="8"/>
      <c r="I46" s="8"/>
    </row>
    <row r="47" spans="1:10" s="89" customFormat="1" ht="12.75" customHeight="1">
      <c r="A47" s="124"/>
      <c r="B47" s="19" t="str">
        <f t="shared" si="0"/>
        <v>Product checking</v>
      </c>
      <c r="C47" s="127" t="str">
        <f>Process!E15</f>
        <v>Flaws with boundary/type checking within a component of the deliverable product</v>
      </c>
      <c r="D47" s="123"/>
      <c r="E47" s="128"/>
      <c r="F47" s="129" t="str">
        <f t="shared" si="1"/>
        <v/>
      </c>
      <c r="G47" s="130"/>
      <c r="H47" s="8"/>
      <c r="I47" s="8"/>
    </row>
    <row r="48" spans="1:10" s="89" customFormat="1" ht="12.75" customHeight="1">
      <c r="A48" s="124"/>
      <c r="B48" s="19" t="str">
        <f t="shared" si="0"/>
        <v>Test syntax</v>
      </c>
      <c r="C48" s="127" t="str">
        <f>Process!E16</f>
        <v xml:space="preserve">Syntax flaws in the test code </v>
      </c>
      <c r="D48" s="123"/>
      <c r="E48" s="128"/>
      <c r="F48" s="129" t="str">
        <f t="shared" si="1"/>
        <v/>
      </c>
      <c r="G48" s="123"/>
      <c r="H48" s="8"/>
      <c r="I48" s="8"/>
    </row>
    <row r="49" spans="1:10" s="89" customFormat="1" ht="12.75" customHeight="1">
      <c r="A49" s="124"/>
      <c r="B49" s="19" t="str">
        <f t="shared" si="0"/>
        <v>Test logic</v>
      </c>
      <c r="C49" s="127" t="str">
        <f>Process!E17</f>
        <v>Logic flaws in the test code</v>
      </c>
      <c r="D49" s="123"/>
      <c r="E49" s="128"/>
      <c r="F49" s="129" t="str">
        <f t="shared" si="1"/>
        <v/>
      </c>
      <c r="G49" s="130"/>
      <c r="H49" s="8"/>
      <c r="I49" s="8"/>
    </row>
    <row r="50" spans="1:10" s="89" customFormat="1" ht="12.75" customHeight="1">
      <c r="A50" s="124"/>
      <c r="B50" s="19" t="str">
        <f t="shared" si="0"/>
        <v>Test interface</v>
      </c>
      <c r="C50" s="127" t="str">
        <f>Process!E18</f>
        <v>Flaws in the interface of a component of the test code</v>
      </c>
      <c r="D50" s="123"/>
      <c r="E50" s="128"/>
      <c r="F50" s="129" t="str">
        <f t="shared" si="1"/>
        <v/>
      </c>
      <c r="G50" s="130"/>
      <c r="H50" s="8"/>
      <c r="I50" s="8"/>
    </row>
    <row r="51" spans="1:10" s="89" customFormat="1" ht="12.75" customHeight="1">
      <c r="A51" s="124"/>
      <c r="B51" s="19" t="str">
        <f t="shared" si="0"/>
        <v>Test checking</v>
      </c>
      <c r="C51" s="127" t="str">
        <f>Process!E19</f>
        <v>Flaws with boundary/type checking within a component of the test code</v>
      </c>
      <c r="D51" s="123"/>
      <c r="E51" s="128"/>
      <c r="F51" s="129" t="str">
        <f t="shared" si="1"/>
        <v/>
      </c>
      <c r="G51" s="130"/>
      <c r="H51" s="8"/>
      <c r="I51" s="8"/>
    </row>
    <row r="52" spans="1:10" s="89" customFormat="1" ht="12.75" customHeight="1">
      <c r="A52" s="124"/>
      <c r="B52" s="19" t="str">
        <f t="shared" si="0"/>
        <v>Bad Smell</v>
      </c>
      <c r="C52" s="127" t="str">
        <f>Process!E20</f>
        <v>Refactoring changes (please note the bad smell in the defect description)</v>
      </c>
      <c r="D52" s="123"/>
      <c r="E52" s="128"/>
      <c r="F52" s="129" t="str">
        <f t="shared" si="1"/>
        <v/>
      </c>
      <c r="G52" s="130"/>
      <c r="H52" s="8"/>
      <c r="I52" s="8"/>
    </row>
    <row r="53" spans="1:10" s="89" customFormat="1" ht="12.75" customHeight="1">
      <c r="A53" s="124"/>
      <c r="B53" s="8"/>
      <c r="C53" s="131"/>
      <c r="D53" s="132" t="s">
        <v>16</v>
      </c>
      <c r="E53" s="123">
        <f>SUM(E42:E52)</f>
        <v>0</v>
      </c>
      <c r="F53" s="129">
        <f>IF(E53='Historical Data'!E86,,"&lt;-- Warning, defect count doesn't match Historical Data")</f>
        <v>0</v>
      </c>
      <c r="G53" s="130"/>
      <c r="H53" s="8"/>
      <c r="I53" s="8"/>
    </row>
    <row r="54" spans="1:10" s="89" customFormat="1" ht="12.75" customHeight="1">
      <c r="A54" s="122" t="s">
        <v>17</v>
      </c>
      <c r="B54" s="8"/>
      <c r="C54" s="123"/>
      <c r="D54" s="123"/>
      <c r="E54" s="123"/>
      <c r="F54" s="123"/>
      <c r="G54" s="123"/>
      <c r="H54" s="8"/>
      <c r="I54" s="8"/>
    </row>
    <row r="55" spans="1:10" s="89" customFormat="1" ht="36" customHeight="1">
      <c r="A55" s="124"/>
      <c r="B55" s="343" t="s">
        <v>18</v>
      </c>
      <c r="C55" s="343"/>
      <c r="D55" s="123"/>
      <c r="E55" s="134" t="s">
        <v>27</v>
      </c>
      <c r="F55" s="123"/>
      <c r="G55" s="130"/>
      <c r="H55" s="8"/>
      <c r="I55" s="8"/>
    </row>
    <row r="56" spans="1:10" s="89" customFormat="1" ht="27" customHeight="1">
      <c r="A56" s="124"/>
      <c r="B56" s="339"/>
      <c r="C56" s="340"/>
      <c r="D56" s="341"/>
      <c r="E56" s="47"/>
      <c r="F56" s="123"/>
      <c r="G56" s="130"/>
      <c r="H56" s="8"/>
      <c r="I56" s="8"/>
    </row>
    <row r="57" spans="1:10" s="89" customFormat="1" ht="27" customHeight="1">
      <c r="A57" s="124"/>
      <c r="B57" s="339"/>
      <c r="C57" s="340"/>
      <c r="D57" s="341"/>
      <c r="E57" s="47"/>
      <c r="F57" s="123"/>
      <c r="G57" s="130"/>
      <c r="H57" s="8"/>
      <c r="I57" s="8"/>
      <c r="J57" s="8"/>
    </row>
    <row r="58" spans="1:10" s="89" customFormat="1" ht="27" customHeight="1">
      <c r="A58" s="124"/>
      <c r="B58" s="339"/>
      <c r="C58" s="340"/>
      <c r="D58" s="341"/>
      <c r="E58" s="47"/>
      <c r="F58" s="123"/>
      <c r="G58" s="130"/>
      <c r="H58" s="8"/>
      <c r="I58" s="8"/>
      <c r="J58" s="8"/>
    </row>
    <row r="59" spans="1:10" s="89" customFormat="1" ht="27" customHeight="1">
      <c r="A59" s="124"/>
      <c r="B59" s="339"/>
      <c r="C59" s="340"/>
      <c r="D59" s="341"/>
      <c r="E59" s="47"/>
      <c r="F59" s="123"/>
      <c r="G59" s="130"/>
      <c r="H59" s="8"/>
      <c r="I59" s="8"/>
      <c r="J59" s="8"/>
    </row>
    <row r="60" spans="1:10" s="89" customFormat="1" ht="27" customHeight="1">
      <c r="A60" s="124"/>
      <c r="B60" s="339"/>
      <c r="C60" s="340"/>
      <c r="D60" s="341"/>
      <c r="E60" s="47"/>
      <c r="F60" s="123"/>
      <c r="G60" s="130"/>
      <c r="H60" s="8"/>
      <c r="I60" s="8"/>
      <c r="J60" s="8"/>
    </row>
    <row r="61" spans="1:10" s="89" customFormat="1" ht="27" customHeight="1">
      <c r="A61" s="124"/>
      <c r="B61" s="339"/>
      <c r="C61" s="340"/>
      <c r="D61" s="341"/>
      <c r="E61" s="47"/>
      <c r="F61" s="123"/>
      <c r="G61" s="130"/>
      <c r="H61" s="8"/>
      <c r="I61" s="8"/>
      <c r="J61" s="8"/>
    </row>
    <row r="62" spans="1:10" s="89" customFormat="1" ht="27" customHeight="1">
      <c r="A62" s="124"/>
      <c r="B62" s="339"/>
      <c r="C62" s="340"/>
      <c r="D62" s="341"/>
      <c r="E62" s="47"/>
      <c r="F62" s="123"/>
      <c r="G62" s="130"/>
      <c r="H62" s="8"/>
      <c r="I62" s="8"/>
      <c r="J62" s="8"/>
    </row>
    <row r="63" spans="1:10" s="89" customFormat="1" ht="27" customHeight="1">
      <c r="A63" s="124"/>
      <c r="B63" s="339"/>
      <c r="C63" s="340"/>
      <c r="D63" s="341"/>
      <c r="E63" s="47"/>
      <c r="F63" s="123"/>
      <c r="G63" s="130"/>
      <c r="H63" s="8"/>
      <c r="I63" s="8"/>
      <c r="J63" s="8"/>
    </row>
    <row r="64" spans="1:10" s="89" customFormat="1" ht="27" customHeight="1">
      <c r="A64" s="124"/>
      <c r="B64" s="339"/>
      <c r="C64" s="340"/>
      <c r="D64" s="341"/>
      <c r="E64" s="47"/>
      <c r="F64" s="123"/>
      <c r="G64" s="130"/>
      <c r="H64" s="8"/>
      <c r="I64" s="8"/>
      <c r="J64" s="8"/>
    </row>
    <row r="65" spans="1:10" s="89" customFormat="1" ht="27" customHeight="1">
      <c r="A65" s="124"/>
      <c r="B65" s="339"/>
      <c r="C65" s="340"/>
      <c r="D65" s="341"/>
      <c r="E65" s="47"/>
      <c r="F65" s="123"/>
      <c r="G65" s="130"/>
      <c r="H65" s="8"/>
      <c r="I65" s="8"/>
      <c r="J65" s="8"/>
    </row>
    <row r="66" spans="1:10" s="89" customFormat="1" ht="27" customHeight="1">
      <c r="A66" s="124"/>
      <c r="B66" s="339"/>
      <c r="C66" s="340"/>
      <c r="D66" s="341"/>
      <c r="E66" s="47"/>
      <c r="F66" s="123"/>
      <c r="G66" s="130"/>
      <c r="H66" s="8"/>
      <c r="I66" s="8"/>
      <c r="J66" s="8"/>
    </row>
    <row r="67" spans="1:10" s="89" customFormat="1" ht="27" customHeight="1">
      <c r="A67" s="124"/>
      <c r="B67" s="339"/>
      <c r="C67" s="340"/>
      <c r="D67" s="341"/>
      <c r="E67" s="47"/>
      <c r="F67" s="123"/>
      <c r="G67" s="130"/>
      <c r="H67" s="8"/>
      <c r="I67" s="8"/>
      <c r="J67" s="8"/>
    </row>
    <row r="68" spans="1:10" s="89" customFormat="1" ht="27" customHeight="1">
      <c r="A68" s="124"/>
      <c r="B68" s="339"/>
      <c r="C68" s="340"/>
      <c r="D68" s="341"/>
      <c r="E68" s="47"/>
      <c r="F68" s="123"/>
      <c r="G68" s="130"/>
      <c r="H68" s="8"/>
      <c r="I68" s="8"/>
      <c r="J68" s="8"/>
    </row>
    <row r="69" spans="1:10" s="89" customFormat="1" ht="27" customHeight="1">
      <c r="A69" s="124"/>
      <c r="B69" s="339"/>
      <c r="C69" s="340"/>
      <c r="D69" s="341"/>
      <c r="E69" s="47"/>
      <c r="F69" s="123"/>
      <c r="G69" s="130"/>
      <c r="H69" s="8"/>
      <c r="I69" s="8"/>
      <c r="J69" s="8"/>
    </row>
    <row r="70" spans="1:10" s="89" customFormat="1" ht="27" customHeight="1">
      <c r="A70" s="124"/>
      <c r="B70" s="339"/>
      <c r="C70" s="340"/>
      <c r="D70" s="341"/>
      <c r="E70" s="47"/>
      <c r="F70" s="123"/>
      <c r="G70" s="130"/>
      <c r="H70" s="8"/>
      <c r="I70" s="8"/>
      <c r="J70" s="8"/>
    </row>
    <row r="71" spans="1:10" s="89" customFormat="1" ht="27" customHeight="1">
      <c r="A71" s="124"/>
      <c r="B71" s="339"/>
      <c r="C71" s="340"/>
      <c r="D71" s="341"/>
      <c r="E71" s="47"/>
      <c r="F71" s="123"/>
      <c r="G71" s="130"/>
      <c r="H71" s="8"/>
      <c r="I71" s="8"/>
      <c r="J71" s="8"/>
    </row>
    <row r="72" spans="1:10" s="89" customFormat="1" ht="27" customHeight="1">
      <c r="A72" s="124"/>
      <c r="B72" s="339"/>
      <c r="C72" s="340"/>
      <c r="D72" s="341"/>
      <c r="E72" s="47"/>
      <c r="F72" s="123"/>
      <c r="G72" s="130"/>
      <c r="H72" s="8"/>
      <c r="I72" s="8"/>
      <c r="J72" s="8"/>
    </row>
    <row r="73" spans="1:10" s="89" customFormat="1" ht="27" customHeight="1">
      <c r="A73" s="124"/>
      <c r="B73" s="339"/>
      <c r="C73" s="340"/>
      <c r="D73" s="341"/>
      <c r="E73" s="47"/>
      <c r="F73" s="123"/>
      <c r="G73" s="130"/>
      <c r="H73" s="8"/>
      <c r="I73" s="8"/>
      <c r="J73" s="8"/>
    </row>
    <row r="74" spans="1:10" s="89" customFormat="1" ht="27" customHeight="1">
      <c r="A74" s="124"/>
      <c r="B74" s="339"/>
      <c r="C74" s="340"/>
      <c r="D74" s="341"/>
      <c r="E74" s="47"/>
      <c r="F74" s="123"/>
      <c r="G74" s="130"/>
      <c r="H74" s="8"/>
      <c r="I74" s="8"/>
      <c r="J74" s="8"/>
    </row>
    <row r="75" spans="1:10" s="89" customFormat="1" ht="27" customHeight="1">
      <c r="A75" s="124"/>
      <c r="B75" s="339"/>
      <c r="C75" s="340"/>
      <c r="D75" s="341"/>
      <c r="E75" s="47"/>
      <c r="F75" s="123"/>
      <c r="G75" s="130"/>
      <c r="H75" s="8"/>
      <c r="I75" s="8"/>
      <c r="J75" s="8"/>
    </row>
    <row r="76" spans="1:10" s="89" customFormat="1" ht="27" customHeight="1">
      <c r="A76" s="124"/>
      <c r="B76" s="339"/>
      <c r="C76" s="340"/>
      <c r="D76" s="341"/>
      <c r="E76" s="47"/>
      <c r="F76" s="123"/>
      <c r="G76" s="130"/>
      <c r="H76" s="8"/>
      <c r="I76" s="8"/>
      <c r="J76" s="8"/>
    </row>
    <row r="77" spans="1:10" s="89" customFormat="1" ht="27" customHeight="1">
      <c r="A77" s="124"/>
      <c r="B77" s="339"/>
      <c r="C77" s="340"/>
      <c r="D77" s="341"/>
      <c r="E77" s="47"/>
      <c r="F77" s="123"/>
      <c r="G77" s="130"/>
      <c r="H77" s="8"/>
      <c r="I77" s="8"/>
      <c r="J77" s="8"/>
    </row>
    <row r="78" spans="1:10" s="89" customFormat="1" ht="27" customHeight="1">
      <c r="A78" s="124"/>
      <c r="B78" s="339"/>
      <c r="C78" s="340"/>
      <c r="D78" s="341"/>
      <c r="E78" s="47"/>
      <c r="F78" s="123"/>
      <c r="G78" s="130"/>
      <c r="H78" s="8"/>
      <c r="I78" s="8"/>
      <c r="J78" s="8"/>
    </row>
    <row r="79" spans="1:10" s="89" customFormat="1" ht="27" customHeight="1">
      <c r="A79" s="124"/>
      <c r="B79" s="339"/>
      <c r="C79" s="340"/>
      <c r="D79" s="341"/>
      <c r="E79" s="47"/>
      <c r="F79" s="123"/>
      <c r="G79" s="130"/>
      <c r="H79" s="8"/>
      <c r="I79" s="8"/>
      <c r="J79" s="8"/>
    </row>
    <row r="80" spans="1:10" s="89" customFormat="1" ht="12.75" customHeight="1">
      <c r="A80" s="124"/>
      <c r="B80" s="8"/>
      <c r="C80" s="123"/>
      <c r="D80" s="123"/>
      <c r="E80" s="123"/>
      <c r="F80" s="123"/>
      <c r="G80" s="130"/>
      <c r="H80" s="8"/>
      <c r="I80" s="8"/>
      <c r="J80" s="8"/>
    </row>
    <row r="81" spans="1:10" s="89" customFormat="1" ht="12.75" customHeight="1">
      <c r="A81" s="124"/>
      <c r="B81" s="8"/>
      <c r="C81" s="123"/>
      <c r="D81" s="123"/>
      <c r="E81" s="123"/>
      <c r="F81" s="123"/>
      <c r="G81" s="123"/>
      <c r="H81" s="8"/>
      <c r="I81" s="8"/>
      <c r="J81" s="8"/>
    </row>
    <row r="82" spans="1:10" s="89" customFormat="1" ht="12.75" customHeight="1">
      <c r="A82" s="124"/>
      <c r="B82" s="8"/>
      <c r="C82" s="123"/>
      <c r="D82" s="123"/>
      <c r="E82" s="123"/>
      <c r="F82" s="123"/>
      <c r="G82" s="130"/>
      <c r="H82" s="8"/>
      <c r="I82" s="8"/>
      <c r="J82" s="8"/>
    </row>
    <row r="83" spans="1:10" s="89" customFormat="1" ht="12.75" customHeight="1">
      <c r="A83" s="124"/>
      <c r="B83" s="8"/>
      <c r="C83" s="123"/>
      <c r="D83" s="123"/>
      <c r="E83" s="123"/>
      <c r="F83" s="123"/>
      <c r="G83" s="123"/>
      <c r="H83" s="8"/>
      <c r="I83" s="8"/>
      <c r="J83" s="8"/>
    </row>
    <row r="84" spans="1:10" s="89" customFormat="1" ht="12.75" customHeight="1">
      <c r="A84" s="124"/>
      <c r="B84" s="8"/>
      <c r="C84" s="123"/>
      <c r="D84" s="123"/>
      <c r="E84" s="123"/>
      <c r="F84" s="123"/>
      <c r="G84" s="123"/>
      <c r="H84" s="8"/>
      <c r="I84" s="8"/>
      <c r="J84" s="8"/>
    </row>
    <row r="85" spans="1:10" s="89" customFormat="1" ht="12.75" customHeight="1">
      <c r="A85" s="124"/>
      <c r="B85" s="8"/>
      <c r="C85" s="123"/>
      <c r="D85" s="123"/>
      <c r="E85" s="123"/>
      <c r="F85" s="123"/>
      <c r="G85" s="130"/>
      <c r="H85" s="8"/>
      <c r="I85" s="8"/>
      <c r="J85" s="8"/>
    </row>
    <row r="86" spans="1:10" s="89" customFormat="1" ht="12.75" customHeight="1">
      <c r="A86" s="124"/>
      <c r="B86" s="8"/>
      <c r="C86" s="123"/>
      <c r="D86" s="123"/>
      <c r="E86" s="123"/>
      <c r="F86" s="123"/>
      <c r="G86" s="130"/>
      <c r="H86" s="8"/>
      <c r="I86" s="8"/>
      <c r="J86" s="8"/>
    </row>
    <row r="87" spans="1:10" s="89" customFormat="1" ht="12.75" customHeight="1">
      <c r="A87" s="124"/>
      <c r="B87" s="8"/>
      <c r="C87" s="123"/>
      <c r="D87" s="123"/>
      <c r="E87" s="123"/>
      <c r="F87" s="123"/>
      <c r="G87" s="130"/>
      <c r="H87" s="8"/>
      <c r="I87" s="8"/>
      <c r="J87" s="8"/>
    </row>
    <row r="88" spans="1:10" s="89" customFormat="1" ht="12.75" customHeight="1">
      <c r="A88" s="124"/>
      <c r="B88" s="8"/>
      <c r="C88" s="123"/>
      <c r="D88" s="123"/>
      <c r="E88" s="123"/>
      <c r="F88" s="123"/>
      <c r="G88" s="130"/>
      <c r="H88" s="8"/>
      <c r="I88" s="8"/>
      <c r="J88" s="8"/>
    </row>
    <row r="89" spans="1:10" s="89" customFormat="1" ht="12.75" customHeight="1">
      <c r="A89" s="124"/>
      <c r="B89" s="8"/>
      <c r="C89" s="123"/>
      <c r="D89" s="123"/>
      <c r="E89" s="123"/>
      <c r="F89" s="123"/>
      <c r="G89" s="123"/>
      <c r="H89" s="8"/>
      <c r="I89" s="8"/>
      <c r="J89" s="8"/>
    </row>
    <row r="90" spans="1:10" s="89" customFormat="1" ht="12.75" customHeight="1">
      <c r="A90" s="124"/>
      <c r="B90" s="8"/>
      <c r="C90" s="123"/>
      <c r="D90" s="123"/>
      <c r="E90" s="123"/>
      <c r="F90" s="123"/>
      <c r="G90" s="130"/>
      <c r="H90" s="8"/>
      <c r="I90" s="8"/>
      <c r="J90" s="8"/>
    </row>
    <row r="91" spans="1:10" s="89" customFormat="1" ht="12.75" customHeight="1">
      <c r="A91" s="124"/>
      <c r="B91" s="8"/>
      <c r="C91" s="123"/>
      <c r="D91" s="123"/>
      <c r="E91" s="123"/>
      <c r="F91" s="123"/>
      <c r="G91" s="130"/>
      <c r="H91" s="8"/>
      <c r="I91" s="8"/>
      <c r="J91" s="8"/>
    </row>
    <row r="92" spans="1:10" s="89" customFormat="1" ht="12.75" customHeight="1">
      <c r="A92" s="124"/>
      <c r="B92" s="8"/>
      <c r="C92" s="123"/>
      <c r="D92" s="123"/>
      <c r="E92" s="123"/>
      <c r="F92" s="123"/>
      <c r="G92" s="123"/>
      <c r="H92" s="8"/>
      <c r="I92" s="8"/>
      <c r="J92" s="8"/>
    </row>
    <row r="93" spans="1:10" s="89" customFormat="1" ht="12.75" customHeight="1">
      <c r="A93" s="124"/>
      <c r="B93" s="8"/>
      <c r="C93" s="123"/>
      <c r="D93" s="123"/>
      <c r="E93" s="123"/>
      <c r="F93" s="123"/>
      <c r="G93" s="123"/>
      <c r="H93" s="8"/>
      <c r="I93" s="8"/>
      <c r="J93" s="8"/>
    </row>
    <row r="94" spans="1:10" s="89" customFormat="1" ht="12.75" customHeight="1">
      <c r="A94" s="124"/>
      <c r="B94" s="8"/>
      <c r="C94" s="123"/>
      <c r="D94" s="123"/>
      <c r="E94" s="123"/>
      <c r="F94" s="123"/>
      <c r="G94" s="130"/>
      <c r="H94" s="8"/>
      <c r="I94" s="8"/>
      <c r="J94" s="8"/>
    </row>
    <row r="95" spans="1:10" s="89" customFormat="1" ht="12.75" customHeight="1">
      <c r="A95" s="124"/>
      <c r="B95" s="8"/>
      <c r="C95" s="123"/>
      <c r="D95" s="123"/>
      <c r="E95" s="123"/>
      <c r="F95" s="123"/>
      <c r="G95" s="130"/>
      <c r="H95" s="8"/>
      <c r="I95" s="8"/>
      <c r="J95" s="8"/>
    </row>
    <row r="96" spans="1:10" s="89" customFormat="1" ht="12.75" customHeight="1">
      <c r="A96" s="124"/>
      <c r="B96" s="8"/>
      <c r="C96" s="123"/>
      <c r="D96" s="123"/>
      <c r="E96" s="123"/>
      <c r="F96" s="123"/>
      <c r="G96" s="130"/>
      <c r="H96" s="8"/>
      <c r="I96" s="8"/>
      <c r="J96" s="8"/>
    </row>
    <row r="97" spans="1:10" s="89" customFormat="1" ht="12.75" customHeight="1">
      <c r="A97" s="124"/>
      <c r="B97" s="8"/>
      <c r="C97" s="123"/>
      <c r="D97" s="123"/>
      <c r="E97" s="123"/>
      <c r="F97" s="123"/>
      <c r="G97" s="130"/>
      <c r="H97" s="8"/>
      <c r="I97" s="8"/>
      <c r="J97" s="8"/>
    </row>
    <row r="98" spans="1:10" s="89" customFormat="1" ht="12.75" customHeight="1">
      <c r="A98" s="124"/>
      <c r="B98" s="8"/>
      <c r="C98" s="123"/>
      <c r="D98" s="123"/>
      <c r="E98" s="123"/>
      <c r="F98" s="123"/>
      <c r="G98" s="123"/>
      <c r="H98" s="8"/>
      <c r="I98" s="8"/>
      <c r="J98" s="8"/>
    </row>
    <row r="99" spans="1:10" s="89" customFormat="1" ht="12.75" customHeight="1">
      <c r="A99" s="124"/>
      <c r="B99" s="8"/>
      <c r="C99" s="123"/>
      <c r="D99" s="123"/>
      <c r="E99" s="123"/>
      <c r="F99" s="123"/>
      <c r="G99" s="130"/>
      <c r="H99" s="8"/>
      <c r="I99" s="8"/>
      <c r="J99" s="8"/>
    </row>
    <row r="100" spans="1:10" s="89" customFormat="1" ht="12.75" customHeight="1">
      <c r="A100" s="124"/>
      <c r="B100" s="8"/>
      <c r="C100" s="123"/>
      <c r="D100" s="123"/>
      <c r="E100" s="123"/>
      <c r="F100" s="123"/>
      <c r="G100" s="130"/>
      <c r="H100" s="8"/>
      <c r="I100" s="8"/>
      <c r="J100" s="8"/>
    </row>
    <row r="101" spans="1:10" s="89" customFormat="1" ht="12.75" customHeight="1">
      <c r="A101" s="124"/>
      <c r="B101" s="8"/>
      <c r="C101" s="123"/>
      <c r="D101" s="123"/>
      <c r="E101" s="123"/>
      <c r="F101" s="123"/>
      <c r="G101" s="130"/>
      <c r="H101" s="8"/>
      <c r="I101" s="8"/>
      <c r="J101" s="8"/>
    </row>
    <row r="102" spans="1:10" s="89" customFormat="1" ht="12.75" customHeight="1">
      <c r="A102" s="124"/>
      <c r="B102" s="8"/>
      <c r="C102" s="123"/>
      <c r="D102" s="123"/>
      <c r="E102" s="123"/>
      <c r="F102" s="123"/>
      <c r="G102" s="130"/>
      <c r="H102" s="8"/>
      <c r="I102" s="8"/>
      <c r="J102" s="8"/>
    </row>
    <row r="103" spans="1:10" s="89" customFormat="1" ht="12.75" customHeight="1">
      <c r="A103" s="124"/>
      <c r="B103" s="8"/>
      <c r="C103" s="123"/>
      <c r="D103" s="123"/>
      <c r="E103" s="123"/>
      <c r="F103" s="123"/>
      <c r="G103" s="123"/>
      <c r="H103" s="8"/>
      <c r="I103" s="8"/>
      <c r="J103" s="8"/>
    </row>
    <row r="104" spans="1:10" s="89" customFormat="1" ht="12.75" customHeight="1">
      <c r="A104" s="124"/>
      <c r="B104" s="8"/>
      <c r="C104" s="123"/>
      <c r="D104" s="123"/>
      <c r="E104" s="123"/>
      <c r="F104" s="123"/>
      <c r="G104" s="130"/>
      <c r="H104" s="8"/>
      <c r="I104" s="8"/>
      <c r="J104" s="8"/>
    </row>
    <row r="105" spans="1:10" s="89" customFormat="1" ht="12.75" customHeight="1">
      <c r="A105" s="124"/>
      <c r="B105" s="8"/>
      <c r="C105" s="123"/>
      <c r="D105" s="123"/>
      <c r="E105" s="123"/>
      <c r="F105" s="123"/>
      <c r="G105" s="130"/>
      <c r="H105" s="8"/>
      <c r="I105" s="8"/>
      <c r="J105" s="8"/>
    </row>
    <row r="106" spans="1:10" s="89" customFormat="1" ht="12.75" customHeight="1">
      <c r="A106" s="124"/>
      <c r="B106" s="8"/>
      <c r="C106" s="123"/>
      <c r="D106" s="123"/>
      <c r="E106" s="123"/>
      <c r="F106" s="123"/>
      <c r="G106" s="130"/>
      <c r="H106" s="8"/>
      <c r="I106" s="8"/>
      <c r="J106" s="8"/>
    </row>
    <row r="107" spans="1:10" s="89" customFormat="1" ht="12.75" customHeight="1">
      <c r="A107" s="124"/>
      <c r="B107" s="8"/>
      <c r="C107" s="123"/>
      <c r="D107" s="123"/>
      <c r="E107" s="123"/>
      <c r="F107" s="123"/>
      <c r="G107" s="123"/>
      <c r="H107" s="8"/>
      <c r="I107" s="8"/>
      <c r="J107" s="8"/>
    </row>
    <row r="108" spans="1:10" s="89" customFormat="1" ht="12.75" customHeight="1">
      <c r="A108" s="124"/>
      <c r="B108" s="8"/>
      <c r="C108" s="123"/>
      <c r="D108" s="123"/>
      <c r="E108" s="123"/>
      <c r="F108" s="123"/>
      <c r="G108" s="130"/>
      <c r="H108" s="8"/>
      <c r="I108" s="8"/>
      <c r="J108" s="8"/>
    </row>
    <row r="109" spans="1:10" s="89" customFormat="1" ht="12.75" customHeight="1">
      <c r="A109" s="124"/>
      <c r="B109" s="8"/>
      <c r="C109" s="123"/>
      <c r="D109" s="123"/>
      <c r="E109" s="123"/>
      <c r="F109" s="123"/>
      <c r="G109" s="130"/>
      <c r="H109" s="8"/>
      <c r="I109" s="8"/>
      <c r="J109" s="8"/>
    </row>
    <row r="110" spans="1:10" s="89" customFormat="1" ht="12.75" customHeight="1">
      <c r="A110" s="124"/>
      <c r="B110" s="8"/>
      <c r="C110" s="123"/>
      <c r="D110" s="123"/>
      <c r="E110" s="123"/>
      <c r="F110" s="123"/>
      <c r="G110" s="130"/>
      <c r="H110" s="8"/>
      <c r="I110" s="8"/>
      <c r="J110" s="8"/>
    </row>
    <row r="111" spans="1:10" s="89" customFormat="1" ht="12.75" customHeight="1">
      <c r="A111" s="124"/>
      <c r="B111" s="8"/>
      <c r="C111" s="123"/>
      <c r="D111" s="123"/>
      <c r="E111" s="123"/>
      <c r="F111" s="123"/>
      <c r="G111" s="130"/>
      <c r="H111" s="8"/>
      <c r="I111" s="8"/>
      <c r="J111" s="8"/>
    </row>
    <row r="112" spans="1:10" s="89" customFormat="1" ht="12.75" customHeight="1">
      <c r="A112" s="124"/>
      <c r="B112" s="8"/>
      <c r="C112" s="123"/>
      <c r="D112" s="123"/>
      <c r="E112" s="123"/>
      <c r="F112" s="123"/>
      <c r="G112" s="130"/>
      <c r="H112" s="8"/>
      <c r="I112" s="8"/>
      <c r="J112" s="8"/>
    </row>
    <row r="113" spans="1:10" s="89" customFormat="1" ht="12.75" customHeight="1">
      <c r="A113" s="124"/>
      <c r="B113" s="8"/>
      <c r="C113" s="123"/>
      <c r="D113" s="123"/>
      <c r="E113" s="123"/>
      <c r="F113" s="123"/>
      <c r="G113" s="130"/>
      <c r="H113" s="8"/>
      <c r="I113" s="8"/>
      <c r="J113" s="8"/>
    </row>
    <row r="114" spans="1:10" s="89" customFormat="1" ht="12.75" customHeight="1">
      <c r="A114" s="124"/>
      <c r="B114" s="8"/>
      <c r="C114" s="123"/>
      <c r="D114" s="123"/>
      <c r="E114" s="123"/>
      <c r="F114" s="123"/>
      <c r="G114" s="130"/>
      <c r="H114" s="8"/>
      <c r="I114" s="8"/>
      <c r="J114" s="8"/>
    </row>
    <row r="115" spans="1:10" s="89" customFormat="1" ht="12.75" customHeight="1">
      <c r="A115" s="124"/>
      <c r="B115" s="8"/>
      <c r="C115" s="123"/>
      <c r="D115" s="123"/>
      <c r="E115" s="123"/>
      <c r="F115" s="123"/>
      <c r="G115" s="130"/>
      <c r="H115" s="8"/>
      <c r="I115" s="8"/>
      <c r="J115" s="8"/>
    </row>
    <row r="116" spans="1:10" s="89" customFormat="1" ht="12.75" customHeight="1">
      <c r="A116" s="124"/>
      <c r="B116" s="8"/>
      <c r="C116" s="123"/>
      <c r="D116" s="123"/>
      <c r="E116" s="123"/>
      <c r="F116" s="123"/>
      <c r="G116" s="130"/>
      <c r="H116" s="8"/>
      <c r="I116" s="8"/>
      <c r="J116" s="8"/>
    </row>
    <row r="117" spans="1:10" s="89" customFormat="1" ht="12.75" customHeight="1">
      <c r="A117" s="124"/>
      <c r="B117" s="8"/>
      <c r="C117" s="123"/>
      <c r="D117" s="123"/>
      <c r="E117" s="123"/>
      <c r="F117" s="123"/>
      <c r="G117" s="130"/>
      <c r="H117" s="8"/>
      <c r="I117" s="8"/>
      <c r="J117" s="8"/>
    </row>
    <row r="118" spans="1:10" s="89" customFormat="1" ht="12.75" customHeight="1">
      <c r="A118" s="124"/>
      <c r="B118" s="8"/>
      <c r="C118" s="123"/>
      <c r="D118" s="123"/>
      <c r="E118" s="123"/>
      <c r="F118" s="123"/>
      <c r="G118" s="130"/>
      <c r="H118" s="8"/>
      <c r="I118" s="8"/>
      <c r="J118" s="8"/>
    </row>
    <row r="119" spans="1:10" s="89" customFormat="1" ht="12.75" customHeight="1">
      <c r="A119" s="124"/>
      <c r="B119" s="8"/>
      <c r="C119" s="123"/>
      <c r="D119" s="123"/>
      <c r="E119" s="123"/>
      <c r="F119" s="123"/>
      <c r="G119" s="130"/>
      <c r="H119" s="8"/>
      <c r="I119" s="8"/>
      <c r="J119" s="8"/>
    </row>
    <row r="120" spans="1:10" s="89" customFormat="1" ht="12.75" customHeight="1">
      <c r="A120" s="124"/>
      <c r="B120" s="8"/>
      <c r="C120" s="123"/>
      <c r="D120" s="123"/>
      <c r="E120" s="123"/>
      <c r="F120" s="123"/>
      <c r="G120" s="130"/>
      <c r="H120" s="8"/>
      <c r="I120" s="8"/>
      <c r="J120" s="8"/>
    </row>
    <row r="121" spans="1:10" s="89" customFormat="1" ht="12.75" customHeight="1">
      <c r="A121" s="124"/>
      <c r="B121" s="8"/>
      <c r="C121" s="123"/>
      <c r="D121" s="123"/>
      <c r="E121" s="123"/>
      <c r="F121" s="123"/>
      <c r="G121" s="130"/>
      <c r="H121" s="8"/>
      <c r="I121" s="8"/>
      <c r="J121" s="8"/>
    </row>
    <row r="122" spans="1:10" s="89" customFormat="1" ht="12.75" customHeight="1">
      <c r="A122" s="124"/>
      <c r="B122" s="8"/>
      <c r="C122" s="123"/>
      <c r="D122" s="123"/>
      <c r="E122" s="123"/>
      <c r="F122" s="123"/>
      <c r="G122" s="130"/>
      <c r="H122" s="8"/>
      <c r="I122" s="8"/>
      <c r="J122" s="8"/>
    </row>
    <row r="123" spans="1:10" s="89" customFormat="1" ht="12.75" customHeight="1">
      <c r="A123" s="124"/>
      <c r="B123" s="8"/>
      <c r="C123" s="123"/>
      <c r="D123" s="123"/>
      <c r="E123" s="123"/>
      <c r="F123" s="123"/>
      <c r="G123" s="130"/>
      <c r="H123" s="8"/>
      <c r="I123" s="8"/>
      <c r="J123" s="8"/>
    </row>
    <row r="124" spans="1:10" s="89" customFormat="1" ht="12.75" customHeight="1">
      <c r="A124" s="124"/>
      <c r="B124" s="8"/>
      <c r="C124" s="123"/>
      <c r="D124" s="123"/>
      <c r="E124" s="123"/>
      <c r="F124" s="123"/>
      <c r="G124" s="130"/>
      <c r="H124" s="8"/>
      <c r="I124" s="8"/>
      <c r="J124" s="8"/>
    </row>
    <row r="125" spans="1:10" s="89" customFormat="1" ht="12.75" customHeight="1">
      <c r="A125" s="124"/>
      <c r="B125" s="8"/>
      <c r="C125" s="123"/>
      <c r="D125" s="123"/>
      <c r="E125" s="123"/>
      <c r="F125" s="123"/>
      <c r="G125" s="130"/>
      <c r="H125" s="8"/>
      <c r="I125" s="8"/>
      <c r="J125" s="8"/>
    </row>
    <row r="126" spans="1:10" s="89" customFormat="1" ht="12.75" customHeight="1">
      <c r="A126" s="124"/>
      <c r="B126" s="8"/>
      <c r="C126" s="123"/>
      <c r="D126" s="123"/>
      <c r="E126" s="123"/>
      <c r="F126" s="123"/>
      <c r="G126" s="130"/>
      <c r="H126" s="8"/>
      <c r="I126" s="8"/>
      <c r="J126" s="8"/>
    </row>
    <row r="127" spans="1:10" s="89" customFormat="1" ht="12.75" customHeight="1">
      <c r="A127" s="124"/>
      <c r="B127" s="8"/>
      <c r="C127" s="123"/>
      <c r="D127" s="123"/>
      <c r="E127" s="123"/>
      <c r="F127" s="123"/>
      <c r="G127" s="130"/>
      <c r="H127" s="8"/>
      <c r="I127" s="8"/>
      <c r="J127" s="8"/>
    </row>
    <row r="128" spans="1:10" s="89" customFormat="1">
      <c r="A128" s="124"/>
      <c r="B128" s="8"/>
      <c r="C128" s="8"/>
      <c r="D128" s="8"/>
      <c r="E128" s="8"/>
      <c r="F128" s="8"/>
      <c r="G128" s="8"/>
      <c r="H128" s="8"/>
      <c r="I128" s="8"/>
      <c r="J128" s="8"/>
    </row>
    <row r="129" spans="1:10" s="89" customFormat="1">
      <c r="A129" s="124"/>
      <c r="B129" s="8"/>
      <c r="C129" s="8"/>
      <c r="D129" s="8"/>
      <c r="E129" s="8"/>
      <c r="F129" s="8"/>
      <c r="G129" s="8"/>
      <c r="H129" s="8"/>
      <c r="I129" s="8"/>
      <c r="J129" s="8"/>
    </row>
    <row r="130" spans="1:10" s="89" customFormat="1">
      <c r="A130" s="124"/>
      <c r="B130" s="8"/>
      <c r="C130" s="8"/>
      <c r="D130" s="8"/>
      <c r="E130" s="8"/>
      <c r="F130" s="8"/>
      <c r="G130" s="8"/>
      <c r="H130" s="8"/>
      <c r="I130" s="8"/>
      <c r="J130" s="8"/>
    </row>
    <row r="131" spans="1:10" s="89" customFormat="1">
      <c r="A131" s="124"/>
      <c r="B131" s="8"/>
      <c r="C131" s="8"/>
      <c r="D131" s="8"/>
      <c r="E131" s="8"/>
      <c r="F131" s="8"/>
      <c r="G131" s="8"/>
      <c r="H131" s="8"/>
      <c r="I131" s="8"/>
      <c r="J131" s="8"/>
    </row>
    <row r="132" spans="1:10" s="89" customFormat="1">
      <c r="A132" s="124"/>
      <c r="B132" s="8"/>
      <c r="C132" s="8"/>
      <c r="D132" s="8"/>
      <c r="E132" s="8"/>
      <c r="F132" s="8"/>
      <c r="G132" s="8"/>
      <c r="H132" s="8"/>
      <c r="I132" s="8"/>
      <c r="J132" s="8"/>
    </row>
    <row r="133" spans="1:10" s="89" customFormat="1">
      <c r="A133" s="124"/>
      <c r="B133" s="8"/>
      <c r="C133" s="8"/>
      <c r="D133" s="8"/>
      <c r="E133" s="8"/>
      <c r="F133" s="8"/>
      <c r="G133" s="8"/>
      <c r="H133" s="8"/>
      <c r="I133" s="8"/>
      <c r="J133" s="8"/>
    </row>
    <row r="134" spans="1:10" s="89" customFormat="1">
      <c r="A134" s="124"/>
      <c r="B134" s="8"/>
      <c r="C134" s="8"/>
      <c r="D134" s="8"/>
      <c r="E134" s="8"/>
      <c r="F134" s="8"/>
      <c r="G134" s="8"/>
      <c r="H134" s="8"/>
      <c r="I134" s="8"/>
      <c r="J134" s="8"/>
    </row>
    <row r="135" spans="1:10" s="89" customFormat="1">
      <c r="A135" s="124"/>
      <c r="B135" s="8"/>
      <c r="C135" s="8"/>
      <c r="D135" s="8"/>
      <c r="E135" s="8"/>
      <c r="F135" s="8"/>
      <c r="G135" s="8"/>
      <c r="H135" s="8"/>
      <c r="I135" s="8"/>
      <c r="J135" s="8"/>
    </row>
    <row r="136" spans="1:10" s="89" customFormat="1">
      <c r="A136" s="124"/>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5" type="noConversion"/>
  <pageMargins left="0.75" right="0.75" top="1" bottom="1" header="0.5" footer="0.5"/>
  <pageSetup scale="51"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4"/>
  <sheetViews>
    <sheetView showGridLines="0" zoomScaleNormal="100" workbookViewId="0">
      <selection activeCell="B44" sqref="B44:E44"/>
    </sheetView>
  </sheetViews>
  <sheetFormatPr defaultRowHeight="12.5"/>
  <cols>
    <col min="1" max="3" width="10.90625" customWidth="1"/>
    <col min="4" max="4" width="43.6328125" customWidth="1"/>
    <col min="5" max="5" width="43.1796875" customWidth="1"/>
    <col min="6" max="256" width="10.90625" customWidth="1"/>
  </cols>
  <sheetData>
    <row r="1" spans="1:8" s="24" customFormat="1" ht="20">
      <c r="A1" s="104" t="s">
        <v>56</v>
      </c>
      <c r="B1" s="104"/>
      <c r="C1" s="104"/>
      <c r="D1" s="104"/>
      <c r="E1" s="104"/>
      <c r="F1" s="104"/>
      <c r="G1" s="104"/>
      <c r="H1" s="104"/>
    </row>
    <row r="2" spans="1:8" s="24" customFormat="1" ht="20" hidden="1">
      <c r="A2" s="342" t="s">
        <v>181</v>
      </c>
      <c r="B2" s="342"/>
      <c r="C2" s="52"/>
      <c r="D2" s="52"/>
      <c r="E2" s="52"/>
      <c r="F2" s="36"/>
      <c r="G2" s="36"/>
      <c r="H2" s="36"/>
    </row>
    <row r="3" spans="1:8" s="24" customFormat="1" hidden="1">
      <c r="A3" s="52" t="s">
        <v>112</v>
      </c>
      <c r="B3" s="53">
        <v>36526</v>
      </c>
      <c r="C3" s="52"/>
      <c r="D3" s="52" t="s">
        <v>241</v>
      </c>
      <c r="E3" s="52"/>
      <c r="F3" s="36"/>
      <c r="G3" s="36"/>
      <c r="H3" s="36"/>
    </row>
    <row r="4" spans="1:8" s="24" customFormat="1" hidden="1">
      <c r="A4" s="52" t="s">
        <v>146</v>
      </c>
      <c r="B4" s="35">
        <v>40179</v>
      </c>
      <c r="C4" s="52"/>
      <c r="D4" s="52"/>
      <c r="E4" s="52"/>
      <c r="F4" s="36" t="s">
        <v>222</v>
      </c>
      <c r="G4" s="36"/>
      <c r="H4" s="36"/>
    </row>
    <row r="5" spans="1:8" s="24" customFormat="1" hidden="1">
      <c r="A5" s="52" t="s">
        <v>113</v>
      </c>
      <c r="B5" s="35" t="s">
        <v>195</v>
      </c>
      <c r="C5" s="52"/>
      <c r="D5" s="52"/>
      <c r="E5" s="52"/>
      <c r="F5" s="36" t="s">
        <v>242</v>
      </c>
      <c r="G5" s="36"/>
      <c r="H5" s="36"/>
    </row>
    <row r="6" spans="1:8" s="24" customFormat="1" hidden="1">
      <c r="A6" s="52"/>
      <c r="B6" s="35" t="s">
        <v>245</v>
      </c>
      <c r="C6" s="52"/>
      <c r="D6" s="52"/>
      <c r="E6" s="52"/>
      <c r="F6" s="36" t="s">
        <v>143</v>
      </c>
      <c r="G6" s="36"/>
      <c r="H6" s="36"/>
    </row>
    <row r="7" spans="1:8" s="24" customFormat="1" hidden="1">
      <c r="A7" s="52"/>
      <c r="B7" s="35" t="s">
        <v>166</v>
      </c>
      <c r="C7" s="52"/>
      <c r="D7" s="52"/>
      <c r="E7" s="52"/>
      <c r="F7" s="105" t="s">
        <v>144</v>
      </c>
      <c r="G7" s="36"/>
      <c r="H7" s="36"/>
    </row>
    <row r="8" spans="1:8" s="24" customFormat="1" hidden="1">
      <c r="A8" s="52"/>
      <c r="B8" s="35" t="s">
        <v>243</v>
      </c>
      <c r="C8" s="52"/>
      <c r="D8" s="52"/>
      <c r="E8" s="52"/>
      <c r="F8" s="105" t="s">
        <v>58</v>
      </c>
      <c r="G8" s="36"/>
      <c r="H8" s="36"/>
    </row>
    <row r="9" spans="1:8" s="24" customFormat="1" hidden="1">
      <c r="A9" s="52"/>
      <c r="B9" s="35" t="s">
        <v>196</v>
      </c>
      <c r="C9" s="52"/>
      <c r="D9" s="52"/>
      <c r="E9" s="52"/>
      <c r="F9" s="36" t="s">
        <v>59</v>
      </c>
      <c r="G9" s="36"/>
      <c r="H9" s="36"/>
    </row>
    <row r="10" spans="1:8" s="24" customFormat="1" hidden="1">
      <c r="A10" s="52"/>
      <c r="B10" s="35" t="s">
        <v>244</v>
      </c>
      <c r="C10" s="52"/>
      <c r="D10" s="52"/>
      <c r="E10" s="52"/>
      <c r="F10" s="36" t="s">
        <v>60</v>
      </c>
      <c r="G10" s="36"/>
      <c r="H10" s="36"/>
    </row>
    <row r="11" spans="1:8" s="24" customFormat="1" hidden="1">
      <c r="A11" s="52"/>
      <c r="B11" s="35" t="s">
        <v>197</v>
      </c>
      <c r="C11" s="52"/>
      <c r="D11" s="52"/>
      <c r="E11" s="52"/>
      <c r="F11" s="36" t="s">
        <v>61</v>
      </c>
      <c r="G11" s="36"/>
      <c r="H11" s="36"/>
    </row>
    <row r="12" spans="1:8" s="24" customFormat="1" hidden="1">
      <c r="A12" s="52"/>
      <c r="B12" s="35" t="s">
        <v>289</v>
      </c>
      <c r="C12" s="52"/>
      <c r="D12" s="52"/>
      <c r="E12" s="52"/>
      <c r="F12" s="36" t="s">
        <v>148</v>
      </c>
      <c r="G12" s="36"/>
      <c r="H12" s="36"/>
    </row>
    <row r="13" spans="1:8" s="24" customFormat="1" hidden="1">
      <c r="A13" s="52" t="s">
        <v>118</v>
      </c>
      <c r="B13" s="35" t="s">
        <v>119</v>
      </c>
      <c r="C13" s="52"/>
      <c r="D13" s="52"/>
      <c r="E13" s="52"/>
      <c r="F13" s="36"/>
      <c r="G13" s="36"/>
      <c r="H13" s="36"/>
    </row>
    <row r="14" spans="1:8" s="24" customFormat="1" hidden="1">
      <c r="A14" s="52"/>
      <c r="B14" s="35" t="s">
        <v>246</v>
      </c>
      <c r="C14" s="52"/>
      <c r="D14" s="52"/>
      <c r="E14" s="52"/>
      <c r="F14" s="36"/>
      <c r="G14" s="36"/>
      <c r="H14" s="36"/>
    </row>
    <row r="15" spans="1:8" s="24" customFormat="1" hidden="1">
      <c r="A15" s="52"/>
      <c r="B15" s="35" t="s">
        <v>205</v>
      </c>
      <c r="C15" s="52"/>
      <c r="D15" s="52"/>
      <c r="E15" s="52"/>
      <c r="F15" s="36" t="s">
        <v>198</v>
      </c>
      <c r="G15" s="36"/>
      <c r="H15" s="36"/>
    </row>
    <row r="16" spans="1:8" s="24" customFormat="1" hidden="1">
      <c r="A16" s="52"/>
      <c r="B16" s="35" t="s">
        <v>206</v>
      </c>
      <c r="C16" s="52"/>
      <c r="D16" s="52"/>
      <c r="E16" s="52"/>
      <c r="F16" s="36" t="s">
        <v>199</v>
      </c>
      <c r="G16" s="36"/>
      <c r="H16" s="36"/>
    </row>
    <row r="17" spans="1:8" s="24" customFormat="1" hidden="1">
      <c r="A17" s="52"/>
      <c r="B17" s="35" t="s">
        <v>281</v>
      </c>
      <c r="C17" s="52"/>
      <c r="D17" s="52"/>
      <c r="E17" s="52"/>
      <c r="F17" s="36" t="s">
        <v>200</v>
      </c>
      <c r="G17" s="36"/>
      <c r="H17" s="36"/>
    </row>
    <row r="18" spans="1:8" s="24" customFormat="1" hidden="1">
      <c r="A18" s="52"/>
      <c r="B18" s="35" t="s">
        <v>121</v>
      </c>
      <c r="C18" s="52"/>
      <c r="D18" s="52"/>
      <c r="E18" s="52"/>
      <c r="F18" s="36" t="s">
        <v>201</v>
      </c>
      <c r="G18" s="36"/>
      <c r="H18" s="36"/>
    </row>
    <row r="19" spans="1:8" s="24" customFormat="1" hidden="1">
      <c r="A19" s="52"/>
      <c r="B19" s="35" t="s">
        <v>32</v>
      </c>
      <c r="C19" s="52"/>
      <c r="D19" s="52"/>
      <c r="E19" s="52"/>
      <c r="F19" s="36" t="s">
        <v>202</v>
      </c>
      <c r="G19" s="36"/>
      <c r="H19" s="36"/>
    </row>
    <row r="20" spans="1:8" s="24" customFormat="1" hidden="1">
      <c r="A20" s="52"/>
      <c r="B20" s="35" t="s">
        <v>282</v>
      </c>
      <c r="C20" s="52"/>
      <c r="D20" s="52"/>
      <c r="E20" s="52"/>
      <c r="F20" s="36" t="s">
        <v>203</v>
      </c>
      <c r="G20" s="36"/>
      <c r="H20" s="36"/>
    </row>
    <row r="21" spans="1:8" s="24" customFormat="1" hidden="1">
      <c r="A21" s="52"/>
      <c r="B21" s="35" t="s">
        <v>283</v>
      </c>
      <c r="C21" s="52"/>
      <c r="D21" s="52"/>
      <c r="E21" s="52"/>
      <c r="F21" s="36" t="s">
        <v>202</v>
      </c>
      <c r="G21" s="36"/>
      <c r="H21" s="36"/>
    </row>
    <row r="22" spans="1:8" s="24" customFormat="1" hidden="1">
      <c r="A22" s="52"/>
      <c r="B22" s="35" t="s">
        <v>284</v>
      </c>
      <c r="C22" s="52"/>
      <c r="D22" s="52"/>
      <c r="E22" s="52"/>
      <c r="F22" s="36" t="s">
        <v>262</v>
      </c>
      <c r="G22" s="36"/>
      <c r="H22" s="36"/>
    </row>
    <row r="23" spans="1:8" s="24" customFormat="1" hidden="1">
      <c r="A23" s="52"/>
      <c r="B23" s="35" t="s">
        <v>263</v>
      </c>
      <c r="C23" s="52"/>
      <c r="D23" s="52"/>
      <c r="E23" s="52"/>
      <c r="F23" s="36"/>
      <c r="G23" s="36"/>
      <c r="H23" s="36"/>
    </row>
    <row r="24" spans="1:8" s="24" customFormat="1" hidden="1">
      <c r="A24" s="52" t="s">
        <v>69</v>
      </c>
      <c r="B24" s="35" t="s">
        <v>70</v>
      </c>
      <c r="C24" s="52"/>
      <c r="D24" s="52"/>
      <c r="E24" s="52"/>
      <c r="F24" s="36"/>
      <c r="G24" s="36"/>
      <c r="H24" s="36"/>
    </row>
    <row r="25" spans="1:8" s="24" customFormat="1" hidden="1">
      <c r="A25" s="52"/>
      <c r="B25" s="35" t="s">
        <v>71</v>
      </c>
      <c r="C25" s="52"/>
      <c r="D25" s="52"/>
      <c r="E25" s="52"/>
      <c r="F25" s="36"/>
      <c r="G25" s="36"/>
      <c r="H25" s="36"/>
    </row>
    <row r="26" spans="1:8" s="24" customFormat="1" hidden="1">
      <c r="A26" s="52" t="s">
        <v>72</v>
      </c>
      <c r="B26" s="52" t="s">
        <v>73</v>
      </c>
      <c r="C26" s="52"/>
      <c r="D26" s="52"/>
      <c r="E26" s="52"/>
      <c r="F26" s="36"/>
      <c r="G26" s="36"/>
      <c r="H26" s="36"/>
    </row>
    <row r="27" spans="1:8" s="24" customFormat="1" hidden="1">
      <c r="A27" s="52"/>
      <c r="B27" s="52" t="s">
        <v>120</v>
      </c>
      <c r="C27" s="52"/>
      <c r="D27" s="52"/>
      <c r="E27" s="52"/>
      <c r="F27" s="36"/>
      <c r="G27" s="36"/>
      <c r="H27" s="36"/>
    </row>
    <row r="28" spans="1:8" s="24" customFormat="1" hidden="1">
      <c r="A28" s="52"/>
      <c r="B28" s="52" t="s">
        <v>75</v>
      </c>
      <c r="C28" s="52"/>
      <c r="D28" s="52"/>
      <c r="E28" s="52"/>
      <c r="F28" s="36"/>
      <c r="G28" s="36"/>
      <c r="H28" s="36"/>
    </row>
    <row r="29" spans="1:8" s="24" customFormat="1" hidden="1">
      <c r="A29" s="52"/>
      <c r="B29" s="52" t="s">
        <v>74</v>
      </c>
      <c r="C29" s="52"/>
      <c r="D29" s="52"/>
      <c r="E29" s="52"/>
      <c r="F29" s="36"/>
      <c r="G29" s="36"/>
      <c r="H29" s="36"/>
    </row>
    <row r="30" spans="1:8" s="24" customFormat="1" hidden="1">
      <c r="A30" s="52"/>
      <c r="B30" s="52"/>
      <c r="C30" s="52"/>
      <c r="D30" s="52"/>
      <c r="E30" s="52"/>
      <c r="F30" s="36"/>
      <c r="G30" s="36"/>
      <c r="H30" s="36"/>
    </row>
    <row r="31" spans="1:8" s="24" customFormat="1" hidden="1">
      <c r="A31" s="52"/>
      <c r="B31" s="52"/>
      <c r="C31" s="52"/>
      <c r="D31" s="52"/>
      <c r="E31" s="52"/>
      <c r="F31" s="36"/>
      <c r="G31" s="36"/>
      <c r="H31" s="36"/>
    </row>
    <row r="32" spans="1:8" s="24" customFormat="1" hidden="1">
      <c r="A32" s="52" t="s">
        <v>76</v>
      </c>
      <c r="B32" s="52" t="s">
        <v>77</v>
      </c>
      <c r="C32" s="52"/>
      <c r="D32" s="52"/>
      <c r="E32" s="52"/>
      <c r="F32" s="36"/>
      <c r="G32" s="36"/>
      <c r="H32" s="36"/>
    </row>
    <row r="33" spans="1:8" s="24" customFormat="1" hidden="1">
      <c r="A33" s="52"/>
      <c r="B33" s="52" t="s">
        <v>78</v>
      </c>
      <c r="C33" s="52"/>
      <c r="D33" s="52"/>
      <c r="E33" s="52"/>
      <c r="F33" s="36"/>
      <c r="G33" s="36"/>
      <c r="H33" s="36"/>
    </row>
    <row r="34" spans="1:8" s="24" customFormat="1" hidden="1">
      <c r="A34" s="52"/>
      <c r="B34" s="52" t="s">
        <v>79</v>
      </c>
      <c r="C34" s="52"/>
      <c r="D34" s="52"/>
      <c r="E34" s="52"/>
      <c r="F34" s="36"/>
      <c r="G34" s="36"/>
      <c r="H34" s="36"/>
    </row>
    <row r="35" spans="1:8" s="24" customFormat="1" hidden="1">
      <c r="A35" s="52"/>
      <c r="B35" s="52" t="s">
        <v>80</v>
      </c>
      <c r="C35" s="52"/>
      <c r="D35" s="52"/>
      <c r="E35" s="52"/>
      <c r="F35" s="36"/>
      <c r="G35" s="36"/>
      <c r="H35" s="36"/>
    </row>
    <row r="36" spans="1:8" s="24" customFormat="1" hidden="1">
      <c r="A36" s="52"/>
      <c r="B36" s="52" t="s">
        <v>81</v>
      </c>
      <c r="C36" s="52"/>
      <c r="D36" s="52"/>
      <c r="E36" s="52"/>
      <c r="F36" s="36"/>
      <c r="G36" s="36"/>
      <c r="H36" s="36"/>
    </row>
    <row r="37" spans="1:8" s="24" customFormat="1" hidden="1">
      <c r="A37" s="52" t="s">
        <v>264</v>
      </c>
      <c r="B37" s="52" t="s">
        <v>265</v>
      </c>
      <c r="C37" s="52"/>
      <c r="D37" s="52"/>
      <c r="E37" s="52"/>
      <c r="F37" s="36"/>
      <c r="G37" s="36"/>
      <c r="H37" s="36"/>
    </row>
    <row r="38" spans="1:8" s="24" customFormat="1" hidden="1">
      <c r="A38" s="52"/>
      <c r="B38" s="52" t="s">
        <v>266</v>
      </c>
      <c r="C38" s="52"/>
      <c r="D38" s="52"/>
      <c r="E38" s="52"/>
      <c r="F38" s="36"/>
      <c r="G38" s="36"/>
      <c r="H38" s="36"/>
    </row>
    <row r="39" spans="1:8" s="24" customFormat="1" hidden="1">
      <c r="A39" s="52"/>
      <c r="B39" s="52" t="s">
        <v>267</v>
      </c>
      <c r="C39" s="52"/>
      <c r="D39" s="52"/>
      <c r="E39" s="52"/>
      <c r="F39" s="36"/>
      <c r="G39" s="36"/>
      <c r="H39" s="36"/>
    </row>
    <row r="40" spans="1:8" s="24" customFormat="1" hidden="1">
      <c r="A40" s="36"/>
      <c r="B40" s="36"/>
      <c r="C40" s="36"/>
      <c r="D40" s="36"/>
      <c r="E40" s="36"/>
      <c r="F40" s="36"/>
      <c r="G40" s="36"/>
      <c r="H40" s="36"/>
    </row>
    <row r="41" spans="1:8" s="24" customFormat="1" hidden="1">
      <c r="A41" s="36"/>
      <c r="B41" s="36"/>
      <c r="C41" s="36"/>
      <c r="D41" s="36"/>
      <c r="E41" s="36"/>
      <c r="F41" s="36"/>
      <c r="G41" s="36"/>
      <c r="H41" s="36"/>
    </row>
    <row r="42" spans="1:8" s="24" customFormat="1" ht="13" hidden="1" thickBot="1">
      <c r="A42" s="106"/>
      <c r="B42" s="106"/>
      <c r="C42" s="106"/>
      <c r="D42" s="106"/>
      <c r="E42" s="106"/>
      <c r="F42" s="106"/>
      <c r="G42" s="106"/>
      <c r="H42" s="34"/>
    </row>
    <row r="43" spans="1:8" s="91" customFormat="1"/>
    <row r="44" spans="1:8" s="91" customFormat="1" ht="28" customHeight="1">
      <c r="A44" s="107" t="s">
        <v>268</v>
      </c>
      <c r="B44" s="347"/>
      <c r="C44" s="348"/>
      <c r="D44" s="348"/>
      <c r="E44" s="349"/>
    </row>
    <row r="45" spans="1:8" s="91" customFormat="1" ht="16" customHeight="1">
      <c r="A45" s="108" t="s">
        <v>269</v>
      </c>
      <c r="B45" s="344"/>
      <c r="C45" s="345"/>
      <c r="D45" s="345"/>
      <c r="E45" s="346"/>
    </row>
    <row r="46" spans="1:8" s="110" customFormat="1" ht="13">
      <c r="A46" s="109" t="s">
        <v>270</v>
      </c>
      <c r="B46" s="109" t="s">
        <v>271</v>
      </c>
      <c r="C46" s="109" t="s">
        <v>272</v>
      </c>
      <c r="D46" s="109" t="s">
        <v>273</v>
      </c>
      <c r="E46" s="109" t="s">
        <v>274</v>
      </c>
    </row>
    <row r="47" spans="1:8" s="91" customFormat="1" ht="50" customHeight="1">
      <c r="A47" s="111">
        <v>1</v>
      </c>
      <c r="B47" s="112"/>
      <c r="C47" s="112"/>
      <c r="D47" s="113"/>
      <c r="E47" s="113"/>
    </row>
    <row r="48" spans="1:8" s="91" customFormat="1" ht="50" customHeight="1">
      <c r="A48" s="111">
        <f>A47+1</f>
        <v>2</v>
      </c>
      <c r="B48" s="112"/>
      <c r="C48" s="112"/>
      <c r="D48" s="113"/>
      <c r="E48" s="113"/>
    </row>
    <row r="49" spans="1:5" s="91" customFormat="1" ht="50" customHeight="1">
      <c r="A49" s="111">
        <f t="shared" ref="A49:A71" si="0">A48+1</f>
        <v>3</v>
      </c>
      <c r="B49" s="112"/>
      <c r="C49" s="112"/>
      <c r="D49" s="113"/>
      <c r="E49" s="113"/>
    </row>
    <row r="50" spans="1:5" s="91" customFormat="1" ht="50" customHeight="1">
      <c r="A50" s="111">
        <f t="shared" si="0"/>
        <v>4</v>
      </c>
      <c r="B50" s="112"/>
      <c r="C50" s="112"/>
      <c r="D50" s="113"/>
      <c r="E50" s="113"/>
    </row>
    <row r="51" spans="1:5" s="91" customFormat="1" ht="50" customHeight="1">
      <c r="A51" s="111">
        <f t="shared" si="0"/>
        <v>5</v>
      </c>
      <c r="B51" s="112"/>
      <c r="C51" s="112"/>
      <c r="D51" s="113"/>
      <c r="E51" s="113"/>
    </row>
    <row r="52" spans="1:5" s="91" customFormat="1" ht="50" customHeight="1">
      <c r="A52" s="111">
        <f t="shared" si="0"/>
        <v>6</v>
      </c>
      <c r="B52" s="112"/>
      <c r="C52" s="112"/>
      <c r="D52" s="113"/>
      <c r="E52" s="113"/>
    </row>
    <row r="53" spans="1:5" s="91" customFormat="1" ht="50" customHeight="1">
      <c r="A53" s="111">
        <f t="shared" si="0"/>
        <v>7</v>
      </c>
      <c r="B53" s="112"/>
      <c r="C53" s="112"/>
      <c r="D53" s="113"/>
      <c r="E53" s="113"/>
    </row>
    <row r="54" spans="1:5" s="91" customFormat="1" ht="50" customHeight="1">
      <c r="A54" s="111">
        <f t="shared" si="0"/>
        <v>8</v>
      </c>
      <c r="B54" s="112"/>
      <c r="C54" s="112"/>
      <c r="D54" s="113"/>
      <c r="E54" s="113"/>
    </row>
    <row r="55" spans="1:5" s="91" customFormat="1" ht="50" customHeight="1">
      <c r="A55" s="111">
        <f t="shared" si="0"/>
        <v>9</v>
      </c>
      <c r="B55" s="112"/>
      <c r="C55" s="112"/>
      <c r="D55" s="113"/>
      <c r="E55" s="113"/>
    </row>
    <row r="56" spans="1:5" s="91" customFormat="1" ht="50" customHeight="1">
      <c r="A56" s="111">
        <f t="shared" si="0"/>
        <v>10</v>
      </c>
      <c r="B56" s="112"/>
      <c r="C56" s="112"/>
      <c r="D56" s="113"/>
      <c r="E56" s="113"/>
    </row>
    <row r="57" spans="1:5" s="91" customFormat="1" ht="50" customHeight="1">
      <c r="A57" s="111">
        <f t="shared" si="0"/>
        <v>11</v>
      </c>
      <c r="B57" s="112"/>
      <c r="C57" s="112"/>
      <c r="D57" s="113"/>
      <c r="E57" s="113"/>
    </row>
    <row r="58" spans="1:5" s="91" customFormat="1" ht="50" customHeight="1">
      <c r="A58" s="111">
        <f t="shared" si="0"/>
        <v>12</v>
      </c>
      <c r="B58" s="112"/>
      <c r="C58" s="112"/>
      <c r="D58" s="113"/>
      <c r="E58" s="113"/>
    </row>
    <row r="59" spans="1:5" s="91" customFormat="1" ht="50" customHeight="1">
      <c r="A59" s="111">
        <f t="shared" si="0"/>
        <v>13</v>
      </c>
      <c r="B59" s="112"/>
      <c r="C59" s="112"/>
      <c r="D59" s="113"/>
      <c r="E59" s="113"/>
    </row>
    <row r="60" spans="1:5" s="91" customFormat="1" ht="50" customHeight="1">
      <c r="A60" s="111">
        <f t="shared" si="0"/>
        <v>14</v>
      </c>
      <c r="B60" s="112"/>
      <c r="C60" s="112"/>
      <c r="D60" s="113"/>
      <c r="E60" s="113"/>
    </row>
    <row r="61" spans="1:5" s="91" customFormat="1" ht="50" customHeight="1">
      <c r="A61" s="111">
        <f t="shared" si="0"/>
        <v>15</v>
      </c>
      <c r="B61" s="112"/>
      <c r="C61" s="112"/>
      <c r="D61" s="113"/>
      <c r="E61" s="113"/>
    </row>
    <row r="62" spans="1:5" s="91" customFormat="1" ht="50" customHeight="1">
      <c r="A62" s="111">
        <f t="shared" si="0"/>
        <v>16</v>
      </c>
      <c r="B62" s="112"/>
      <c r="C62" s="112"/>
      <c r="D62" s="113"/>
      <c r="E62" s="113"/>
    </row>
    <row r="63" spans="1:5" s="91" customFormat="1" ht="50" customHeight="1">
      <c r="A63" s="111">
        <f t="shared" si="0"/>
        <v>17</v>
      </c>
      <c r="B63" s="112"/>
      <c r="C63" s="112"/>
      <c r="D63" s="113"/>
      <c r="E63" s="113"/>
    </row>
    <row r="64" spans="1:5" s="91" customFormat="1" ht="50" customHeight="1">
      <c r="A64" s="111">
        <f t="shared" si="0"/>
        <v>18</v>
      </c>
      <c r="B64" s="112"/>
      <c r="C64" s="112"/>
      <c r="D64" s="113"/>
      <c r="E64" s="113"/>
    </row>
    <row r="65" spans="1:5" s="91" customFormat="1" ht="50" customHeight="1">
      <c r="A65" s="111">
        <f t="shared" si="0"/>
        <v>19</v>
      </c>
      <c r="B65" s="112"/>
      <c r="C65" s="112"/>
      <c r="D65" s="113"/>
      <c r="E65" s="113"/>
    </row>
    <row r="66" spans="1:5" s="91" customFormat="1" ht="50" customHeight="1">
      <c r="A66" s="111">
        <f t="shared" si="0"/>
        <v>20</v>
      </c>
      <c r="B66" s="112"/>
      <c r="C66" s="112"/>
      <c r="D66" s="113"/>
      <c r="E66" s="113"/>
    </row>
    <row r="67" spans="1:5" s="91" customFormat="1" ht="50" customHeight="1">
      <c r="A67" s="111">
        <f t="shared" si="0"/>
        <v>21</v>
      </c>
      <c r="B67" s="112"/>
      <c r="C67" s="112"/>
      <c r="D67" s="113"/>
      <c r="E67" s="113"/>
    </row>
    <row r="68" spans="1:5" s="91" customFormat="1" ht="50" customHeight="1">
      <c r="A68" s="111">
        <f t="shared" si="0"/>
        <v>22</v>
      </c>
      <c r="B68" s="112"/>
      <c r="C68" s="112"/>
      <c r="D68" s="113"/>
      <c r="E68" s="113"/>
    </row>
    <row r="69" spans="1:5" s="91" customFormat="1" ht="50" customHeight="1">
      <c r="A69" s="111">
        <f t="shared" si="0"/>
        <v>23</v>
      </c>
      <c r="B69" s="112"/>
      <c r="C69" s="112"/>
      <c r="D69" s="113"/>
      <c r="E69" s="113"/>
    </row>
    <row r="70" spans="1:5" s="91" customFormat="1" ht="50" customHeight="1">
      <c r="A70" s="111">
        <f t="shared" si="0"/>
        <v>24</v>
      </c>
      <c r="B70" s="112"/>
      <c r="C70" s="112"/>
      <c r="D70" s="113"/>
      <c r="E70" s="113"/>
    </row>
    <row r="71" spans="1:5" s="91" customFormat="1" ht="50" customHeight="1">
      <c r="A71" s="111">
        <f t="shared" si="0"/>
        <v>25</v>
      </c>
      <c r="B71" s="112"/>
      <c r="C71" s="112"/>
      <c r="D71" s="113"/>
      <c r="E71" s="113"/>
    </row>
    <row r="72" spans="1:5" s="114" customFormat="1">
      <c r="A72" s="91"/>
    </row>
    <row r="73" spans="1:5" s="91" customFormat="1" ht="28" customHeight="1">
      <c r="A73" s="107" t="s">
        <v>268</v>
      </c>
      <c r="B73" s="347"/>
      <c r="C73" s="348"/>
      <c r="D73" s="348"/>
      <c r="E73" s="349"/>
    </row>
    <row r="74" spans="1:5" s="91" customFormat="1" ht="16" customHeight="1">
      <c r="A74" s="108" t="s">
        <v>269</v>
      </c>
      <c r="B74" s="344"/>
      <c r="C74" s="345"/>
      <c r="D74" s="345"/>
      <c r="E74" s="346"/>
    </row>
    <row r="75" spans="1:5" s="110" customFormat="1" ht="13">
      <c r="A75" s="109" t="s">
        <v>270</v>
      </c>
      <c r="B75" s="109" t="s">
        <v>271</v>
      </c>
      <c r="C75" s="109" t="s">
        <v>272</v>
      </c>
      <c r="D75" s="109" t="s">
        <v>273</v>
      </c>
      <c r="E75" s="109" t="s">
        <v>274</v>
      </c>
    </row>
    <row r="76" spans="1:5" s="91" customFormat="1" ht="50" customHeight="1">
      <c r="A76" s="111">
        <v>1</v>
      </c>
      <c r="B76" s="112"/>
      <c r="C76" s="112"/>
      <c r="D76" s="113"/>
      <c r="E76" s="113"/>
    </row>
    <row r="77" spans="1:5" s="91" customFormat="1" ht="50" customHeight="1">
      <c r="A77" s="111">
        <f>A76+1</f>
        <v>2</v>
      </c>
      <c r="B77" s="112"/>
      <c r="C77" s="112"/>
      <c r="D77" s="113"/>
      <c r="E77" s="113"/>
    </row>
    <row r="78" spans="1:5" s="91" customFormat="1" ht="50" customHeight="1">
      <c r="A78" s="111">
        <f t="shared" ref="A78:A100" si="1">A77+1</f>
        <v>3</v>
      </c>
      <c r="B78" s="112"/>
      <c r="C78" s="112"/>
      <c r="D78" s="113"/>
      <c r="E78" s="113"/>
    </row>
    <row r="79" spans="1:5" s="91" customFormat="1" ht="50" customHeight="1">
      <c r="A79" s="111">
        <f t="shared" si="1"/>
        <v>4</v>
      </c>
      <c r="B79" s="112"/>
      <c r="C79" s="112"/>
      <c r="D79" s="113"/>
      <c r="E79" s="113"/>
    </row>
    <row r="80" spans="1:5" s="91" customFormat="1" ht="50" customHeight="1">
      <c r="A80" s="111">
        <f t="shared" si="1"/>
        <v>5</v>
      </c>
      <c r="B80" s="112"/>
      <c r="C80" s="112"/>
      <c r="D80" s="113"/>
      <c r="E80" s="113"/>
    </row>
    <row r="81" spans="1:5" s="91" customFormat="1" ht="50" customHeight="1">
      <c r="A81" s="111">
        <f t="shared" si="1"/>
        <v>6</v>
      </c>
      <c r="B81" s="112"/>
      <c r="C81" s="112"/>
      <c r="D81" s="113"/>
      <c r="E81" s="113"/>
    </row>
    <row r="82" spans="1:5" s="91" customFormat="1" ht="50" customHeight="1">
      <c r="A82" s="111">
        <f t="shared" si="1"/>
        <v>7</v>
      </c>
      <c r="B82" s="112"/>
      <c r="C82" s="112"/>
      <c r="D82" s="113"/>
      <c r="E82" s="113"/>
    </row>
    <row r="83" spans="1:5" s="91" customFormat="1" ht="50" customHeight="1">
      <c r="A83" s="111">
        <f t="shared" si="1"/>
        <v>8</v>
      </c>
      <c r="B83" s="112"/>
      <c r="C83" s="112"/>
      <c r="D83" s="113"/>
      <c r="E83" s="113"/>
    </row>
    <row r="84" spans="1:5" s="91" customFormat="1" ht="50" customHeight="1">
      <c r="A84" s="111">
        <f t="shared" si="1"/>
        <v>9</v>
      </c>
      <c r="B84" s="112"/>
      <c r="C84" s="112"/>
      <c r="D84" s="113"/>
      <c r="E84" s="113"/>
    </row>
    <row r="85" spans="1:5" s="91" customFormat="1" ht="50" customHeight="1">
      <c r="A85" s="111">
        <f t="shared" si="1"/>
        <v>10</v>
      </c>
      <c r="B85" s="112"/>
      <c r="C85" s="112"/>
      <c r="D85" s="113"/>
      <c r="E85" s="113"/>
    </row>
    <row r="86" spans="1:5" s="91" customFormat="1" ht="50" customHeight="1">
      <c r="A86" s="111">
        <f t="shared" si="1"/>
        <v>11</v>
      </c>
      <c r="B86" s="112"/>
      <c r="C86" s="112"/>
      <c r="D86" s="113"/>
      <c r="E86" s="113"/>
    </row>
    <row r="87" spans="1:5" s="91" customFormat="1" ht="50" customHeight="1">
      <c r="A87" s="111">
        <f t="shared" si="1"/>
        <v>12</v>
      </c>
      <c r="B87" s="112"/>
      <c r="C87" s="112"/>
      <c r="D87" s="113"/>
      <c r="E87" s="113"/>
    </row>
    <row r="88" spans="1:5" s="91" customFormat="1" ht="50" customHeight="1">
      <c r="A88" s="111">
        <f t="shared" si="1"/>
        <v>13</v>
      </c>
      <c r="B88" s="112"/>
      <c r="C88" s="112"/>
      <c r="D88" s="113"/>
      <c r="E88" s="113"/>
    </row>
    <row r="89" spans="1:5" s="91" customFormat="1" ht="50" customHeight="1">
      <c r="A89" s="111">
        <f t="shared" si="1"/>
        <v>14</v>
      </c>
      <c r="B89" s="112"/>
      <c r="C89" s="112"/>
      <c r="D89" s="113"/>
      <c r="E89" s="113"/>
    </row>
    <row r="90" spans="1:5" s="91" customFormat="1" ht="50" customHeight="1">
      <c r="A90" s="111">
        <f t="shared" si="1"/>
        <v>15</v>
      </c>
      <c r="B90" s="112"/>
      <c r="C90" s="112"/>
      <c r="D90" s="113"/>
      <c r="E90" s="113"/>
    </row>
    <row r="91" spans="1:5" s="91" customFormat="1" ht="50" customHeight="1">
      <c r="A91" s="111">
        <f t="shared" si="1"/>
        <v>16</v>
      </c>
      <c r="B91" s="112"/>
      <c r="C91" s="112"/>
      <c r="D91" s="113"/>
      <c r="E91" s="113"/>
    </row>
    <row r="92" spans="1:5" s="91" customFormat="1" ht="50" customHeight="1">
      <c r="A92" s="111">
        <f t="shared" si="1"/>
        <v>17</v>
      </c>
      <c r="B92" s="112"/>
      <c r="C92" s="112"/>
      <c r="D92" s="113"/>
      <c r="E92" s="113"/>
    </row>
    <row r="93" spans="1:5" s="91" customFormat="1" ht="50" customHeight="1">
      <c r="A93" s="111">
        <f t="shared" si="1"/>
        <v>18</v>
      </c>
      <c r="B93" s="112"/>
      <c r="C93" s="112"/>
      <c r="D93" s="113"/>
      <c r="E93" s="113"/>
    </row>
    <row r="94" spans="1:5" s="91" customFormat="1" ht="50" customHeight="1">
      <c r="A94" s="111">
        <f t="shared" si="1"/>
        <v>19</v>
      </c>
      <c r="B94" s="112"/>
      <c r="C94" s="112"/>
      <c r="D94" s="113"/>
      <c r="E94" s="113"/>
    </row>
    <row r="95" spans="1:5" s="91" customFormat="1" ht="50" customHeight="1">
      <c r="A95" s="111">
        <f t="shared" si="1"/>
        <v>20</v>
      </c>
      <c r="B95" s="112"/>
      <c r="C95" s="112"/>
      <c r="D95" s="113"/>
      <c r="E95" s="113"/>
    </row>
    <row r="96" spans="1:5" s="91" customFormat="1" ht="50" customHeight="1">
      <c r="A96" s="111">
        <f t="shared" si="1"/>
        <v>21</v>
      </c>
      <c r="B96" s="112"/>
      <c r="C96" s="112"/>
      <c r="D96" s="113"/>
      <c r="E96" s="113"/>
    </row>
    <row r="97" spans="1:5" s="91" customFormat="1" ht="50" customHeight="1">
      <c r="A97" s="111">
        <f t="shared" si="1"/>
        <v>22</v>
      </c>
      <c r="B97" s="112"/>
      <c r="C97" s="112"/>
      <c r="D97" s="113"/>
      <c r="E97" s="113"/>
    </row>
    <row r="98" spans="1:5" s="91" customFormat="1" ht="50" customHeight="1">
      <c r="A98" s="111">
        <f t="shared" si="1"/>
        <v>23</v>
      </c>
      <c r="B98" s="112"/>
      <c r="C98" s="112"/>
      <c r="D98" s="113"/>
      <c r="E98" s="113"/>
    </row>
    <row r="99" spans="1:5" s="91" customFormat="1" ht="50" customHeight="1">
      <c r="A99" s="111">
        <f t="shared" si="1"/>
        <v>24</v>
      </c>
      <c r="B99" s="112"/>
      <c r="C99" s="112"/>
      <c r="D99" s="113"/>
      <c r="E99" s="113"/>
    </row>
    <row r="100" spans="1:5" s="91" customFormat="1" ht="50" customHeight="1">
      <c r="A100" s="111">
        <f t="shared" si="1"/>
        <v>25</v>
      </c>
      <c r="B100" s="112"/>
      <c r="C100" s="112"/>
      <c r="D100" s="113"/>
      <c r="E100" s="113"/>
    </row>
    <row r="101" spans="1:5" s="114" customFormat="1"/>
    <row r="102" spans="1:5" s="91" customFormat="1" ht="28" customHeight="1">
      <c r="A102" s="107" t="s">
        <v>268</v>
      </c>
      <c r="B102" s="347"/>
      <c r="C102" s="348"/>
      <c r="D102" s="348"/>
      <c r="E102" s="349"/>
    </row>
    <row r="103" spans="1:5" s="91" customFormat="1" ht="16" customHeight="1">
      <c r="A103" s="108" t="s">
        <v>269</v>
      </c>
      <c r="B103" s="344"/>
      <c r="C103" s="345"/>
      <c r="D103" s="345"/>
      <c r="E103" s="346"/>
    </row>
    <row r="104" spans="1:5" s="110" customFormat="1" ht="13">
      <c r="A104" s="109" t="s">
        <v>270</v>
      </c>
      <c r="B104" s="109" t="s">
        <v>271</v>
      </c>
      <c r="C104" s="109" t="s">
        <v>272</v>
      </c>
      <c r="D104" s="109" t="s">
        <v>273</v>
      </c>
      <c r="E104" s="109" t="s">
        <v>275</v>
      </c>
    </row>
    <row r="105" spans="1:5" s="91" customFormat="1" ht="50" customHeight="1">
      <c r="A105" s="111">
        <v>1</v>
      </c>
      <c r="B105" s="112"/>
      <c r="C105" s="112"/>
      <c r="D105" s="113"/>
      <c r="E105" s="113"/>
    </row>
    <row r="106" spans="1:5" s="91" customFormat="1" ht="50" customHeight="1">
      <c r="A106" s="111">
        <f>A105+1</f>
        <v>2</v>
      </c>
      <c r="B106" s="112"/>
      <c r="C106" s="112"/>
      <c r="D106" s="113"/>
      <c r="E106" s="113"/>
    </row>
    <row r="107" spans="1:5" s="91" customFormat="1" ht="50" customHeight="1">
      <c r="A107" s="111">
        <f t="shared" ref="A107:A129" si="2">A106+1</f>
        <v>3</v>
      </c>
      <c r="B107" s="112"/>
      <c r="C107" s="112"/>
      <c r="D107" s="113"/>
      <c r="E107" s="113"/>
    </row>
    <row r="108" spans="1:5" s="91" customFormat="1" ht="50" customHeight="1">
      <c r="A108" s="111">
        <f t="shared" si="2"/>
        <v>4</v>
      </c>
      <c r="B108" s="112"/>
      <c r="C108" s="112"/>
      <c r="D108" s="113"/>
      <c r="E108" s="113"/>
    </row>
    <row r="109" spans="1:5" s="91" customFormat="1" ht="50" customHeight="1">
      <c r="A109" s="111">
        <f t="shared" si="2"/>
        <v>5</v>
      </c>
      <c r="B109" s="112"/>
      <c r="C109" s="112"/>
      <c r="D109" s="113"/>
      <c r="E109" s="113"/>
    </row>
    <row r="110" spans="1:5" s="91" customFormat="1" ht="50" customHeight="1">
      <c r="A110" s="111">
        <f t="shared" si="2"/>
        <v>6</v>
      </c>
      <c r="B110" s="112"/>
      <c r="C110" s="112"/>
      <c r="D110" s="113"/>
      <c r="E110" s="113"/>
    </row>
    <row r="111" spans="1:5" s="91" customFormat="1" ht="50" customHeight="1">
      <c r="A111" s="111">
        <f t="shared" si="2"/>
        <v>7</v>
      </c>
      <c r="B111" s="112"/>
      <c r="C111" s="112"/>
      <c r="D111" s="113"/>
      <c r="E111" s="113"/>
    </row>
    <row r="112" spans="1:5" s="91" customFormat="1" ht="50" customHeight="1">
      <c r="A112" s="111">
        <f t="shared" si="2"/>
        <v>8</v>
      </c>
      <c r="B112" s="112"/>
      <c r="C112" s="112"/>
      <c r="D112" s="113"/>
      <c r="E112" s="113"/>
    </row>
    <row r="113" spans="1:5" s="91" customFormat="1" ht="50" customHeight="1">
      <c r="A113" s="111">
        <f t="shared" si="2"/>
        <v>9</v>
      </c>
      <c r="B113" s="112"/>
      <c r="C113" s="112"/>
      <c r="D113" s="113"/>
      <c r="E113" s="113"/>
    </row>
    <row r="114" spans="1:5" s="91" customFormat="1" ht="50" customHeight="1">
      <c r="A114" s="111">
        <f t="shared" si="2"/>
        <v>10</v>
      </c>
      <c r="B114" s="112"/>
      <c r="C114" s="112"/>
      <c r="D114" s="113"/>
      <c r="E114" s="113"/>
    </row>
    <row r="115" spans="1:5" s="91" customFormat="1" ht="50" customHeight="1">
      <c r="A115" s="111">
        <f t="shared" si="2"/>
        <v>11</v>
      </c>
      <c r="B115" s="112"/>
      <c r="C115" s="112"/>
      <c r="D115" s="113"/>
      <c r="E115" s="113"/>
    </row>
    <row r="116" spans="1:5" s="91" customFormat="1" ht="50" customHeight="1">
      <c r="A116" s="111">
        <f t="shared" si="2"/>
        <v>12</v>
      </c>
      <c r="B116" s="112"/>
      <c r="C116" s="112"/>
      <c r="D116" s="113"/>
      <c r="E116" s="113"/>
    </row>
    <row r="117" spans="1:5" s="91" customFormat="1" ht="50" customHeight="1">
      <c r="A117" s="111">
        <f t="shared" si="2"/>
        <v>13</v>
      </c>
      <c r="B117" s="112"/>
      <c r="C117" s="112"/>
      <c r="D117" s="113"/>
      <c r="E117" s="113"/>
    </row>
    <row r="118" spans="1:5" s="91" customFormat="1" ht="50" customHeight="1">
      <c r="A118" s="111">
        <f t="shared" si="2"/>
        <v>14</v>
      </c>
      <c r="B118" s="112"/>
      <c r="C118" s="112"/>
      <c r="D118" s="113"/>
      <c r="E118" s="113"/>
    </row>
    <row r="119" spans="1:5" s="91" customFormat="1" ht="50" customHeight="1">
      <c r="A119" s="111">
        <f t="shared" si="2"/>
        <v>15</v>
      </c>
      <c r="B119" s="112"/>
      <c r="C119" s="112"/>
      <c r="D119" s="113"/>
      <c r="E119" s="113"/>
    </row>
    <row r="120" spans="1:5" s="91" customFormat="1" ht="50" customHeight="1">
      <c r="A120" s="111">
        <f t="shared" si="2"/>
        <v>16</v>
      </c>
      <c r="B120" s="112"/>
      <c r="C120" s="112"/>
      <c r="D120" s="113"/>
      <c r="E120" s="113"/>
    </row>
    <row r="121" spans="1:5" s="91" customFormat="1" ht="50" customHeight="1">
      <c r="A121" s="111">
        <f t="shared" si="2"/>
        <v>17</v>
      </c>
      <c r="B121" s="112"/>
      <c r="C121" s="112"/>
      <c r="D121" s="113"/>
      <c r="E121" s="113"/>
    </row>
    <row r="122" spans="1:5" s="91" customFormat="1" ht="50" customHeight="1">
      <c r="A122" s="111">
        <f t="shared" si="2"/>
        <v>18</v>
      </c>
      <c r="B122" s="112"/>
      <c r="C122" s="112"/>
      <c r="D122" s="113"/>
      <c r="E122" s="113"/>
    </row>
    <row r="123" spans="1:5" s="91" customFormat="1" ht="50" customHeight="1">
      <c r="A123" s="111">
        <f t="shared" si="2"/>
        <v>19</v>
      </c>
      <c r="B123" s="112"/>
      <c r="C123" s="112"/>
      <c r="D123" s="113"/>
      <c r="E123" s="113"/>
    </row>
    <row r="124" spans="1:5" s="91" customFormat="1" ht="50" customHeight="1">
      <c r="A124" s="111">
        <f t="shared" si="2"/>
        <v>20</v>
      </c>
      <c r="B124" s="112"/>
      <c r="C124" s="112"/>
      <c r="D124" s="113"/>
      <c r="E124" s="113"/>
    </row>
    <row r="125" spans="1:5" s="91" customFormat="1" ht="50" customHeight="1">
      <c r="A125" s="111">
        <f t="shared" si="2"/>
        <v>21</v>
      </c>
      <c r="B125" s="112"/>
      <c r="C125" s="112"/>
      <c r="D125" s="113"/>
      <c r="E125" s="113"/>
    </row>
    <row r="126" spans="1:5" s="91" customFormat="1" ht="50" customHeight="1">
      <c r="A126" s="111">
        <f t="shared" si="2"/>
        <v>22</v>
      </c>
      <c r="B126" s="112"/>
      <c r="C126" s="112"/>
      <c r="D126" s="113"/>
      <c r="E126" s="113"/>
    </row>
    <row r="127" spans="1:5" s="91" customFormat="1" ht="50" customHeight="1">
      <c r="A127" s="111">
        <f t="shared" si="2"/>
        <v>23</v>
      </c>
      <c r="B127" s="112"/>
      <c r="C127" s="112"/>
      <c r="D127" s="113"/>
      <c r="E127" s="113"/>
    </row>
    <row r="128" spans="1:5" s="91" customFormat="1" ht="50" customHeight="1">
      <c r="A128" s="111">
        <f t="shared" si="2"/>
        <v>24</v>
      </c>
      <c r="B128" s="112"/>
      <c r="C128" s="112"/>
      <c r="D128" s="113"/>
      <c r="E128" s="113"/>
    </row>
    <row r="129" spans="1:5" s="91" customFormat="1" ht="50" customHeight="1">
      <c r="A129" s="111">
        <f t="shared" si="2"/>
        <v>25</v>
      </c>
      <c r="B129" s="112"/>
      <c r="C129" s="112"/>
      <c r="D129" s="113"/>
      <c r="E129" s="113"/>
    </row>
    <row r="130" spans="1:5" s="114" customFormat="1"/>
    <row r="131" spans="1:5" s="91" customFormat="1" ht="28" customHeight="1">
      <c r="A131" s="107" t="s">
        <v>268</v>
      </c>
      <c r="B131" s="347"/>
      <c r="C131" s="348"/>
      <c r="D131" s="348"/>
      <c r="E131" s="349"/>
    </row>
    <row r="132" spans="1:5" s="91" customFormat="1" ht="16" customHeight="1">
      <c r="A132" s="108" t="s">
        <v>269</v>
      </c>
      <c r="B132" s="344"/>
      <c r="C132" s="345"/>
      <c r="D132" s="345"/>
      <c r="E132" s="346"/>
    </row>
    <row r="133" spans="1:5" s="110" customFormat="1" ht="13">
      <c r="A133" s="109" t="s">
        <v>270</v>
      </c>
      <c r="B133" s="109" t="s">
        <v>271</v>
      </c>
      <c r="C133" s="109" t="s">
        <v>272</v>
      </c>
      <c r="D133" s="109" t="s">
        <v>273</v>
      </c>
      <c r="E133" s="109" t="s">
        <v>275</v>
      </c>
    </row>
    <row r="134" spans="1:5" s="91" customFormat="1" ht="50" customHeight="1">
      <c r="A134" s="111">
        <v>1</v>
      </c>
      <c r="B134" s="112"/>
      <c r="C134" s="112"/>
      <c r="D134" s="113"/>
      <c r="E134" s="113"/>
    </row>
    <row r="135" spans="1:5" s="91" customFormat="1" ht="50" customHeight="1">
      <c r="A135" s="111">
        <f>A134+1</f>
        <v>2</v>
      </c>
      <c r="B135" s="112"/>
      <c r="C135" s="112"/>
      <c r="D135" s="113"/>
      <c r="E135" s="113"/>
    </row>
    <row r="136" spans="1:5" s="91" customFormat="1" ht="50" customHeight="1">
      <c r="A136" s="111">
        <f t="shared" ref="A136:A158" si="3">A135+1</f>
        <v>3</v>
      </c>
      <c r="B136" s="112"/>
      <c r="C136" s="112"/>
      <c r="D136" s="113"/>
      <c r="E136" s="113"/>
    </row>
    <row r="137" spans="1:5" s="91" customFormat="1" ht="50" customHeight="1">
      <c r="A137" s="111">
        <f t="shared" si="3"/>
        <v>4</v>
      </c>
      <c r="B137" s="112"/>
      <c r="C137" s="112"/>
      <c r="D137" s="113"/>
      <c r="E137" s="113"/>
    </row>
    <row r="138" spans="1:5" s="91" customFormat="1" ht="50" customHeight="1">
      <c r="A138" s="111">
        <f t="shared" si="3"/>
        <v>5</v>
      </c>
      <c r="B138" s="112"/>
      <c r="C138" s="112"/>
      <c r="D138" s="113"/>
      <c r="E138" s="113"/>
    </row>
    <row r="139" spans="1:5" s="91" customFormat="1" ht="50" customHeight="1">
      <c r="A139" s="111">
        <f t="shared" si="3"/>
        <v>6</v>
      </c>
      <c r="B139" s="112"/>
      <c r="C139" s="112"/>
      <c r="D139" s="113"/>
      <c r="E139" s="113"/>
    </row>
    <row r="140" spans="1:5" s="91" customFormat="1" ht="50" customHeight="1">
      <c r="A140" s="111">
        <f t="shared" si="3"/>
        <v>7</v>
      </c>
      <c r="B140" s="112"/>
      <c r="C140" s="112"/>
      <c r="D140" s="113"/>
      <c r="E140" s="113"/>
    </row>
    <row r="141" spans="1:5" s="91" customFormat="1" ht="50" customHeight="1">
      <c r="A141" s="111">
        <f t="shared" si="3"/>
        <v>8</v>
      </c>
      <c r="B141" s="112"/>
      <c r="C141" s="112"/>
      <c r="D141" s="113"/>
      <c r="E141" s="113"/>
    </row>
    <row r="142" spans="1:5" s="91" customFormat="1" ht="50" customHeight="1">
      <c r="A142" s="111">
        <f t="shared" si="3"/>
        <v>9</v>
      </c>
      <c r="B142" s="112"/>
      <c r="C142" s="112"/>
      <c r="D142" s="113"/>
      <c r="E142" s="113"/>
    </row>
    <row r="143" spans="1:5" s="91" customFormat="1" ht="50" customHeight="1">
      <c r="A143" s="111">
        <f t="shared" si="3"/>
        <v>10</v>
      </c>
      <c r="B143" s="112"/>
      <c r="C143" s="112"/>
      <c r="D143" s="113"/>
      <c r="E143" s="113"/>
    </row>
    <row r="144" spans="1:5" s="91" customFormat="1" ht="50" customHeight="1">
      <c r="A144" s="111">
        <f t="shared" si="3"/>
        <v>11</v>
      </c>
      <c r="B144" s="112"/>
      <c r="C144" s="112"/>
      <c r="D144" s="113"/>
      <c r="E144" s="113"/>
    </row>
    <row r="145" spans="1:5" s="91" customFormat="1" ht="50" customHeight="1">
      <c r="A145" s="111">
        <f t="shared" si="3"/>
        <v>12</v>
      </c>
      <c r="B145" s="112"/>
      <c r="C145" s="112"/>
      <c r="D145" s="113"/>
      <c r="E145" s="113"/>
    </row>
    <row r="146" spans="1:5" s="91" customFormat="1" ht="50" customHeight="1">
      <c r="A146" s="111">
        <f t="shared" si="3"/>
        <v>13</v>
      </c>
      <c r="B146" s="112"/>
      <c r="C146" s="112"/>
      <c r="D146" s="113"/>
      <c r="E146" s="113"/>
    </row>
    <row r="147" spans="1:5" s="91" customFormat="1" ht="50" customHeight="1">
      <c r="A147" s="111">
        <f t="shared" si="3"/>
        <v>14</v>
      </c>
      <c r="B147" s="112"/>
      <c r="C147" s="112"/>
      <c r="D147" s="113"/>
      <c r="E147" s="113"/>
    </row>
    <row r="148" spans="1:5" s="91" customFormat="1" ht="50" customHeight="1">
      <c r="A148" s="111">
        <f t="shared" si="3"/>
        <v>15</v>
      </c>
      <c r="B148" s="112"/>
      <c r="C148" s="112"/>
      <c r="D148" s="113"/>
      <c r="E148" s="113"/>
    </row>
    <row r="149" spans="1:5" s="91" customFormat="1" ht="50" customHeight="1">
      <c r="A149" s="111">
        <f t="shared" si="3"/>
        <v>16</v>
      </c>
      <c r="B149" s="112"/>
      <c r="C149" s="112"/>
      <c r="D149" s="113"/>
      <c r="E149" s="113"/>
    </row>
    <row r="150" spans="1:5" s="91" customFormat="1" ht="50" customHeight="1">
      <c r="A150" s="111">
        <f t="shared" si="3"/>
        <v>17</v>
      </c>
      <c r="B150" s="112"/>
      <c r="C150" s="112"/>
      <c r="D150" s="113"/>
      <c r="E150" s="113"/>
    </row>
    <row r="151" spans="1:5" s="91" customFormat="1" ht="50" customHeight="1">
      <c r="A151" s="111">
        <f t="shared" si="3"/>
        <v>18</v>
      </c>
      <c r="B151" s="112"/>
      <c r="C151" s="112"/>
      <c r="D151" s="113"/>
      <c r="E151" s="113"/>
    </row>
    <row r="152" spans="1:5" s="91" customFormat="1" ht="50" customHeight="1">
      <c r="A152" s="111">
        <f t="shared" si="3"/>
        <v>19</v>
      </c>
      <c r="B152" s="112"/>
      <c r="C152" s="112"/>
      <c r="D152" s="113"/>
      <c r="E152" s="113"/>
    </row>
    <row r="153" spans="1:5" s="91" customFormat="1" ht="50" customHeight="1">
      <c r="A153" s="111">
        <f t="shared" si="3"/>
        <v>20</v>
      </c>
      <c r="B153" s="112"/>
      <c r="C153" s="112"/>
      <c r="D153" s="113"/>
      <c r="E153" s="113"/>
    </row>
    <row r="154" spans="1:5" s="91" customFormat="1" ht="50" customHeight="1">
      <c r="A154" s="111">
        <f t="shared" si="3"/>
        <v>21</v>
      </c>
      <c r="B154" s="112"/>
      <c r="C154" s="112"/>
      <c r="D154" s="113"/>
      <c r="E154" s="113"/>
    </row>
    <row r="155" spans="1:5" s="91" customFormat="1" ht="50" customHeight="1">
      <c r="A155" s="111">
        <f t="shared" si="3"/>
        <v>22</v>
      </c>
      <c r="B155" s="112"/>
      <c r="C155" s="112"/>
      <c r="D155" s="113"/>
      <c r="E155" s="113"/>
    </row>
    <row r="156" spans="1:5" s="91" customFormat="1" ht="50" customHeight="1">
      <c r="A156" s="111">
        <f t="shared" si="3"/>
        <v>23</v>
      </c>
      <c r="B156" s="112"/>
      <c r="C156" s="112"/>
      <c r="D156" s="113"/>
      <c r="E156" s="113"/>
    </row>
    <row r="157" spans="1:5" s="91" customFormat="1" ht="50" customHeight="1">
      <c r="A157" s="111">
        <f t="shared" si="3"/>
        <v>24</v>
      </c>
      <c r="B157" s="112"/>
      <c r="C157" s="112"/>
      <c r="D157" s="113"/>
      <c r="E157" s="113"/>
    </row>
    <row r="158" spans="1:5" s="91" customFormat="1" ht="50" customHeight="1">
      <c r="A158" s="111">
        <f t="shared" si="3"/>
        <v>25</v>
      </c>
      <c r="B158" s="112"/>
      <c r="C158" s="112"/>
      <c r="D158" s="113"/>
      <c r="E158" s="113"/>
    </row>
    <row r="159" spans="1:5" s="114" customFormat="1"/>
    <row r="160" spans="1:5" s="114" customFormat="1"/>
    <row r="161" s="114" customFormat="1"/>
    <row r="162" s="114" customFormat="1"/>
    <row r="163" s="114" customFormat="1"/>
    <row r="164" s="114" customFormat="1"/>
  </sheetData>
  <sheetProtection sheet="1" objects="1" scenarios="1"/>
  <mergeCells count="9">
    <mergeCell ref="B103:E103"/>
    <mergeCell ref="B131:E131"/>
    <mergeCell ref="B132:E132"/>
    <mergeCell ref="A2:B2"/>
    <mergeCell ref="B44:E44"/>
    <mergeCell ref="B45:E45"/>
    <mergeCell ref="B73:E73"/>
    <mergeCell ref="B74:E74"/>
    <mergeCell ref="B102:E102"/>
  </mergeCells>
  <phoneticPr fontId="15" type="noConversion"/>
  <dataValidations count="3">
    <dataValidation type="list" allowBlank="1" showInputMessage="1" showErrorMessage="1" sqref="B47:B71 B76:B100 B105:B129 B134:B158">
      <formula1>$F$15:$F$16</formula1>
    </dataValidation>
    <dataValidation type="list" allowBlank="1" showInputMessage="1" showErrorMessage="1" sqref="C47:C71 C76:C100 C105:C129 C134:C158">
      <formula1>$F$17:$F$20</formula1>
    </dataValidation>
    <dataValidation type="list" allowBlank="1" showInputMessage="1" showErrorMessage="1" sqref="B45:E45 B74:E74 B103:E103 B132:E132">
      <formula1>$F$21:$F$22</formula1>
    </dataValidation>
  </dataValidations>
  <pageMargins left="0.75" right="0.75" top="1" bottom="1" header="0.5" footer="0.5"/>
  <pageSetup scale="16" fitToHeight="2" orientation="landscape"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101"/>
  <sheetViews>
    <sheetView showGridLines="0" topLeftCell="A39" zoomScale="118" zoomScaleNormal="145" workbookViewId="0">
      <selection activeCell="E42" sqref="E42"/>
    </sheetView>
  </sheetViews>
  <sheetFormatPr defaultColWidth="9.1796875" defaultRowHeight="12.5"/>
  <cols>
    <col min="1" max="1" width="52.6328125" style="3" customWidth="1"/>
    <col min="2" max="2" width="3.453125" style="3" customWidth="1"/>
    <col min="3" max="3" width="37.81640625" style="3" customWidth="1"/>
    <col min="4" max="4" width="4.6328125" style="3" customWidth="1"/>
    <col min="5" max="5" width="14.453125" style="3" customWidth="1"/>
    <col min="6" max="7" width="12.6328125" style="3" customWidth="1"/>
    <col min="8" max="16384" width="9.1796875" style="3"/>
  </cols>
  <sheetData>
    <row r="1" spans="1:8" ht="20">
      <c r="A1" s="334" t="s">
        <v>179</v>
      </c>
      <c r="B1" s="334"/>
      <c r="C1" s="1"/>
      <c r="D1" s="1"/>
      <c r="E1" s="1"/>
      <c r="F1" s="1"/>
      <c r="G1" s="1"/>
    </row>
    <row r="2" spans="1:8" ht="13" hidden="1" thickBot="1">
      <c r="A2" s="34"/>
      <c r="B2" s="34"/>
      <c r="C2" s="34"/>
      <c r="D2" s="34"/>
      <c r="E2" s="34"/>
      <c r="F2" s="34"/>
      <c r="G2" s="34"/>
      <c r="H2" s="34"/>
    </row>
    <row r="3" spans="1:8" ht="20" hidden="1">
      <c r="A3" s="335" t="s">
        <v>181</v>
      </c>
      <c r="B3" s="335"/>
      <c r="C3" s="81"/>
      <c r="D3" s="81"/>
      <c r="E3" s="81"/>
      <c r="F3" s="35"/>
      <c r="G3" s="35"/>
      <c r="H3" s="35"/>
    </row>
    <row r="4" spans="1:8" hidden="1">
      <c r="A4" s="81" t="s">
        <v>112</v>
      </c>
      <c r="B4" s="82">
        <v>36526</v>
      </c>
      <c r="C4" s="81"/>
      <c r="D4" s="81" t="s">
        <v>241</v>
      </c>
      <c r="E4" s="81" t="s">
        <v>222</v>
      </c>
      <c r="F4" s="35"/>
      <c r="G4" s="35"/>
      <c r="H4" s="35"/>
    </row>
    <row r="5" spans="1:8" hidden="1">
      <c r="A5" s="81" t="s">
        <v>146</v>
      </c>
      <c r="B5" s="35">
        <v>40179</v>
      </c>
      <c r="C5" s="81"/>
      <c r="D5" s="81"/>
      <c r="E5" s="81" t="s">
        <v>242</v>
      </c>
      <c r="F5" s="35"/>
      <c r="G5" s="35"/>
      <c r="H5" s="35"/>
    </row>
    <row r="6" spans="1:8" hidden="1">
      <c r="A6" s="81" t="s">
        <v>113</v>
      </c>
      <c r="B6" s="81" t="s">
        <v>129</v>
      </c>
      <c r="C6" s="81"/>
      <c r="D6" s="81"/>
      <c r="E6" s="81" t="s">
        <v>143</v>
      </c>
      <c r="F6" s="35"/>
      <c r="G6" s="35"/>
      <c r="H6" s="35"/>
    </row>
    <row r="7" spans="1:8" hidden="1">
      <c r="A7" s="81"/>
      <c r="B7" s="81" t="s">
        <v>245</v>
      </c>
      <c r="C7" s="81"/>
      <c r="D7" s="81"/>
      <c r="E7" s="81" t="s">
        <v>144</v>
      </c>
      <c r="F7" s="35"/>
      <c r="G7" s="35"/>
      <c r="H7" s="35"/>
    </row>
    <row r="8" spans="1:8" hidden="1">
      <c r="A8" s="81"/>
      <c r="B8" s="81" t="s">
        <v>130</v>
      </c>
      <c r="C8" s="81"/>
      <c r="D8" s="81"/>
      <c r="E8" s="81" t="s">
        <v>58</v>
      </c>
      <c r="F8" s="35"/>
      <c r="G8" s="35"/>
      <c r="H8" s="35"/>
    </row>
    <row r="9" spans="1:8" hidden="1">
      <c r="A9" s="81"/>
      <c r="B9" s="81" t="s">
        <v>166</v>
      </c>
      <c r="C9" s="81"/>
      <c r="D9" s="81"/>
      <c r="E9" s="81" t="s">
        <v>59</v>
      </c>
      <c r="F9" s="35"/>
      <c r="G9" s="35"/>
      <c r="H9" s="35"/>
    </row>
    <row r="10" spans="1:8" hidden="1">
      <c r="A10" s="81"/>
      <c r="B10" s="81" t="s">
        <v>243</v>
      </c>
      <c r="C10" s="81"/>
      <c r="D10" s="81"/>
      <c r="E10" s="81" t="s">
        <v>60</v>
      </c>
      <c r="F10" s="35"/>
      <c r="G10" s="35"/>
      <c r="H10" s="35"/>
    </row>
    <row r="11" spans="1:8" hidden="1">
      <c r="A11" s="81"/>
      <c r="B11" s="81" t="s">
        <v>154</v>
      </c>
      <c r="C11" s="81"/>
      <c r="D11" s="81"/>
      <c r="E11" s="81" t="s">
        <v>61</v>
      </c>
      <c r="F11" s="35"/>
      <c r="G11" s="35"/>
      <c r="H11" s="35"/>
    </row>
    <row r="12" spans="1:8" hidden="1">
      <c r="A12" s="81"/>
      <c r="B12" s="81" t="s">
        <v>244</v>
      </c>
      <c r="C12" s="81"/>
      <c r="D12" s="81"/>
      <c r="E12" s="81" t="s">
        <v>148</v>
      </c>
      <c r="F12" s="35"/>
      <c r="G12" s="35"/>
      <c r="H12" s="35"/>
    </row>
    <row r="13" spans="1:8" hidden="1">
      <c r="A13" s="81"/>
      <c r="B13" s="81" t="s">
        <v>289</v>
      </c>
      <c r="C13" s="81"/>
      <c r="D13" s="81"/>
      <c r="E13" s="81"/>
      <c r="F13" s="35"/>
      <c r="G13" s="35"/>
      <c r="H13" s="35"/>
    </row>
    <row r="14" spans="1:8" hidden="1">
      <c r="A14" s="81"/>
      <c r="B14" s="81" t="s">
        <v>156</v>
      </c>
      <c r="C14" s="81"/>
      <c r="D14" s="81"/>
      <c r="E14" s="81"/>
      <c r="F14" s="35"/>
      <c r="G14" s="35"/>
      <c r="H14" s="35"/>
    </row>
    <row r="15" spans="1:8" hidden="1">
      <c r="A15" s="81" t="s">
        <v>118</v>
      </c>
      <c r="B15" s="81" t="s">
        <v>119</v>
      </c>
      <c r="C15" s="81"/>
      <c r="D15" s="81" t="s">
        <v>91</v>
      </c>
      <c r="E15" s="81" t="s">
        <v>92</v>
      </c>
      <c r="F15" s="35"/>
      <c r="G15" s="35"/>
      <c r="H15" s="35"/>
    </row>
    <row r="16" spans="1:8" hidden="1">
      <c r="A16" s="81"/>
      <c r="B16" s="81" t="s">
        <v>246</v>
      </c>
      <c r="C16" s="81"/>
      <c r="D16" s="81"/>
      <c r="E16" s="81">
        <v>1</v>
      </c>
      <c r="F16" s="35"/>
      <c r="G16" s="35"/>
      <c r="H16" s="35"/>
    </row>
    <row r="17" spans="1:8" hidden="1">
      <c r="A17" s="81"/>
      <c r="B17" s="81" t="s">
        <v>205</v>
      </c>
      <c r="C17" s="81"/>
      <c r="D17" s="81"/>
      <c r="E17" s="81">
        <v>2</v>
      </c>
      <c r="F17" s="35"/>
      <c r="G17" s="35"/>
      <c r="H17" s="35"/>
    </row>
    <row r="18" spans="1:8" hidden="1">
      <c r="A18" s="81"/>
      <c r="B18" s="81" t="s">
        <v>206</v>
      </c>
      <c r="C18" s="81"/>
      <c r="D18" s="81"/>
      <c r="E18" s="81">
        <v>3</v>
      </c>
      <c r="F18" s="35"/>
      <c r="G18" s="35"/>
      <c r="H18" s="35"/>
    </row>
    <row r="19" spans="1:8" hidden="1">
      <c r="A19" s="81"/>
      <c r="B19" s="81" t="s">
        <v>281</v>
      </c>
      <c r="C19" s="81"/>
      <c r="D19" s="81"/>
      <c r="E19" s="81">
        <v>4</v>
      </c>
      <c r="F19" s="35"/>
      <c r="G19" s="35"/>
      <c r="H19" s="35"/>
    </row>
    <row r="20" spans="1:8" hidden="1">
      <c r="A20" s="81"/>
      <c r="B20" s="81" t="s">
        <v>121</v>
      </c>
      <c r="C20" s="81"/>
      <c r="D20" s="81"/>
      <c r="E20" s="81">
        <v>5</v>
      </c>
      <c r="F20" s="35"/>
      <c r="G20" s="35"/>
      <c r="H20" s="35"/>
    </row>
    <row r="21" spans="1:8" hidden="1">
      <c r="A21" s="81"/>
      <c r="B21" s="81" t="s">
        <v>32</v>
      </c>
      <c r="C21" s="81"/>
      <c r="D21" s="81"/>
      <c r="E21" s="81">
        <v>6</v>
      </c>
      <c r="F21" s="35"/>
      <c r="G21" s="35"/>
      <c r="H21" s="35"/>
    </row>
    <row r="22" spans="1:8" hidden="1">
      <c r="A22" s="81"/>
      <c r="B22" s="81" t="s">
        <v>282</v>
      </c>
      <c r="C22" s="81"/>
      <c r="D22" s="81"/>
      <c r="E22" s="81">
        <v>7</v>
      </c>
      <c r="F22" s="35"/>
      <c r="G22" s="35"/>
      <c r="H22" s="35"/>
    </row>
    <row r="23" spans="1:8" hidden="1">
      <c r="A23" s="81"/>
      <c r="B23" s="81" t="s">
        <v>283</v>
      </c>
      <c r="C23" s="81"/>
      <c r="D23" s="81"/>
      <c r="E23" s="81">
        <v>8</v>
      </c>
      <c r="F23" s="35"/>
      <c r="G23" s="35"/>
      <c r="H23" s="35"/>
    </row>
    <row r="24" spans="1:8" hidden="1">
      <c r="A24" s="81"/>
      <c r="B24" s="81" t="s">
        <v>284</v>
      </c>
      <c r="C24" s="81"/>
      <c r="D24" s="81"/>
      <c r="E24" s="81">
        <v>9</v>
      </c>
      <c r="F24" s="35"/>
      <c r="G24" s="35"/>
      <c r="H24" s="35"/>
    </row>
    <row r="25" spans="1:8" hidden="1">
      <c r="A25" s="81"/>
      <c r="B25" s="81" t="s">
        <v>127</v>
      </c>
      <c r="C25" s="81"/>
      <c r="D25" s="81"/>
      <c r="E25" s="81">
        <v>10</v>
      </c>
      <c r="F25" s="35"/>
      <c r="G25" s="35"/>
      <c r="H25" s="35"/>
    </row>
    <row r="26" spans="1:8" hidden="1">
      <c r="A26" s="81" t="s">
        <v>69</v>
      </c>
      <c r="B26" s="81" t="s">
        <v>70</v>
      </c>
      <c r="C26" s="81"/>
      <c r="D26" s="81"/>
      <c r="E26" s="81" t="s">
        <v>194</v>
      </c>
      <c r="F26" s="35"/>
      <c r="G26" s="35"/>
      <c r="H26" s="35"/>
    </row>
    <row r="27" spans="1:8" s="24" customFormat="1" hidden="1">
      <c r="A27" s="81"/>
      <c r="B27" s="35" t="s">
        <v>71</v>
      </c>
      <c r="C27" s="81"/>
      <c r="D27" s="81"/>
      <c r="E27" s="81" t="s">
        <v>98</v>
      </c>
      <c r="F27" s="36"/>
      <c r="G27" s="36"/>
      <c r="H27" s="36"/>
    </row>
    <row r="28" spans="1:8" hidden="1">
      <c r="A28" s="81" t="s">
        <v>72</v>
      </c>
      <c r="B28" s="81" t="s">
        <v>73</v>
      </c>
      <c r="C28" s="81"/>
      <c r="D28" s="81"/>
      <c r="E28" s="81" t="s">
        <v>99</v>
      </c>
      <c r="F28" s="36"/>
      <c r="G28" s="36"/>
      <c r="H28" s="36"/>
    </row>
    <row r="29" spans="1:8" hidden="1">
      <c r="A29" s="81"/>
      <c r="B29" s="81" t="s">
        <v>120</v>
      </c>
      <c r="C29" s="81"/>
      <c r="D29" s="81"/>
      <c r="E29" s="81" t="s">
        <v>100</v>
      </c>
      <c r="F29" s="36"/>
      <c r="G29" s="36"/>
      <c r="H29" s="36"/>
    </row>
    <row r="30" spans="1:8" hidden="1">
      <c r="A30" s="81"/>
      <c r="B30" s="81" t="s">
        <v>75</v>
      </c>
      <c r="C30" s="81"/>
      <c r="D30" s="81"/>
      <c r="E30" s="81"/>
      <c r="F30" s="36"/>
      <c r="G30" s="36"/>
      <c r="H30" s="36"/>
    </row>
    <row r="31" spans="1:8" hidden="1">
      <c r="A31" s="81"/>
      <c r="B31" s="81" t="s">
        <v>74</v>
      </c>
      <c r="C31" s="81"/>
      <c r="D31" s="81"/>
      <c r="E31" s="81"/>
      <c r="F31" s="36"/>
      <c r="G31" s="36"/>
      <c r="H31" s="36"/>
    </row>
    <row r="32" spans="1:8" hidden="1">
      <c r="A32" s="81"/>
      <c r="B32" s="81"/>
      <c r="C32" s="81"/>
      <c r="D32" s="81"/>
      <c r="E32" s="81"/>
      <c r="F32" s="36"/>
      <c r="G32" s="36"/>
      <c r="H32" s="36"/>
    </row>
    <row r="33" spans="1:8" hidden="1">
      <c r="A33" s="81"/>
      <c r="B33" s="81"/>
      <c r="C33" s="81"/>
      <c r="D33" s="81"/>
      <c r="E33" s="81"/>
      <c r="F33" s="36"/>
      <c r="G33" s="36"/>
      <c r="H33" s="36"/>
    </row>
    <row r="34" spans="1:8" hidden="1">
      <c r="A34" s="81" t="s">
        <v>76</v>
      </c>
      <c r="B34" s="81" t="s">
        <v>77</v>
      </c>
      <c r="C34" s="81"/>
      <c r="D34" s="81"/>
      <c r="E34" s="81"/>
      <c r="F34" s="36"/>
      <c r="G34" s="36"/>
      <c r="H34" s="36"/>
    </row>
    <row r="35" spans="1:8" hidden="1">
      <c r="A35" s="81"/>
      <c r="B35" s="81" t="s">
        <v>78</v>
      </c>
      <c r="C35" s="81"/>
      <c r="D35" s="81"/>
      <c r="E35" s="81"/>
      <c r="F35" s="36"/>
      <c r="G35" s="36"/>
      <c r="H35" s="36"/>
    </row>
    <row r="36" spans="1:8" hidden="1">
      <c r="A36" s="81"/>
      <c r="B36" s="81" t="s">
        <v>79</v>
      </c>
      <c r="C36" s="81"/>
      <c r="D36" s="81"/>
      <c r="E36" s="81"/>
      <c r="F36" s="36"/>
      <c r="G36" s="36"/>
      <c r="H36" s="36"/>
    </row>
    <row r="37" spans="1:8" hidden="1">
      <c r="A37" s="81"/>
      <c r="B37" s="81" t="s">
        <v>80</v>
      </c>
      <c r="C37" s="81"/>
      <c r="D37" s="81"/>
      <c r="E37" s="81"/>
      <c r="F37" s="36"/>
      <c r="G37" s="36"/>
      <c r="H37" s="36"/>
    </row>
    <row r="38" spans="1:8" hidden="1">
      <c r="A38" s="81"/>
      <c r="B38" s="81" t="s">
        <v>81</v>
      </c>
      <c r="C38" s="81"/>
      <c r="D38" s="81"/>
      <c r="E38" s="81"/>
      <c r="F38" s="36"/>
      <c r="G38" s="36"/>
      <c r="H38" s="36"/>
    </row>
    <row r="39" spans="1:8" ht="20">
      <c r="A39" s="1"/>
      <c r="B39" s="1"/>
      <c r="C39" s="1"/>
      <c r="D39" s="1"/>
      <c r="E39" s="1"/>
      <c r="F39" s="1"/>
      <c r="G39" s="1"/>
    </row>
    <row r="40" spans="1:8" s="77" customFormat="1" ht="13">
      <c r="A40" s="73" t="s">
        <v>50</v>
      </c>
      <c r="B40" s="73"/>
      <c r="C40" s="357" t="s">
        <v>536</v>
      </c>
      <c r="D40" s="74"/>
      <c r="E40" s="75" t="s">
        <v>30</v>
      </c>
      <c r="F40" s="76"/>
      <c r="G40" s="76"/>
    </row>
    <row r="41" spans="1:8" s="77" customFormat="1" ht="13">
      <c r="A41" s="227" t="s">
        <v>523</v>
      </c>
      <c r="B41" s="73"/>
      <c r="C41" s="356" t="s">
        <v>537</v>
      </c>
      <c r="D41" s="78"/>
      <c r="E41" s="80" t="s">
        <v>538</v>
      </c>
      <c r="F41" s="76"/>
      <c r="G41" s="76"/>
    </row>
    <row r="42" spans="1:8" s="77" customFormat="1" ht="13">
      <c r="A42" s="227" t="s">
        <v>524</v>
      </c>
      <c r="B42" s="73"/>
      <c r="C42" s="356" t="s">
        <v>537</v>
      </c>
      <c r="D42" s="78"/>
      <c r="E42" s="80" t="s">
        <v>538</v>
      </c>
      <c r="F42" s="76"/>
      <c r="G42" s="76"/>
    </row>
    <row r="43" spans="1:8" s="77" customFormat="1" ht="13">
      <c r="A43" s="227" t="s">
        <v>525</v>
      </c>
      <c r="B43" s="73"/>
      <c r="C43" s="356" t="s">
        <v>537</v>
      </c>
      <c r="D43" s="78"/>
      <c r="E43" s="80" t="s">
        <v>537</v>
      </c>
      <c r="F43" s="76"/>
      <c r="G43" s="76"/>
    </row>
    <row r="44" spans="1:8" s="77" customFormat="1">
      <c r="A44" s="227" t="s">
        <v>526</v>
      </c>
      <c r="B44" s="78"/>
      <c r="C44" s="356" t="s">
        <v>537</v>
      </c>
      <c r="D44" s="78"/>
      <c r="E44" s="80" t="s">
        <v>537</v>
      </c>
      <c r="F44" s="76"/>
      <c r="G44" s="76"/>
    </row>
    <row r="45" spans="1:8" s="77" customFormat="1">
      <c r="A45" s="227" t="s">
        <v>527</v>
      </c>
      <c r="B45" s="78"/>
      <c r="C45" s="356" t="s">
        <v>537</v>
      </c>
      <c r="D45" s="78"/>
      <c r="E45" s="80" t="s">
        <v>537</v>
      </c>
      <c r="F45" s="76"/>
      <c r="G45" s="76"/>
    </row>
    <row r="46" spans="1:8" s="77" customFormat="1" ht="13">
      <c r="A46" s="355" t="s">
        <v>528</v>
      </c>
      <c r="B46" s="73"/>
      <c r="C46" s="356" t="s">
        <v>537</v>
      </c>
      <c r="D46" s="78"/>
      <c r="E46" s="80" t="s">
        <v>537</v>
      </c>
      <c r="F46" s="76"/>
      <c r="G46" s="76"/>
    </row>
    <row r="47" spans="1:8" s="77" customFormat="1">
      <c r="A47" s="356" t="s">
        <v>529</v>
      </c>
      <c r="B47" s="78"/>
      <c r="C47" s="356" t="s">
        <v>537</v>
      </c>
      <c r="D47" s="78"/>
      <c r="E47" s="80" t="s">
        <v>537</v>
      </c>
      <c r="F47" s="76"/>
      <c r="G47" s="76"/>
    </row>
    <row r="48" spans="1:8" s="77" customFormat="1">
      <c r="A48" s="356" t="s">
        <v>530</v>
      </c>
      <c r="B48" s="78"/>
      <c r="C48" s="356" t="s">
        <v>537</v>
      </c>
      <c r="D48" s="78"/>
      <c r="E48" s="80" t="s">
        <v>537</v>
      </c>
      <c r="F48" s="76"/>
      <c r="G48" s="76"/>
    </row>
    <row r="49" spans="1:7" s="77" customFormat="1">
      <c r="A49" s="356" t="s">
        <v>531</v>
      </c>
      <c r="B49" s="78"/>
      <c r="C49" s="356" t="s">
        <v>537</v>
      </c>
      <c r="D49" s="78"/>
      <c r="E49" s="80" t="s">
        <v>537</v>
      </c>
      <c r="F49" s="76"/>
      <c r="G49" s="76"/>
    </row>
    <row r="50" spans="1:7" s="77" customFormat="1">
      <c r="A50" s="356" t="s">
        <v>535</v>
      </c>
      <c r="B50" s="78"/>
      <c r="C50" s="356" t="s">
        <v>537</v>
      </c>
      <c r="D50" s="78"/>
      <c r="E50" s="80" t="s">
        <v>537</v>
      </c>
      <c r="F50" s="76"/>
      <c r="G50" s="76"/>
    </row>
    <row r="51" spans="1:7" s="77" customFormat="1">
      <c r="A51" s="356" t="s">
        <v>534</v>
      </c>
      <c r="B51" s="78"/>
      <c r="C51" s="356" t="s">
        <v>537</v>
      </c>
      <c r="D51" s="78"/>
      <c r="E51" s="80" t="s">
        <v>537</v>
      </c>
      <c r="F51" s="76"/>
      <c r="G51" s="76"/>
    </row>
    <row r="52" spans="1:7" s="77" customFormat="1">
      <c r="A52" s="356" t="s">
        <v>533</v>
      </c>
      <c r="B52" s="78"/>
      <c r="C52" s="356" t="s">
        <v>537</v>
      </c>
      <c r="D52" s="78"/>
      <c r="E52" s="80" t="s">
        <v>537</v>
      </c>
      <c r="F52" s="76"/>
      <c r="G52" s="76"/>
    </row>
    <row r="53" spans="1:7" s="77" customFormat="1">
      <c r="A53" s="356" t="s">
        <v>532</v>
      </c>
      <c r="B53" s="78"/>
      <c r="C53" s="356" t="s">
        <v>537</v>
      </c>
      <c r="D53" s="78"/>
      <c r="E53" s="80" t="s">
        <v>537</v>
      </c>
      <c r="F53" s="76"/>
      <c r="G53" s="76"/>
    </row>
    <row r="54" spans="1:7" s="77" customFormat="1">
      <c r="A54" s="79"/>
      <c r="B54" s="78"/>
      <c r="C54" s="79"/>
      <c r="D54" s="78"/>
      <c r="E54" s="80"/>
      <c r="F54" s="76"/>
      <c r="G54" s="76"/>
    </row>
    <row r="55" spans="1:7" s="77" customFormat="1">
      <c r="A55" s="79"/>
      <c r="B55" s="78"/>
      <c r="C55" s="79"/>
      <c r="D55" s="78"/>
      <c r="E55" s="80"/>
      <c r="F55" s="76"/>
      <c r="G55" s="76"/>
    </row>
    <row r="56" spans="1:7" s="77" customFormat="1">
      <c r="A56" s="79"/>
      <c r="B56" s="78"/>
      <c r="C56" s="79"/>
      <c r="D56" s="78"/>
      <c r="E56" s="80"/>
      <c r="F56" s="76"/>
      <c r="G56" s="76"/>
    </row>
    <row r="57" spans="1:7" s="77" customFormat="1">
      <c r="A57" s="79"/>
      <c r="B57" s="78"/>
      <c r="C57" s="79"/>
      <c r="D57" s="78"/>
      <c r="E57" s="80"/>
      <c r="F57" s="76"/>
      <c r="G57" s="76"/>
    </row>
    <row r="58" spans="1:7" s="77" customFormat="1">
      <c r="A58" s="79"/>
      <c r="B58" s="78"/>
      <c r="C58" s="79"/>
      <c r="D58" s="78"/>
      <c r="E58" s="80"/>
      <c r="F58" s="76"/>
      <c r="G58" s="76"/>
    </row>
    <row r="59" spans="1:7" s="77" customFormat="1">
      <c r="A59" s="79"/>
      <c r="B59" s="78"/>
      <c r="C59" s="79"/>
      <c r="D59" s="78"/>
      <c r="E59" s="80"/>
      <c r="F59" s="76"/>
      <c r="G59" s="76"/>
    </row>
    <row r="60" spans="1:7" s="77" customFormat="1">
      <c r="A60" s="79"/>
      <c r="B60" s="78"/>
      <c r="C60" s="79"/>
      <c r="D60" s="78"/>
      <c r="E60" s="80"/>
      <c r="F60" s="76"/>
      <c r="G60" s="76"/>
    </row>
    <row r="61" spans="1:7" s="77" customFormat="1">
      <c r="A61" s="79"/>
      <c r="B61" s="78"/>
      <c r="C61" s="79"/>
      <c r="D61" s="78"/>
      <c r="E61" s="80"/>
      <c r="F61" s="76"/>
      <c r="G61" s="76"/>
    </row>
    <row r="62" spans="1:7" s="77" customFormat="1">
      <c r="A62" s="79"/>
      <c r="B62" s="78"/>
      <c r="C62" s="79"/>
      <c r="D62" s="78"/>
      <c r="E62" s="80"/>
      <c r="F62" s="76"/>
      <c r="G62" s="76"/>
    </row>
    <row r="63" spans="1:7" s="77" customFormat="1">
      <c r="A63" s="79"/>
      <c r="B63" s="78"/>
      <c r="C63" s="79"/>
      <c r="D63" s="78"/>
      <c r="E63" s="80"/>
      <c r="F63" s="76"/>
      <c r="G63" s="76"/>
    </row>
    <row r="64" spans="1:7" s="77" customFormat="1">
      <c r="A64" s="79"/>
      <c r="B64" s="78"/>
      <c r="C64" s="79"/>
      <c r="D64" s="78"/>
      <c r="E64" s="80"/>
      <c r="F64" s="76"/>
      <c r="G64" s="76"/>
    </row>
    <row r="65" spans="1:7" s="77" customFormat="1">
      <c r="A65" s="79"/>
      <c r="B65" s="78"/>
      <c r="C65" s="79"/>
      <c r="D65" s="78"/>
      <c r="E65" s="80"/>
      <c r="F65" s="76"/>
      <c r="G65" s="76"/>
    </row>
    <row r="66" spans="1:7" s="77" customFormat="1">
      <c r="A66" s="79"/>
      <c r="B66" s="78"/>
      <c r="C66" s="79"/>
      <c r="D66" s="78"/>
      <c r="E66" s="80"/>
      <c r="F66" s="76"/>
      <c r="G66" s="76"/>
    </row>
    <row r="67" spans="1:7" s="77" customFormat="1">
      <c r="A67" s="79"/>
      <c r="B67" s="78"/>
      <c r="C67" s="79"/>
      <c r="D67" s="78"/>
      <c r="E67" s="80"/>
      <c r="F67" s="76"/>
      <c r="G67" s="76"/>
    </row>
    <row r="68" spans="1:7" s="77" customFormat="1">
      <c r="A68" s="79"/>
      <c r="B68" s="78"/>
      <c r="C68" s="79"/>
      <c r="D68" s="78"/>
      <c r="E68" s="80"/>
      <c r="F68" s="76"/>
      <c r="G68" s="76"/>
    </row>
    <row r="69" spans="1:7" s="77" customFormat="1">
      <c r="A69" s="79"/>
      <c r="B69" s="78"/>
      <c r="C69" s="79"/>
      <c r="D69" s="78"/>
      <c r="E69" s="80"/>
      <c r="F69" s="76"/>
      <c r="G69" s="76"/>
    </row>
    <row r="70" spans="1:7" s="77" customFormat="1">
      <c r="A70" s="79"/>
      <c r="B70" s="78"/>
      <c r="C70" s="79"/>
      <c r="D70" s="78"/>
      <c r="E70" s="80"/>
      <c r="F70" s="76"/>
      <c r="G70" s="76"/>
    </row>
    <row r="71" spans="1:7" s="77" customFormat="1">
      <c r="A71" s="79"/>
      <c r="B71" s="78"/>
      <c r="C71" s="79"/>
      <c r="D71" s="78"/>
      <c r="E71" s="80"/>
      <c r="F71" s="76"/>
      <c r="G71" s="76"/>
    </row>
    <row r="72" spans="1:7" s="77" customFormat="1">
      <c r="A72" s="79"/>
      <c r="B72" s="78"/>
      <c r="C72" s="79"/>
      <c r="D72" s="78"/>
      <c r="E72" s="80"/>
      <c r="F72" s="76"/>
      <c r="G72" s="76"/>
    </row>
    <row r="73" spans="1:7" s="77" customFormat="1">
      <c r="A73" s="79"/>
      <c r="B73" s="78"/>
      <c r="C73" s="79"/>
      <c r="D73" s="78"/>
      <c r="E73" s="80"/>
      <c r="F73" s="76"/>
      <c r="G73" s="76"/>
    </row>
    <row r="74" spans="1:7" s="77" customFormat="1">
      <c r="A74" s="79"/>
      <c r="B74" s="78"/>
      <c r="C74" s="79"/>
      <c r="D74" s="78"/>
      <c r="E74" s="80"/>
      <c r="F74" s="76"/>
      <c r="G74" s="76"/>
    </row>
    <row r="75" spans="1:7" s="77" customFormat="1">
      <c r="A75" s="79"/>
      <c r="B75" s="78"/>
      <c r="C75" s="79"/>
      <c r="D75" s="78"/>
      <c r="E75" s="80"/>
      <c r="F75" s="76"/>
      <c r="G75" s="76"/>
    </row>
    <row r="76" spans="1:7" s="77" customFormat="1">
      <c r="A76" s="79"/>
      <c r="B76" s="78"/>
      <c r="C76" s="79"/>
      <c r="D76" s="78"/>
      <c r="E76" s="80"/>
      <c r="F76" s="76"/>
      <c r="G76" s="76"/>
    </row>
    <row r="77" spans="1:7" s="77" customFormat="1">
      <c r="A77" s="79"/>
      <c r="B77" s="78"/>
      <c r="C77" s="79"/>
      <c r="D77" s="78"/>
      <c r="E77" s="80"/>
      <c r="F77" s="76"/>
      <c r="G77" s="76"/>
    </row>
    <row r="78" spans="1:7" s="77" customFormat="1">
      <c r="A78" s="79"/>
      <c r="B78" s="78"/>
      <c r="C78" s="79"/>
      <c r="D78" s="78"/>
      <c r="E78" s="80"/>
      <c r="F78" s="76"/>
      <c r="G78" s="76"/>
    </row>
    <row r="79" spans="1:7" s="77" customFormat="1">
      <c r="A79" s="79"/>
      <c r="B79" s="78"/>
      <c r="C79" s="79"/>
      <c r="D79" s="78"/>
      <c r="E79" s="80"/>
      <c r="F79" s="76"/>
      <c r="G79" s="76"/>
    </row>
    <row r="80" spans="1:7" s="77" customFormat="1">
      <c r="A80" s="79"/>
      <c r="B80" s="78"/>
      <c r="C80" s="79"/>
      <c r="D80" s="78"/>
      <c r="E80" s="80"/>
      <c r="F80" s="76"/>
      <c r="G80" s="76"/>
    </row>
    <row r="81" spans="1:7" s="77" customFormat="1">
      <c r="A81" s="79"/>
      <c r="B81" s="78"/>
      <c r="C81" s="79"/>
      <c r="D81" s="78"/>
      <c r="E81" s="80"/>
      <c r="F81" s="76"/>
      <c r="G81" s="76"/>
    </row>
    <row r="82" spans="1:7" s="77" customFormat="1">
      <c r="A82" s="79"/>
      <c r="B82" s="78"/>
      <c r="C82" s="79"/>
      <c r="D82" s="78"/>
      <c r="E82" s="80"/>
      <c r="F82" s="76"/>
      <c r="G82" s="76"/>
    </row>
    <row r="83" spans="1:7" s="77" customFormat="1">
      <c r="A83" s="79"/>
      <c r="B83" s="78"/>
      <c r="C83" s="79"/>
      <c r="D83" s="78"/>
      <c r="E83" s="80"/>
      <c r="F83" s="76"/>
      <c r="G83" s="76"/>
    </row>
    <row r="84" spans="1:7" s="77" customFormat="1">
      <c r="A84" s="79"/>
      <c r="B84" s="78"/>
      <c r="C84" s="79"/>
      <c r="D84" s="78"/>
      <c r="E84" s="80"/>
      <c r="F84" s="76"/>
      <c r="G84" s="76"/>
    </row>
    <row r="85" spans="1:7" s="77" customFormat="1">
      <c r="A85" s="79"/>
      <c r="B85" s="78"/>
      <c r="C85" s="79"/>
      <c r="D85" s="78"/>
      <c r="E85" s="80"/>
      <c r="F85" s="76"/>
      <c r="G85" s="76"/>
    </row>
    <row r="86" spans="1:7" s="77" customFormat="1">
      <c r="A86" s="79"/>
      <c r="B86" s="78"/>
      <c r="C86" s="79"/>
      <c r="D86" s="78"/>
      <c r="E86" s="80"/>
      <c r="F86" s="76"/>
      <c r="G86" s="76"/>
    </row>
    <row r="87" spans="1:7" s="77" customFormat="1">
      <c r="A87" s="79"/>
      <c r="B87" s="78"/>
      <c r="C87" s="79"/>
      <c r="D87" s="78"/>
      <c r="E87" s="80"/>
      <c r="F87" s="76"/>
      <c r="G87" s="76"/>
    </row>
    <row r="88" spans="1:7" s="77" customFormat="1">
      <c r="A88" s="226"/>
      <c r="B88" s="78"/>
      <c r="C88" s="79"/>
      <c r="D88" s="78"/>
      <c r="E88" s="80"/>
      <c r="F88" s="76"/>
      <c r="G88" s="76"/>
    </row>
    <row r="89" spans="1:7" s="77" customFormat="1">
      <c r="A89" s="79"/>
      <c r="B89" s="78"/>
      <c r="C89" s="79"/>
      <c r="D89" s="78"/>
      <c r="E89" s="80"/>
      <c r="F89" s="76"/>
      <c r="G89" s="76"/>
    </row>
    <row r="90" spans="1:7" s="77" customFormat="1">
      <c r="A90" s="79"/>
      <c r="B90" s="78"/>
      <c r="C90" s="79"/>
      <c r="D90" s="78"/>
      <c r="E90" s="80"/>
      <c r="F90" s="76"/>
      <c r="G90" s="76"/>
    </row>
    <row r="91" spans="1:7" s="77" customFormat="1">
      <c r="A91" s="79"/>
      <c r="B91" s="78"/>
      <c r="C91" s="79"/>
      <c r="D91" s="78"/>
      <c r="E91" s="80"/>
      <c r="F91" s="76"/>
      <c r="G91" s="76"/>
    </row>
    <row r="92" spans="1:7" s="77" customFormat="1">
      <c r="A92" s="79"/>
      <c r="B92" s="78"/>
      <c r="C92" s="79"/>
      <c r="D92" s="78"/>
      <c r="E92" s="80"/>
      <c r="F92" s="76"/>
      <c r="G92" s="76"/>
    </row>
    <row r="93" spans="1:7" s="77" customFormat="1">
      <c r="A93" s="79"/>
      <c r="B93" s="78"/>
      <c r="C93" s="79"/>
      <c r="D93" s="78"/>
      <c r="E93" s="80"/>
      <c r="F93" s="76"/>
      <c r="G93" s="76"/>
    </row>
    <row r="94" spans="1:7" s="77" customFormat="1">
      <c r="A94" s="79"/>
      <c r="B94" s="78"/>
      <c r="C94" s="79"/>
      <c r="D94" s="78"/>
      <c r="E94" s="80"/>
      <c r="F94" s="76"/>
      <c r="G94" s="76"/>
    </row>
    <row r="95" spans="1:7" s="77" customFormat="1">
      <c r="A95" s="79"/>
      <c r="B95" s="78"/>
      <c r="C95" s="79"/>
      <c r="D95" s="78"/>
      <c r="E95" s="80"/>
      <c r="F95" s="76"/>
      <c r="G95" s="76"/>
    </row>
    <row r="96" spans="1:7" s="77" customFormat="1">
      <c r="A96" s="79"/>
      <c r="B96" s="78"/>
      <c r="C96" s="79"/>
      <c r="D96" s="78"/>
      <c r="E96" s="80"/>
      <c r="F96" s="76"/>
      <c r="G96" s="76"/>
    </row>
    <row r="97" spans="1:7" s="77" customFormat="1">
      <c r="A97" s="79"/>
      <c r="B97" s="78"/>
      <c r="C97" s="79"/>
      <c r="D97" s="78"/>
      <c r="E97" s="80"/>
      <c r="F97" s="76"/>
      <c r="G97" s="76"/>
    </row>
    <row r="98" spans="1:7" s="77" customFormat="1">
      <c r="A98" s="79"/>
      <c r="B98" s="78"/>
      <c r="C98" s="79"/>
      <c r="D98" s="78"/>
      <c r="E98" s="80"/>
      <c r="F98" s="76"/>
      <c r="G98" s="76"/>
    </row>
    <row r="99" spans="1:7" s="77" customFormat="1">
      <c r="A99" s="79"/>
      <c r="B99" s="78"/>
      <c r="C99" s="79"/>
      <c r="D99" s="78"/>
      <c r="E99" s="80"/>
      <c r="F99" s="76"/>
      <c r="G99" s="76"/>
    </row>
    <row r="100" spans="1:7" s="77" customFormat="1">
      <c r="A100" s="79"/>
      <c r="B100" s="78"/>
      <c r="C100" s="79"/>
      <c r="D100" s="78"/>
      <c r="E100" s="80"/>
      <c r="F100" s="76"/>
      <c r="G100" s="76"/>
    </row>
    <row r="101" spans="1:7" s="77" customFormat="1">
      <c r="A101" s="79"/>
      <c r="B101" s="78"/>
      <c r="C101" s="79"/>
      <c r="D101" s="78"/>
      <c r="E101" s="80"/>
      <c r="F101" s="76"/>
      <c r="G101" s="76"/>
    </row>
  </sheetData>
  <mergeCells count="2">
    <mergeCell ref="A1:B1"/>
    <mergeCell ref="A3:B3"/>
  </mergeCells>
  <phoneticPr fontId="0" type="noConversion"/>
  <dataValidations count="1">
    <dataValidation type="list" allowBlank="1" showInputMessage="1" showErrorMessage="1" sqref="E41:E101">
      <formula1>$E$26:$E$29</formula1>
    </dataValidation>
  </dataValidations>
  <pageMargins left="0.75" right="0.75" top="1" bottom="1" header="0.5" footer="0.5"/>
  <pageSetup scale="62" orientation="landscape"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6"/>
  <sheetViews>
    <sheetView showGridLines="0" workbookViewId="0">
      <selection activeCell="B43" sqref="B43"/>
    </sheetView>
  </sheetViews>
  <sheetFormatPr defaultColWidth="9.1796875" defaultRowHeight="12.5"/>
  <cols>
    <col min="1" max="1" width="18.1796875" style="3" customWidth="1"/>
    <col min="2" max="2" width="112.1796875" style="3" customWidth="1"/>
    <col min="3" max="16384" width="9.1796875" style="3"/>
  </cols>
  <sheetData>
    <row r="1" spans="1:5" ht="20">
      <c r="A1" s="1" t="s">
        <v>245</v>
      </c>
    </row>
    <row r="2" spans="1:5" ht="13" hidden="1" thickBot="1">
      <c r="A2" s="34"/>
      <c r="B2" s="34"/>
      <c r="C2" s="34"/>
      <c r="D2" s="34"/>
      <c r="E2" s="34"/>
    </row>
    <row r="3" spans="1:5" ht="20" hidden="1">
      <c r="A3" s="142" t="s">
        <v>181</v>
      </c>
      <c r="B3" s="35"/>
      <c r="C3" s="35"/>
      <c r="D3" s="35"/>
      <c r="E3" s="35"/>
    </row>
    <row r="4" spans="1:5" hidden="1">
      <c r="A4" s="35" t="s">
        <v>112</v>
      </c>
      <c r="B4" s="143">
        <v>36526</v>
      </c>
      <c r="C4" s="35"/>
      <c r="D4" s="35"/>
      <c r="E4" s="35"/>
    </row>
    <row r="5" spans="1:5" hidden="1">
      <c r="A5" s="35" t="s">
        <v>146</v>
      </c>
      <c r="B5" s="143">
        <v>40179</v>
      </c>
      <c r="C5" s="35"/>
      <c r="D5" s="35"/>
      <c r="E5" s="35"/>
    </row>
    <row r="6" spans="1:5" hidden="1">
      <c r="A6" s="36" t="s">
        <v>113</v>
      </c>
      <c r="B6" s="144" t="s">
        <v>195</v>
      </c>
      <c r="C6" s="35"/>
      <c r="D6" s="35"/>
      <c r="E6" s="35"/>
    </row>
    <row r="7" spans="1:5" hidden="1">
      <c r="A7" s="35"/>
      <c r="B7" s="144" t="s">
        <v>292</v>
      </c>
      <c r="C7" s="35"/>
      <c r="D7" s="35"/>
      <c r="E7" s="35"/>
    </row>
    <row r="8" spans="1:5" hidden="1">
      <c r="A8" s="35"/>
      <c r="B8" s="144" t="s">
        <v>293</v>
      </c>
      <c r="C8" s="35"/>
      <c r="D8" s="35"/>
      <c r="E8" s="35"/>
    </row>
    <row r="9" spans="1:5" hidden="1">
      <c r="A9" s="35"/>
      <c r="B9" s="144" t="s">
        <v>294</v>
      </c>
      <c r="C9" s="35"/>
      <c r="D9" s="35"/>
      <c r="E9" s="35"/>
    </row>
    <row r="10" spans="1:5" hidden="1">
      <c r="A10" s="35"/>
      <c r="B10" s="144" t="s">
        <v>295</v>
      </c>
      <c r="C10" s="35"/>
      <c r="D10" s="35"/>
      <c r="E10" s="35"/>
    </row>
    <row r="11" spans="1:5" hidden="1">
      <c r="A11" s="35"/>
      <c r="B11" s="144" t="s">
        <v>296</v>
      </c>
      <c r="C11" s="35"/>
      <c r="D11" s="35"/>
      <c r="E11" s="35"/>
    </row>
    <row r="12" spans="1:5" hidden="1">
      <c r="A12" s="35"/>
      <c r="B12" s="144" t="s">
        <v>297</v>
      </c>
      <c r="C12" s="35"/>
      <c r="D12" s="35"/>
      <c r="E12" s="35"/>
    </row>
    <row r="13" spans="1:5" hidden="1">
      <c r="A13" s="35"/>
      <c r="B13" s="144" t="s">
        <v>289</v>
      </c>
      <c r="C13" s="35"/>
      <c r="D13" s="35"/>
      <c r="E13" s="35"/>
    </row>
    <row r="14" spans="1:5" hidden="1">
      <c r="A14" s="35" t="s">
        <v>118</v>
      </c>
      <c r="B14" s="35" t="s">
        <v>119</v>
      </c>
      <c r="C14" s="35"/>
      <c r="D14" s="35"/>
      <c r="E14" s="35"/>
    </row>
    <row r="15" spans="1:5" hidden="1">
      <c r="A15" s="35"/>
      <c r="B15" s="35" t="s">
        <v>298</v>
      </c>
      <c r="C15" s="35"/>
      <c r="D15" s="35"/>
      <c r="E15" s="35"/>
    </row>
    <row r="16" spans="1:5" hidden="1">
      <c r="A16" s="35"/>
      <c r="B16" s="35" t="s">
        <v>299</v>
      </c>
      <c r="C16" s="35"/>
      <c r="D16" s="35"/>
      <c r="E16" s="35"/>
    </row>
    <row r="17" spans="1:5" hidden="1">
      <c r="A17" s="35"/>
      <c r="B17" s="35" t="s">
        <v>300</v>
      </c>
      <c r="C17" s="35"/>
      <c r="D17" s="35"/>
      <c r="E17" s="35"/>
    </row>
    <row r="18" spans="1:5" hidden="1">
      <c r="A18" s="35"/>
      <c r="B18" s="35" t="s">
        <v>301</v>
      </c>
      <c r="C18" s="35"/>
      <c r="D18" s="35"/>
      <c r="E18" s="35"/>
    </row>
    <row r="19" spans="1:5" hidden="1">
      <c r="A19" s="35"/>
      <c r="B19" s="35" t="s">
        <v>302</v>
      </c>
      <c r="C19" s="35"/>
      <c r="D19" s="35"/>
      <c r="E19" s="35"/>
    </row>
    <row r="20" spans="1:5" hidden="1">
      <c r="A20" s="35"/>
      <c r="B20" s="35" t="s">
        <v>120</v>
      </c>
      <c r="C20" s="35"/>
      <c r="D20" s="35"/>
      <c r="E20" s="35"/>
    </row>
    <row r="21" spans="1:5" hidden="1">
      <c r="A21" s="35"/>
      <c r="B21" s="35" t="s">
        <v>303</v>
      </c>
      <c r="C21" s="35"/>
      <c r="D21" s="35"/>
      <c r="E21" s="35"/>
    </row>
    <row r="22" spans="1:5" hidden="1">
      <c r="A22" s="35"/>
      <c r="B22" s="35" t="s">
        <v>304</v>
      </c>
      <c r="C22" s="35"/>
      <c r="D22" s="35"/>
      <c r="E22" s="35"/>
    </row>
    <row r="23" spans="1:5" hidden="1">
      <c r="A23" s="35"/>
      <c r="B23" s="35" t="s">
        <v>305</v>
      </c>
      <c r="C23" s="35"/>
      <c r="D23" s="35"/>
      <c r="E23" s="35"/>
    </row>
    <row r="24" spans="1:5" hidden="1">
      <c r="A24" s="35" t="s">
        <v>69</v>
      </c>
      <c r="B24" s="35" t="s">
        <v>70</v>
      </c>
      <c r="C24" s="35"/>
      <c r="D24" s="35"/>
      <c r="E24" s="35"/>
    </row>
    <row r="25" spans="1:5" s="24" customFormat="1" hidden="1">
      <c r="A25" s="36"/>
      <c r="B25" s="36" t="s">
        <v>71</v>
      </c>
      <c r="C25" s="36"/>
      <c r="D25" s="36"/>
      <c r="E25" s="36"/>
    </row>
    <row r="26" spans="1:5" hidden="1">
      <c r="A26" s="36" t="s">
        <v>319</v>
      </c>
      <c r="B26" s="36" t="s">
        <v>73</v>
      </c>
      <c r="C26" s="36"/>
      <c r="D26" s="36"/>
      <c r="E26" s="36"/>
    </row>
    <row r="27" spans="1:5" hidden="1">
      <c r="A27" s="36"/>
      <c r="B27" s="36" t="s">
        <v>120</v>
      </c>
      <c r="C27" s="36"/>
      <c r="D27" s="36"/>
      <c r="E27" s="36"/>
    </row>
    <row r="28" spans="1:5" hidden="1">
      <c r="A28" s="36"/>
      <c r="B28" s="36" t="s">
        <v>75</v>
      </c>
      <c r="C28" s="36"/>
      <c r="D28" s="36"/>
      <c r="E28" s="36"/>
    </row>
    <row r="29" spans="1:5" hidden="1">
      <c r="A29" s="36"/>
      <c r="B29" s="36" t="s">
        <v>74</v>
      </c>
      <c r="C29" s="36"/>
      <c r="D29" s="36"/>
      <c r="E29" s="36"/>
    </row>
    <row r="30" spans="1:5" hidden="1">
      <c r="A30" s="36" t="s">
        <v>306</v>
      </c>
      <c r="B30" s="36" t="s">
        <v>307</v>
      </c>
      <c r="C30" s="36"/>
      <c r="D30" s="36"/>
      <c r="E30" s="36"/>
    </row>
    <row r="31" spans="1:5" hidden="1">
      <c r="A31" s="36"/>
      <c r="B31" s="36" t="s">
        <v>308</v>
      </c>
      <c r="C31" s="36"/>
      <c r="D31" s="36"/>
      <c r="E31" s="36"/>
    </row>
    <row r="32" spans="1:5" hidden="1">
      <c r="A32" s="36" t="s">
        <v>76</v>
      </c>
      <c r="B32" s="36" t="s">
        <v>77</v>
      </c>
      <c r="C32" s="36"/>
      <c r="D32" s="36"/>
      <c r="E32" s="36"/>
    </row>
    <row r="33" spans="1:5" hidden="1">
      <c r="A33" s="36"/>
      <c r="B33" s="36" t="s">
        <v>78</v>
      </c>
      <c r="C33" s="36"/>
      <c r="D33" s="36"/>
      <c r="E33" s="36"/>
    </row>
    <row r="34" spans="1:5" hidden="1">
      <c r="A34" s="36"/>
      <c r="B34" s="36" t="s">
        <v>79</v>
      </c>
      <c r="C34" s="36"/>
      <c r="D34" s="36"/>
      <c r="E34" s="36"/>
    </row>
    <row r="35" spans="1:5" hidden="1">
      <c r="A35" s="36"/>
      <c r="B35" s="36" t="s">
        <v>80</v>
      </c>
      <c r="C35" s="36"/>
      <c r="D35" s="36"/>
      <c r="E35" s="36"/>
    </row>
    <row r="36" spans="1:5" hidden="1">
      <c r="A36" s="36"/>
      <c r="B36" s="36" t="s">
        <v>81</v>
      </c>
      <c r="C36" s="36"/>
      <c r="D36" s="36"/>
      <c r="E36" s="36"/>
    </row>
    <row r="37" spans="1:5" hidden="1">
      <c r="A37" s="36" t="s">
        <v>264</v>
      </c>
      <c r="B37" s="36" t="s">
        <v>265</v>
      </c>
      <c r="C37" s="36"/>
      <c r="D37" s="36"/>
      <c r="E37" s="36"/>
    </row>
    <row r="38" spans="1:5" hidden="1">
      <c r="A38" s="36"/>
      <c r="B38" s="36" t="s">
        <v>266</v>
      </c>
      <c r="C38" s="36"/>
      <c r="D38" s="36"/>
      <c r="E38" s="36"/>
    </row>
    <row r="39" spans="1:5" hidden="1">
      <c r="A39" s="36"/>
      <c r="B39" s="36" t="s">
        <v>267</v>
      </c>
      <c r="C39" s="36"/>
      <c r="D39" s="36"/>
      <c r="E39" s="36"/>
    </row>
    <row r="40" spans="1:5" hidden="1">
      <c r="A40" s="36"/>
      <c r="B40" s="36"/>
      <c r="C40" s="36"/>
      <c r="D40" s="36"/>
      <c r="E40" s="36"/>
    </row>
    <row r="41" spans="1:5" ht="13" hidden="1" thickBot="1">
      <c r="A41" s="34"/>
      <c r="B41" s="34"/>
      <c r="C41" s="34"/>
      <c r="D41" s="34"/>
      <c r="E41" s="34"/>
    </row>
    <row r="42" spans="1:5" s="39" customFormat="1" ht="24" customHeight="1">
      <c r="A42" s="8"/>
      <c r="B42" s="8"/>
      <c r="C42" s="8"/>
      <c r="D42" s="8"/>
      <c r="E42" s="8"/>
    </row>
    <row r="43" spans="1:5">
      <c r="A43" s="3" t="s">
        <v>317</v>
      </c>
      <c r="B43" s="10"/>
    </row>
    <row r="44" spans="1:5">
      <c r="A44" s="3" t="s">
        <v>309</v>
      </c>
      <c r="B44" s="10"/>
    </row>
    <row r="45" spans="1:5">
      <c r="A45" s="3" t="s">
        <v>318</v>
      </c>
      <c r="B45" s="10"/>
    </row>
    <row r="46" spans="1:5" hidden="1">
      <c r="A46" s="3" t="s">
        <v>310</v>
      </c>
      <c r="B46" s="10"/>
    </row>
    <row r="47" spans="1:5">
      <c r="A47" s="3" t="s">
        <v>311</v>
      </c>
      <c r="B47" s="10"/>
    </row>
    <row r="48" spans="1:5">
      <c r="A48" s="3" t="s">
        <v>312</v>
      </c>
      <c r="B48" s="10"/>
    </row>
    <row r="49" spans="1:2">
      <c r="A49" s="3" t="s">
        <v>313</v>
      </c>
      <c r="B49" s="10"/>
    </row>
    <row r="50" spans="1:2" hidden="1">
      <c r="B50" s="10"/>
    </row>
    <row r="51" spans="1:2" hidden="1">
      <c r="B51" s="10"/>
    </row>
    <row r="52" spans="1:2" hidden="1">
      <c r="B52" s="10"/>
    </row>
    <row r="53" spans="1:2" hidden="1">
      <c r="B53" s="10"/>
    </row>
    <row r="54" spans="1:2" hidden="1">
      <c r="B54" s="10"/>
    </row>
    <row r="55" spans="1:2" hidden="1">
      <c r="B55" s="10"/>
    </row>
    <row r="56" spans="1:2" hidden="1">
      <c r="B56" s="10"/>
    </row>
    <row r="57" spans="1:2" hidden="1">
      <c r="B57" s="10"/>
    </row>
    <row r="58" spans="1:2" hidden="1">
      <c r="B58" s="10"/>
    </row>
    <row r="60" spans="1:2">
      <c r="A60" s="3" t="s">
        <v>317</v>
      </c>
      <c r="B60" s="10"/>
    </row>
    <row r="61" spans="1:2">
      <c r="A61" s="3" t="s">
        <v>309</v>
      </c>
      <c r="B61" s="10"/>
    </row>
    <row r="62" spans="1:2">
      <c r="A62" s="3" t="s">
        <v>318</v>
      </c>
      <c r="B62" s="10"/>
    </row>
    <row r="63" spans="1:2" hidden="1">
      <c r="A63" s="3" t="s">
        <v>310</v>
      </c>
      <c r="B63" s="10"/>
    </row>
    <row r="64" spans="1:2">
      <c r="A64" s="3" t="s">
        <v>311</v>
      </c>
      <c r="B64" s="10"/>
    </row>
    <row r="65" spans="1:2">
      <c r="A65" s="3" t="s">
        <v>312</v>
      </c>
      <c r="B65" s="10"/>
    </row>
    <row r="66" spans="1:2">
      <c r="A66" s="3" t="s">
        <v>313</v>
      </c>
      <c r="B66" s="10"/>
    </row>
    <row r="67" spans="1:2" hidden="1">
      <c r="B67" s="10"/>
    </row>
    <row r="68" spans="1:2" hidden="1">
      <c r="B68" s="10"/>
    </row>
    <row r="69" spans="1:2" hidden="1">
      <c r="B69" s="10"/>
    </row>
    <row r="70" spans="1:2" hidden="1">
      <c r="B70" s="10"/>
    </row>
    <row r="71" spans="1:2" hidden="1">
      <c r="B71" s="10"/>
    </row>
    <row r="72" spans="1:2" hidden="1">
      <c r="B72" s="10"/>
    </row>
    <row r="73" spans="1:2" hidden="1">
      <c r="B73" s="10"/>
    </row>
    <row r="74" spans="1:2" hidden="1">
      <c r="B74" s="10"/>
    </row>
    <row r="75" spans="1:2" hidden="1">
      <c r="B75" s="10"/>
    </row>
    <row r="77" spans="1:2">
      <c r="A77" s="3" t="s">
        <v>317</v>
      </c>
      <c r="B77" s="10"/>
    </row>
    <row r="78" spans="1:2">
      <c r="A78" s="3" t="s">
        <v>309</v>
      </c>
      <c r="B78" s="10"/>
    </row>
    <row r="79" spans="1:2">
      <c r="A79" s="3" t="s">
        <v>318</v>
      </c>
      <c r="B79" s="10"/>
    </row>
    <row r="80" spans="1:2" hidden="1">
      <c r="A80" s="3" t="s">
        <v>310</v>
      </c>
      <c r="B80" s="10"/>
    </row>
    <row r="81" spans="1:2">
      <c r="A81" s="3" t="s">
        <v>311</v>
      </c>
      <c r="B81" s="10"/>
    </row>
    <row r="82" spans="1:2">
      <c r="A82" s="3" t="s">
        <v>312</v>
      </c>
      <c r="B82" s="10"/>
    </row>
    <row r="83" spans="1:2">
      <c r="A83" s="3" t="s">
        <v>313</v>
      </c>
      <c r="B83" s="10"/>
    </row>
    <row r="84" spans="1:2" hidden="1">
      <c r="B84" s="10"/>
    </row>
    <row r="85" spans="1:2" hidden="1">
      <c r="B85" s="10"/>
    </row>
    <row r="86" spans="1:2" hidden="1">
      <c r="B86" s="10"/>
    </row>
    <row r="87" spans="1:2" hidden="1">
      <c r="B87" s="10"/>
    </row>
    <row r="88" spans="1:2" hidden="1">
      <c r="B88" s="10"/>
    </row>
    <row r="89" spans="1:2" hidden="1">
      <c r="B89" s="10"/>
    </row>
    <row r="90" spans="1:2" hidden="1">
      <c r="B90" s="10"/>
    </row>
    <row r="91" spans="1:2" hidden="1">
      <c r="B91" s="10"/>
    </row>
    <row r="92" spans="1:2" hidden="1">
      <c r="B92" s="10"/>
    </row>
    <row r="94" spans="1:2">
      <c r="A94" s="3" t="s">
        <v>317</v>
      </c>
      <c r="B94" s="10"/>
    </row>
    <row r="95" spans="1:2">
      <c r="A95" s="3" t="s">
        <v>309</v>
      </c>
      <c r="B95" s="10"/>
    </row>
    <row r="96" spans="1:2">
      <c r="A96" s="3" t="s">
        <v>318</v>
      </c>
      <c r="B96" s="10"/>
    </row>
    <row r="97" spans="1:2" hidden="1">
      <c r="A97" s="3" t="s">
        <v>310</v>
      </c>
      <c r="B97" s="10"/>
    </row>
    <row r="98" spans="1:2">
      <c r="A98" s="3" t="s">
        <v>311</v>
      </c>
      <c r="B98" s="10"/>
    </row>
    <row r="99" spans="1:2">
      <c r="A99" s="3" t="s">
        <v>312</v>
      </c>
      <c r="B99" s="10"/>
    </row>
    <row r="100" spans="1:2">
      <c r="A100" s="3" t="s">
        <v>313</v>
      </c>
      <c r="B100" s="10"/>
    </row>
    <row r="101" spans="1:2" hidden="1">
      <c r="B101" s="10"/>
    </row>
    <row r="102" spans="1:2" hidden="1">
      <c r="B102" s="10"/>
    </row>
    <row r="103" spans="1:2" hidden="1">
      <c r="B103" s="10"/>
    </row>
    <row r="104" spans="1:2" hidden="1">
      <c r="B104" s="10"/>
    </row>
    <row r="105" spans="1:2" hidden="1">
      <c r="B105" s="10"/>
    </row>
    <row r="106" spans="1:2" hidden="1">
      <c r="B106" s="10"/>
    </row>
    <row r="107" spans="1:2" hidden="1">
      <c r="B107" s="10"/>
    </row>
    <row r="108" spans="1:2" hidden="1">
      <c r="B108" s="10"/>
    </row>
    <row r="109" spans="1:2" hidden="1">
      <c r="B109" s="10"/>
    </row>
    <row r="111" spans="1:2">
      <c r="A111" s="3" t="s">
        <v>317</v>
      </c>
      <c r="B111" s="10"/>
    </row>
    <row r="112" spans="1:2">
      <c r="A112" s="3" t="s">
        <v>309</v>
      </c>
      <c r="B112" s="10"/>
    </row>
    <row r="113" spans="1:2">
      <c r="A113" s="3" t="s">
        <v>318</v>
      </c>
      <c r="B113" s="10"/>
    </row>
    <row r="114" spans="1:2" hidden="1">
      <c r="A114" s="3" t="s">
        <v>310</v>
      </c>
      <c r="B114" s="10"/>
    </row>
    <row r="115" spans="1:2">
      <c r="A115" s="3" t="s">
        <v>311</v>
      </c>
      <c r="B115" s="10"/>
    </row>
    <row r="116" spans="1:2">
      <c r="A116" s="3" t="s">
        <v>312</v>
      </c>
      <c r="B116" s="10"/>
    </row>
    <row r="117" spans="1:2">
      <c r="A117" s="3" t="s">
        <v>313</v>
      </c>
      <c r="B117" s="10"/>
    </row>
    <row r="118" spans="1:2" hidden="1">
      <c r="B118" s="10"/>
    </row>
    <row r="119" spans="1:2" hidden="1">
      <c r="B119" s="10"/>
    </row>
    <row r="120" spans="1:2" hidden="1">
      <c r="B120" s="10"/>
    </row>
    <row r="121" spans="1:2" hidden="1">
      <c r="B121" s="10"/>
    </row>
    <row r="122" spans="1:2" hidden="1">
      <c r="B122" s="10"/>
    </row>
    <row r="123" spans="1:2" hidden="1">
      <c r="B123" s="10"/>
    </row>
    <row r="124" spans="1:2" hidden="1">
      <c r="B124" s="10"/>
    </row>
    <row r="125" spans="1:2" hidden="1">
      <c r="B125" s="10"/>
    </row>
    <row r="126" spans="1:2" hidden="1">
      <c r="B126" s="10"/>
    </row>
    <row r="128" spans="1:2">
      <c r="A128" s="3" t="s">
        <v>317</v>
      </c>
      <c r="B128" s="10"/>
    </row>
    <row r="129" spans="1:2">
      <c r="A129" s="3" t="s">
        <v>309</v>
      </c>
      <c r="B129" s="10"/>
    </row>
    <row r="130" spans="1:2">
      <c r="A130" s="3" t="s">
        <v>318</v>
      </c>
      <c r="B130" s="10"/>
    </row>
    <row r="131" spans="1:2" hidden="1">
      <c r="A131" s="3" t="s">
        <v>310</v>
      </c>
      <c r="B131" s="10"/>
    </row>
    <row r="132" spans="1:2">
      <c r="A132" s="3" t="s">
        <v>311</v>
      </c>
      <c r="B132" s="10"/>
    </row>
    <row r="133" spans="1:2">
      <c r="A133" s="3" t="s">
        <v>312</v>
      </c>
      <c r="B133" s="10"/>
    </row>
    <row r="134" spans="1:2">
      <c r="A134" s="3" t="s">
        <v>313</v>
      </c>
      <c r="B134" s="10"/>
    </row>
    <row r="135" spans="1:2" hidden="1">
      <c r="B135" s="10"/>
    </row>
    <row r="136" spans="1:2" hidden="1">
      <c r="B136" s="10"/>
    </row>
    <row r="137" spans="1:2" hidden="1">
      <c r="B137" s="10"/>
    </row>
    <row r="138" spans="1:2" hidden="1">
      <c r="B138" s="10"/>
    </row>
    <row r="139" spans="1:2" hidden="1">
      <c r="B139" s="10"/>
    </row>
    <row r="140" spans="1:2" hidden="1">
      <c r="B140" s="10"/>
    </row>
    <row r="141" spans="1:2" hidden="1">
      <c r="B141" s="10"/>
    </row>
    <row r="142" spans="1:2" hidden="1">
      <c r="B142" s="10"/>
    </row>
    <row r="143" spans="1:2" hidden="1">
      <c r="B143" s="10"/>
    </row>
    <row r="145" spans="1:2">
      <c r="A145" s="3" t="s">
        <v>317</v>
      </c>
      <c r="B145" s="10"/>
    </row>
    <row r="146" spans="1:2">
      <c r="A146" s="3" t="s">
        <v>309</v>
      </c>
      <c r="B146" s="10"/>
    </row>
    <row r="147" spans="1:2">
      <c r="A147" s="3" t="s">
        <v>318</v>
      </c>
      <c r="B147" s="10"/>
    </row>
    <row r="148" spans="1:2" hidden="1">
      <c r="A148" s="3" t="s">
        <v>310</v>
      </c>
      <c r="B148" s="10"/>
    </row>
    <row r="149" spans="1:2">
      <c r="A149" s="3" t="s">
        <v>311</v>
      </c>
      <c r="B149" s="10"/>
    </row>
    <row r="150" spans="1:2">
      <c r="A150" s="3" t="s">
        <v>312</v>
      </c>
      <c r="B150" s="10"/>
    </row>
    <row r="151" spans="1:2">
      <c r="A151" s="3" t="s">
        <v>313</v>
      </c>
      <c r="B151" s="10"/>
    </row>
    <row r="152" spans="1:2" hidden="1">
      <c r="B152" s="10"/>
    </row>
    <row r="153" spans="1:2" hidden="1">
      <c r="B153" s="10"/>
    </row>
    <row r="154" spans="1:2" hidden="1">
      <c r="B154" s="10"/>
    </row>
    <row r="155" spans="1:2" hidden="1">
      <c r="B155" s="10"/>
    </row>
    <row r="156" spans="1:2" hidden="1">
      <c r="B156" s="10"/>
    </row>
    <row r="157" spans="1:2" hidden="1">
      <c r="B157" s="10"/>
    </row>
    <row r="158" spans="1:2" hidden="1">
      <c r="B158" s="10"/>
    </row>
    <row r="159" spans="1:2" hidden="1">
      <c r="B159" s="10"/>
    </row>
    <row r="160" spans="1:2" hidden="1">
      <c r="B160" s="10"/>
    </row>
    <row r="162" spans="1:2">
      <c r="A162" s="3" t="s">
        <v>317</v>
      </c>
      <c r="B162" s="10"/>
    </row>
    <row r="163" spans="1:2">
      <c r="A163" s="3" t="s">
        <v>309</v>
      </c>
      <c r="B163" s="10"/>
    </row>
    <row r="164" spans="1:2">
      <c r="A164" s="3" t="s">
        <v>318</v>
      </c>
      <c r="B164" s="10"/>
    </row>
    <row r="165" spans="1:2" hidden="1">
      <c r="A165" s="3" t="s">
        <v>310</v>
      </c>
      <c r="B165" s="10"/>
    </row>
    <row r="166" spans="1:2">
      <c r="A166" s="3" t="s">
        <v>311</v>
      </c>
      <c r="B166" s="10"/>
    </row>
    <row r="167" spans="1:2">
      <c r="A167" s="3" t="s">
        <v>312</v>
      </c>
      <c r="B167" s="10"/>
    </row>
    <row r="168" spans="1:2">
      <c r="A168" s="3" t="s">
        <v>313</v>
      </c>
      <c r="B168" s="10"/>
    </row>
    <row r="169" spans="1:2" hidden="1">
      <c r="B169" s="10"/>
    </row>
    <row r="170" spans="1:2" hidden="1">
      <c r="B170" s="10"/>
    </row>
    <row r="171" spans="1:2" hidden="1">
      <c r="B171" s="10"/>
    </row>
    <row r="172" spans="1:2" hidden="1">
      <c r="B172" s="10"/>
    </row>
    <row r="173" spans="1:2" hidden="1">
      <c r="B173" s="10"/>
    </row>
    <row r="174" spans="1:2" hidden="1">
      <c r="B174" s="10"/>
    </row>
    <row r="175" spans="1:2" hidden="1">
      <c r="B175" s="10"/>
    </row>
    <row r="176" spans="1:2" hidden="1">
      <c r="B176" s="10"/>
    </row>
    <row r="177" spans="1:2" hidden="1">
      <c r="B177" s="10"/>
    </row>
    <row r="179" spans="1:2">
      <c r="A179" s="3" t="s">
        <v>317</v>
      </c>
      <c r="B179" s="10"/>
    </row>
    <row r="180" spans="1:2">
      <c r="A180" s="3" t="s">
        <v>309</v>
      </c>
      <c r="B180" s="10"/>
    </row>
    <row r="181" spans="1:2">
      <c r="A181" s="3" t="s">
        <v>318</v>
      </c>
      <c r="B181" s="10"/>
    </row>
    <row r="182" spans="1:2" hidden="1">
      <c r="A182" s="3" t="s">
        <v>310</v>
      </c>
      <c r="B182" s="10"/>
    </row>
    <row r="183" spans="1:2">
      <c r="A183" s="3" t="s">
        <v>311</v>
      </c>
      <c r="B183" s="10"/>
    </row>
    <row r="184" spans="1:2">
      <c r="A184" s="3" t="s">
        <v>312</v>
      </c>
      <c r="B184" s="10"/>
    </row>
    <row r="185" spans="1:2">
      <c r="A185" s="3" t="s">
        <v>313</v>
      </c>
      <c r="B185" s="10"/>
    </row>
    <row r="186" spans="1:2" hidden="1">
      <c r="B186" s="10"/>
    </row>
    <row r="187" spans="1:2" hidden="1">
      <c r="B187" s="10"/>
    </row>
    <row r="188" spans="1:2" hidden="1">
      <c r="B188" s="10"/>
    </row>
    <row r="189" spans="1:2" hidden="1">
      <c r="B189" s="10"/>
    </row>
    <row r="190" spans="1:2" hidden="1">
      <c r="B190" s="10"/>
    </row>
    <row r="191" spans="1:2" hidden="1">
      <c r="B191" s="10"/>
    </row>
    <row r="192" spans="1:2" hidden="1">
      <c r="B192" s="10"/>
    </row>
    <row r="193" spans="1:2" hidden="1">
      <c r="B193" s="10"/>
    </row>
    <row r="194" spans="1:2" hidden="1">
      <c r="B194" s="10"/>
    </row>
    <row r="196" spans="1:2">
      <c r="A196" s="3" t="s">
        <v>317</v>
      </c>
      <c r="B196" s="10"/>
    </row>
    <row r="197" spans="1:2">
      <c r="A197" s="3" t="s">
        <v>309</v>
      </c>
      <c r="B197" s="10"/>
    </row>
    <row r="198" spans="1:2">
      <c r="A198" s="3" t="s">
        <v>318</v>
      </c>
      <c r="B198" s="10"/>
    </row>
    <row r="199" spans="1:2" hidden="1">
      <c r="A199" s="3" t="s">
        <v>310</v>
      </c>
      <c r="B199" s="10"/>
    </row>
    <row r="200" spans="1:2">
      <c r="A200" s="3" t="s">
        <v>311</v>
      </c>
      <c r="B200" s="10"/>
    </row>
    <row r="201" spans="1:2">
      <c r="A201" s="3" t="s">
        <v>312</v>
      </c>
      <c r="B201" s="10"/>
    </row>
    <row r="202" spans="1:2">
      <c r="A202" s="3" t="s">
        <v>313</v>
      </c>
      <c r="B202" s="10"/>
    </row>
    <row r="203" spans="1:2" hidden="1">
      <c r="B203" s="10"/>
    </row>
    <row r="204" spans="1:2" hidden="1">
      <c r="B204" s="10"/>
    </row>
    <row r="205" spans="1:2" hidden="1">
      <c r="B205" s="10"/>
    </row>
    <row r="206" spans="1:2" hidden="1">
      <c r="B206" s="10"/>
    </row>
    <row r="207" spans="1:2" hidden="1">
      <c r="B207" s="10"/>
    </row>
    <row r="208" spans="1:2" hidden="1">
      <c r="B208" s="10"/>
    </row>
    <row r="209" spans="1:2" hidden="1">
      <c r="B209" s="10"/>
    </row>
    <row r="210" spans="1:2" hidden="1">
      <c r="B210" s="10"/>
    </row>
    <row r="211" spans="1:2" hidden="1">
      <c r="B211" s="10"/>
    </row>
    <row r="213" spans="1:2">
      <c r="A213" s="3" t="s">
        <v>317</v>
      </c>
      <c r="B213" s="10"/>
    </row>
    <row r="214" spans="1:2">
      <c r="A214" s="3" t="s">
        <v>309</v>
      </c>
      <c r="B214" s="10"/>
    </row>
    <row r="215" spans="1:2">
      <c r="A215" s="3" t="s">
        <v>318</v>
      </c>
      <c r="B215" s="10"/>
    </row>
    <row r="216" spans="1:2" hidden="1">
      <c r="A216" s="3" t="s">
        <v>310</v>
      </c>
      <c r="B216" s="10"/>
    </row>
    <row r="217" spans="1:2">
      <c r="A217" s="3" t="s">
        <v>311</v>
      </c>
      <c r="B217" s="10"/>
    </row>
    <row r="218" spans="1:2">
      <c r="A218" s="3" t="s">
        <v>312</v>
      </c>
      <c r="B218" s="10"/>
    </row>
    <row r="219" spans="1:2">
      <c r="A219" s="3" t="s">
        <v>313</v>
      </c>
      <c r="B219" s="10"/>
    </row>
    <row r="220" spans="1:2" hidden="1">
      <c r="B220" s="10"/>
    </row>
    <row r="221" spans="1:2" hidden="1">
      <c r="B221" s="10"/>
    </row>
    <row r="222" spans="1:2" hidden="1">
      <c r="B222" s="10"/>
    </row>
    <row r="223" spans="1:2" hidden="1">
      <c r="B223" s="10"/>
    </row>
    <row r="224" spans="1:2" hidden="1">
      <c r="B224" s="10"/>
    </row>
    <row r="225" spans="1:2" hidden="1">
      <c r="B225" s="10"/>
    </row>
    <row r="226" spans="1:2" hidden="1">
      <c r="B226" s="10"/>
    </row>
    <row r="227" spans="1:2" hidden="1">
      <c r="B227" s="10"/>
    </row>
    <row r="228" spans="1:2" hidden="1">
      <c r="B228" s="10"/>
    </row>
    <row r="230" spans="1:2">
      <c r="A230" s="3" t="s">
        <v>317</v>
      </c>
      <c r="B230" s="10"/>
    </row>
    <row r="231" spans="1:2">
      <c r="A231" s="3" t="s">
        <v>309</v>
      </c>
      <c r="B231" s="10"/>
    </row>
    <row r="232" spans="1:2">
      <c r="A232" s="3" t="s">
        <v>318</v>
      </c>
      <c r="B232" s="10"/>
    </row>
    <row r="233" spans="1:2" hidden="1">
      <c r="A233" s="3" t="s">
        <v>310</v>
      </c>
      <c r="B233" s="10"/>
    </row>
    <row r="234" spans="1:2">
      <c r="A234" s="3" t="s">
        <v>311</v>
      </c>
      <c r="B234" s="10"/>
    </row>
    <row r="235" spans="1:2">
      <c r="A235" s="3" t="s">
        <v>312</v>
      </c>
      <c r="B235" s="10"/>
    </row>
    <row r="236" spans="1:2">
      <c r="A236" s="3" t="s">
        <v>313</v>
      </c>
      <c r="B236" s="10"/>
    </row>
    <row r="237" spans="1:2" hidden="1">
      <c r="B237" s="10"/>
    </row>
    <row r="238" spans="1:2" hidden="1">
      <c r="B238" s="10"/>
    </row>
    <row r="239" spans="1:2" hidden="1">
      <c r="B239" s="10"/>
    </row>
    <row r="240" spans="1:2" hidden="1">
      <c r="B240" s="10"/>
    </row>
    <row r="241" spans="1:2" hidden="1">
      <c r="B241" s="10"/>
    </row>
    <row r="242" spans="1:2" hidden="1">
      <c r="B242" s="10"/>
    </row>
    <row r="243" spans="1:2" hidden="1">
      <c r="B243" s="10"/>
    </row>
    <row r="244" spans="1:2" hidden="1">
      <c r="B244" s="10"/>
    </row>
    <row r="245" spans="1:2" hidden="1">
      <c r="B245" s="10"/>
    </row>
    <row r="247" spans="1:2">
      <c r="A247" s="3" t="s">
        <v>317</v>
      </c>
      <c r="B247" s="10"/>
    </row>
    <row r="248" spans="1:2">
      <c r="A248" s="3" t="s">
        <v>309</v>
      </c>
      <c r="B248" s="10"/>
    </row>
    <row r="249" spans="1:2">
      <c r="A249" s="3" t="s">
        <v>318</v>
      </c>
      <c r="B249" s="10"/>
    </row>
    <row r="250" spans="1:2" hidden="1">
      <c r="A250" s="3" t="s">
        <v>310</v>
      </c>
      <c r="B250" s="10"/>
    </row>
    <row r="251" spans="1:2">
      <c r="A251" s="3" t="s">
        <v>311</v>
      </c>
      <c r="B251" s="10"/>
    </row>
    <row r="252" spans="1:2">
      <c r="A252" s="3" t="s">
        <v>312</v>
      </c>
      <c r="B252" s="10"/>
    </row>
    <row r="253" spans="1:2">
      <c r="A253" s="3" t="s">
        <v>313</v>
      </c>
      <c r="B253" s="10"/>
    </row>
    <row r="254" spans="1:2" hidden="1">
      <c r="B254" s="10"/>
    </row>
    <row r="255" spans="1:2" hidden="1">
      <c r="B255" s="10"/>
    </row>
    <row r="256" spans="1:2" hidden="1">
      <c r="B256" s="10"/>
    </row>
    <row r="257" spans="1:2" hidden="1">
      <c r="B257" s="10"/>
    </row>
    <row r="258" spans="1:2" hidden="1">
      <c r="B258" s="10"/>
    </row>
    <row r="259" spans="1:2" hidden="1">
      <c r="B259" s="10"/>
    </row>
    <row r="260" spans="1:2" hidden="1">
      <c r="B260" s="10"/>
    </row>
    <row r="261" spans="1:2" hidden="1">
      <c r="B261" s="10"/>
    </row>
    <row r="262" spans="1:2" hidden="1">
      <c r="B262" s="10"/>
    </row>
    <row r="264" spans="1:2">
      <c r="A264" s="3" t="s">
        <v>317</v>
      </c>
      <c r="B264" s="10"/>
    </row>
    <row r="265" spans="1:2">
      <c r="A265" s="3" t="s">
        <v>309</v>
      </c>
      <c r="B265" s="10"/>
    </row>
    <row r="266" spans="1:2">
      <c r="A266" s="3" t="s">
        <v>318</v>
      </c>
      <c r="B266" s="10"/>
    </row>
    <row r="267" spans="1:2" hidden="1">
      <c r="A267" s="3" t="s">
        <v>310</v>
      </c>
      <c r="B267" s="10"/>
    </row>
    <row r="268" spans="1:2">
      <c r="A268" s="3" t="s">
        <v>311</v>
      </c>
      <c r="B268" s="10"/>
    </row>
    <row r="269" spans="1:2">
      <c r="A269" s="3" t="s">
        <v>312</v>
      </c>
      <c r="B269" s="10"/>
    </row>
    <row r="270" spans="1:2">
      <c r="A270" s="3" t="s">
        <v>313</v>
      </c>
      <c r="B270" s="10"/>
    </row>
    <row r="271" spans="1:2" hidden="1">
      <c r="B271" s="10"/>
    </row>
    <row r="272" spans="1:2" hidden="1">
      <c r="B272" s="10"/>
    </row>
    <row r="273" spans="1:2" hidden="1">
      <c r="B273" s="10"/>
    </row>
    <row r="274" spans="1:2" hidden="1">
      <c r="B274" s="10"/>
    </row>
    <row r="275" spans="1:2" hidden="1">
      <c r="B275" s="10"/>
    </row>
    <row r="276" spans="1:2" hidden="1">
      <c r="B276" s="10"/>
    </row>
    <row r="277" spans="1:2" hidden="1">
      <c r="B277" s="10"/>
    </row>
    <row r="278" spans="1:2" hidden="1">
      <c r="B278" s="10"/>
    </row>
    <row r="279" spans="1:2" hidden="1">
      <c r="B279" s="10"/>
    </row>
    <row r="281" spans="1:2">
      <c r="A281" s="3" t="s">
        <v>317</v>
      </c>
      <c r="B281" s="10"/>
    </row>
    <row r="282" spans="1:2">
      <c r="A282" s="3" t="s">
        <v>309</v>
      </c>
      <c r="B282" s="10"/>
    </row>
    <row r="283" spans="1:2">
      <c r="A283" s="3" t="s">
        <v>318</v>
      </c>
      <c r="B283" s="10"/>
    </row>
    <row r="284" spans="1:2" hidden="1">
      <c r="A284" s="3" t="s">
        <v>310</v>
      </c>
      <c r="B284" s="10"/>
    </row>
    <row r="285" spans="1:2">
      <c r="A285" s="3" t="s">
        <v>311</v>
      </c>
      <c r="B285" s="10"/>
    </row>
    <row r="286" spans="1:2">
      <c r="A286" s="3" t="s">
        <v>312</v>
      </c>
      <c r="B286" s="10"/>
    </row>
    <row r="287" spans="1:2">
      <c r="A287" s="3" t="s">
        <v>313</v>
      </c>
      <c r="B287" s="10"/>
    </row>
    <row r="288" spans="1:2" hidden="1">
      <c r="B288" s="10"/>
    </row>
    <row r="289" spans="2:2" hidden="1">
      <c r="B289" s="10"/>
    </row>
    <row r="290" spans="2:2" hidden="1">
      <c r="B290" s="10"/>
    </row>
    <row r="291" spans="2:2" hidden="1">
      <c r="B291" s="10"/>
    </row>
    <row r="292" spans="2:2" hidden="1">
      <c r="B292" s="10"/>
    </row>
    <row r="293" spans="2:2" hidden="1">
      <c r="B293" s="10"/>
    </row>
    <row r="294" spans="2:2" hidden="1">
      <c r="B294" s="10"/>
    </row>
    <row r="295" spans="2:2" hidden="1">
      <c r="B295" s="10"/>
    </row>
    <row r="296" spans="2:2" hidden="1">
      <c r="B296" s="10"/>
    </row>
  </sheetData>
  <sheetProtection sheet="1" objects="1" scenarios="1"/>
  <conditionalFormatting sqref="B50:B58">
    <cfRule type="expression" dxfId="14" priority="1" stopIfTrue="1">
      <formula>$B$44="Functional"</formula>
    </cfRule>
  </conditionalFormatting>
  <conditionalFormatting sqref="B67:B75">
    <cfRule type="expression" dxfId="13" priority="2" stopIfTrue="1">
      <formula>$B$61="Functional"</formula>
    </cfRule>
  </conditionalFormatting>
  <conditionalFormatting sqref="B84:B92">
    <cfRule type="expression" dxfId="12" priority="3" stopIfTrue="1">
      <formula>$B$78="Functional"</formula>
    </cfRule>
  </conditionalFormatting>
  <conditionalFormatting sqref="B101:B109">
    <cfRule type="expression" dxfId="11" priority="4" stopIfTrue="1">
      <formula>$B$95="Functional"</formula>
    </cfRule>
  </conditionalFormatting>
  <conditionalFormatting sqref="B118:B126">
    <cfRule type="expression" dxfId="10" priority="5" stopIfTrue="1">
      <formula>$B$112="Functional"</formula>
    </cfRule>
  </conditionalFormatting>
  <conditionalFormatting sqref="B135:B143">
    <cfRule type="expression" dxfId="9" priority="6" stopIfTrue="1">
      <formula>$B$129="Functional"</formula>
    </cfRule>
  </conditionalFormatting>
  <conditionalFormatting sqref="B152:B160">
    <cfRule type="expression" dxfId="8" priority="7" stopIfTrue="1">
      <formula>$B$146="Functional"</formula>
    </cfRule>
  </conditionalFormatting>
  <conditionalFormatting sqref="B169:B177">
    <cfRule type="expression" dxfId="7" priority="8" stopIfTrue="1">
      <formula>$B$163="Functional"</formula>
    </cfRule>
  </conditionalFormatting>
  <conditionalFormatting sqref="B186:B194">
    <cfRule type="expression" dxfId="6" priority="9" stopIfTrue="1">
      <formula>$B$180="Functional"</formula>
    </cfRule>
  </conditionalFormatting>
  <conditionalFormatting sqref="B203:B211">
    <cfRule type="expression" dxfId="5" priority="10" stopIfTrue="1">
      <formula>$B$197="Functional"</formula>
    </cfRule>
  </conditionalFormatting>
  <conditionalFormatting sqref="B220:B228">
    <cfRule type="expression" dxfId="4" priority="11" stopIfTrue="1">
      <formula>$B$214="Functional"</formula>
    </cfRule>
  </conditionalFormatting>
  <conditionalFormatting sqref="B237:B245">
    <cfRule type="expression" dxfId="3" priority="12" stopIfTrue="1">
      <formula>$B$231="Functional"</formula>
    </cfRule>
  </conditionalFormatting>
  <conditionalFormatting sqref="B254:B262">
    <cfRule type="expression" dxfId="2" priority="13" stopIfTrue="1">
      <formula>$B$248="Functional"</formula>
    </cfRule>
  </conditionalFormatting>
  <conditionalFormatting sqref="B271:B279">
    <cfRule type="expression" dxfId="1" priority="14" stopIfTrue="1">
      <formula>$B$265="Functional"</formula>
    </cfRule>
  </conditionalFormatting>
  <conditionalFormatting sqref="B288:B296">
    <cfRule type="expression" dxfId="0" priority="15" stopIfTrue="1">
      <formula>$B$282="Functional"</formula>
    </cfRule>
  </conditionalFormatting>
  <dataValidations count="2">
    <dataValidation type="list" allowBlank="1" showInputMessage="1" showErrorMessage="1" sqref="B47 B64 B81 B98 B115 B132 B149 B166 B183 B200 B217 B234 B251 B268 B285">
      <formula1>$B$26:$B$29</formula1>
    </dataValidation>
    <dataValidation type="list" allowBlank="1" showInputMessage="1" showErrorMessage="1" sqref="B44 B61 B78 B95 B112 B129 B146 B163 B180 B197 B214 B231 B248 B265 B282">
      <formula1>$B$30:$B$31</formula1>
    </dataValidation>
  </dataValidations>
  <pageMargins left="0.75" right="0.75" top="1" bottom="1" header="0.5" footer="0.5"/>
  <pageSetup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Description</vt:lpstr>
      <vt:lpstr>Assessment</vt:lpstr>
      <vt:lpstr>Specifications</vt:lpstr>
      <vt:lpstr>Process</vt:lpstr>
      <vt:lpstr>Historical Data</vt:lpstr>
      <vt:lpstr>Review</vt:lpstr>
      <vt:lpstr>Scenario</vt:lpstr>
      <vt:lpstr>Test Rpt</vt:lpstr>
      <vt:lpstr>Architecture</vt:lpstr>
      <vt:lpstr>Estimation</vt:lpstr>
      <vt:lpstr>Plan</vt:lpstr>
      <vt:lpstr>PlanSummary</vt:lpstr>
      <vt:lpstr>Timetable</vt:lpstr>
      <vt:lpstr>Change Log</vt:lpstr>
      <vt:lpstr>Time Log</vt:lpstr>
      <vt:lpstr>Lessons</vt:lpstr>
      <vt:lpstr>Source</vt:lpstr>
      <vt:lpstr>Architecture!DefectLog4A</vt:lpstr>
      <vt:lpstr>'Change Log'!DefectLog4A</vt:lpstr>
      <vt:lpstr>InstructorAssessment4A</vt:lpstr>
      <vt:lpstr>Lessons!LessonLearned4A</vt:lpstr>
      <vt:lpstr>'Historical Data'!ProjectPlanSummary4A</vt:lpstr>
      <vt:lpstr>Plan!ProjectPlanSummary4A</vt:lpstr>
      <vt:lpstr>PlanSummary!ProjectPlanSummary4A</vt:lpstr>
      <vt:lpstr>Source!SourceCode4A</vt:lpstr>
      <vt:lpstr>Review!TestReport4A</vt:lpstr>
      <vt:lpstr>'Test Rpt'!TestReport4A</vt:lpstr>
      <vt:lpstr>'Time Log'!TimeLog4A</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Matt</cp:lastModifiedBy>
  <cp:lastPrinted>2011-01-25T19:30:41Z</cp:lastPrinted>
  <dcterms:created xsi:type="dcterms:W3CDTF">2001-05-29T14:24:49Z</dcterms:created>
  <dcterms:modified xsi:type="dcterms:W3CDTF">2015-02-07T03:03:54Z</dcterms:modified>
</cp:coreProperties>
</file>