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garnett/Todoist2CSV/"/>
    </mc:Choice>
  </mc:AlternateContent>
  <xr:revisionPtr revIDLastSave="0" documentId="13_ncr:1_{9C90E6B7-F947-0045-AC12-7FA5FB33F002}" xr6:coauthVersionLast="47" xr6:coauthVersionMax="47" xr10:uidLastSave="{00000000-0000-0000-0000-000000000000}"/>
  <bookViews>
    <workbookView xWindow="5280" yWindow="4280" windowWidth="29580" windowHeight="18680" activeTab="1" xr2:uid="{A9F5AECF-7B39-354D-8D92-EEB6B84B39B0}"/>
  </bookViews>
  <sheets>
    <sheet name="Sheet1" sheetId="2" r:id="rId1"/>
    <sheet name="todoist_task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B130" i="1"/>
  <c r="B129" i="1"/>
  <c r="B128" i="1"/>
  <c r="B127" i="1"/>
  <c r="B126" i="1"/>
  <c r="B125" i="1"/>
  <c r="B124" i="1"/>
  <c r="B120" i="1"/>
  <c r="B119" i="1"/>
  <c r="B117" i="1"/>
  <c r="B116" i="1"/>
  <c r="B113" i="1"/>
  <c r="B111" i="1"/>
  <c r="B110" i="1"/>
  <c r="B109" i="1"/>
  <c r="B107" i="1"/>
  <c r="B106" i="1"/>
  <c r="B104" i="1"/>
  <c r="B102" i="1"/>
  <c r="B101" i="1"/>
  <c r="B97" i="1"/>
  <c r="B93" i="1"/>
  <c r="B92" i="1"/>
  <c r="B81" i="1"/>
  <c r="B72" i="1"/>
  <c r="B71" i="1"/>
  <c r="B67" i="1"/>
  <c r="B66" i="1"/>
  <c r="B65" i="1"/>
  <c r="B64" i="1"/>
  <c r="B62" i="1"/>
  <c r="B60" i="1"/>
  <c r="B55" i="1"/>
  <c r="B50" i="1"/>
  <c r="B47" i="1"/>
  <c r="B43" i="1"/>
  <c r="B42" i="1"/>
  <c r="B40" i="1"/>
  <c r="B38" i="1"/>
  <c r="B36" i="1"/>
  <c r="B34" i="1"/>
  <c r="B32" i="1"/>
  <c r="B30" i="1"/>
  <c r="B29" i="1"/>
  <c r="B28" i="1"/>
  <c r="B27" i="1"/>
  <c r="B26" i="1"/>
  <c r="B24" i="1"/>
  <c r="B23" i="1"/>
  <c r="B20" i="1"/>
  <c r="B19" i="1"/>
  <c r="B18" i="1"/>
  <c r="B17" i="1"/>
  <c r="B16" i="1"/>
  <c r="B13" i="1"/>
  <c r="B11" i="1"/>
  <c r="B9" i="1"/>
  <c r="B8" i="1"/>
  <c r="B5" i="1"/>
  <c r="B3" i="1"/>
  <c r="B2" i="1"/>
  <c r="D4" i="1"/>
  <c r="D6" i="1"/>
  <c r="D7" i="1"/>
  <c r="D10" i="1"/>
  <c r="D12" i="1"/>
  <c r="D14" i="1"/>
  <c r="D15" i="1"/>
  <c r="D21" i="1"/>
  <c r="D22" i="1"/>
  <c r="D25" i="1"/>
  <c r="D31" i="1"/>
  <c r="D33" i="1"/>
  <c r="D35" i="1"/>
  <c r="D37" i="1"/>
  <c r="D39" i="1"/>
  <c r="D41" i="1"/>
  <c r="D44" i="1"/>
  <c r="D45" i="1"/>
  <c r="D46" i="1"/>
  <c r="D48" i="1"/>
  <c r="D49" i="1"/>
  <c r="D51" i="1"/>
  <c r="D52" i="1"/>
  <c r="D53" i="1"/>
  <c r="D54" i="1"/>
  <c r="D56" i="1"/>
  <c r="D57" i="1"/>
  <c r="D58" i="1"/>
  <c r="D59" i="1"/>
  <c r="D61" i="1"/>
  <c r="D63" i="1"/>
  <c r="D68" i="1"/>
  <c r="D69" i="1"/>
  <c r="D70" i="1"/>
  <c r="D73" i="1"/>
  <c r="D74" i="1"/>
  <c r="D75" i="1"/>
  <c r="D76" i="1"/>
  <c r="D77" i="1"/>
  <c r="D78" i="1"/>
  <c r="D79" i="1"/>
  <c r="D80" i="1"/>
  <c r="D82" i="1"/>
  <c r="D83" i="1"/>
  <c r="D84" i="1"/>
  <c r="D85" i="1"/>
  <c r="D86" i="1"/>
  <c r="D87" i="1"/>
  <c r="D88" i="1"/>
  <c r="D89" i="1"/>
  <c r="D90" i="1"/>
  <c r="D91" i="1"/>
  <c r="D94" i="1"/>
  <c r="D95" i="1"/>
  <c r="D96" i="1"/>
  <c r="D98" i="1"/>
  <c r="D99" i="1"/>
  <c r="D100" i="1"/>
  <c r="D103" i="1"/>
  <c r="D105" i="1"/>
  <c r="D108" i="1"/>
  <c r="D112" i="1"/>
  <c r="D114" i="1"/>
  <c r="D115" i="1"/>
  <c r="D118" i="1"/>
  <c r="D121" i="1"/>
  <c r="D122" i="1"/>
  <c r="D123" i="1"/>
  <c r="B121" i="1"/>
  <c r="B91" i="1"/>
  <c r="B61" i="1"/>
  <c r="B51" i="1"/>
  <c r="B41" i="1"/>
  <c r="B31" i="1"/>
  <c r="B21" i="1"/>
  <c r="B100" i="1"/>
  <c r="B80" i="1"/>
  <c r="B70" i="1"/>
  <c r="B10" i="1"/>
  <c r="B99" i="1"/>
  <c r="B69" i="1"/>
  <c r="B49" i="1"/>
  <c r="B118" i="1"/>
  <c r="B98" i="1"/>
  <c r="B78" i="1"/>
  <c r="B58" i="1"/>
  <c r="B87" i="1"/>
  <c r="B37" i="1"/>
  <c r="B96" i="1"/>
  <c r="B76" i="1"/>
  <c r="B56" i="1"/>
  <c r="B105" i="1"/>
  <c r="B85" i="1"/>
  <c r="B35" i="1"/>
  <c r="B15" i="1"/>
  <c r="B84" i="1"/>
  <c r="B74" i="1"/>
  <c r="B54" i="1"/>
  <c r="B14" i="1"/>
  <c r="B123" i="1"/>
  <c r="B73" i="1"/>
  <c r="B53" i="1"/>
  <c r="B33" i="1"/>
  <c r="B112" i="1"/>
  <c r="B82" i="1"/>
  <c r="B22" i="1"/>
  <c r="B90" i="1"/>
  <c r="B89" i="1"/>
  <c r="B79" i="1"/>
  <c r="B59" i="1"/>
  <c r="B39" i="1"/>
  <c r="B108" i="1"/>
  <c r="B88" i="1"/>
  <c r="B68" i="1"/>
  <c r="B48" i="1"/>
  <c r="B77" i="1"/>
  <c r="B57" i="1"/>
  <c r="B7" i="1"/>
  <c r="B86" i="1"/>
  <c r="B46" i="1"/>
  <c r="B6" i="1"/>
  <c r="B115" i="1"/>
  <c r="B95" i="1"/>
  <c r="B75" i="1"/>
  <c r="B45" i="1"/>
  <c r="B25" i="1"/>
  <c r="B114" i="1"/>
  <c r="B94" i="1"/>
  <c r="B44" i="1"/>
  <c r="B103" i="1"/>
  <c r="B83" i="1"/>
  <c r="B63" i="1"/>
  <c r="B122" i="1"/>
  <c r="B52" i="1"/>
  <c r="B12" i="1"/>
  <c r="B4" i="1"/>
</calcChain>
</file>

<file path=xl/sharedStrings.xml><?xml version="1.0" encoding="utf-8"?>
<sst xmlns="http://schemas.openxmlformats.org/spreadsheetml/2006/main" count="603" uniqueCount="164">
  <si>
    <t>ID</t>
  </si>
  <si>
    <t>Project Name</t>
  </si>
  <si>
    <t>Due Date</t>
  </si>
  <si>
    <t>Priority</t>
  </si>
  <si>
    <t>Label1</t>
  </si>
  <si>
    <t>Label2</t>
  </si>
  <si>
    <t>Label3</t>
  </si>
  <si>
    <t>Send bio to John Smith</t>
  </si>
  <si>
    <t>MainTasks</t>
  </si>
  <si>
    <t>GCFO</t>
  </si>
  <si>
    <t>SmythEBS</t>
  </si>
  <si>
    <t>Pay Amanda</t>
  </si>
  <si>
    <t>RecurringTasks</t>
  </si>
  <si>
    <t>Review Matt's Loans</t>
  </si>
  <si>
    <t>Backburner</t>
  </si>
  <si>
    <t>Personal</t>
  </si>
  <si>
    <t>File Mejeticks Sales Tax Return</t>
  </si>
  <si>
    <t>Sveta Tasks</t>
  </si>
  <si>
    <t>Ecoroq</t>
  </si>
  <si>
    <t>READ THIS OFTEN</t>
  </si>
  <si>
    <t>Focus</t>
  </si>
  <si>
    <t>Submit rental and tow bills for vehicle</t>
  </si>
  <si>
    <t>Pay Karen</t>
  </si>
  <si>
    <t>Get paid by Outback</t>
  </si>
  <si>
    <t>Get PCI Compliant</t>
  </si>
  <si>
    <t>File Ecoroq Sales Tax Return</t>
  </si>
  <si>
    <t>File and Pay PA Employer Taxes</t>
  </si>
  <si>
    <t>Prepare financial statements for BEST Pest Control</t>
  </si>
  <si>
    <t>BESTPest</t>
  </si>
  <si>
    <t>Sign up for Social Security</t>
  </si>
  <si>
    <t>Buy car for Sveta</t>
  </si>
  <si>
    <t>Weekly Review</t>
  </si>
  <si>
    <t>Reference Lists</t>
  </si>
  <si>
    <t>Schedule trip to see Jag?</t>
  </si>
  <si>
    <t>Singh</t>
  </si>
  <si>
    <t>Update PCS Pivot Tables</t>
  </si>
  <si>
    <t>PCS</t>
  </si>
  <si>
    <t>Pay Jim</t>
  </si>
  <si>
    <t>Amend Kris 2022 Tax Returns</t>
  </si>
  <si>
    <t>NextStep</t>
  </si>
  <si>
    <t>Create Help Resource for people like Jasmine</t>
  </si>
  <si>
    <t>Gift Ideas for Jon</t>
  </si>
  <si>
    <t>Paul Rogers - Schedule call</t>
  </si>
  <si>
    <t>Rogers</t>
  </si>
  <si>
    <t>Write a book called "Brain Wire"</t>
  </si>
  <si>
    <t>Enroll Klim in Diversity Lottery</t>
  </si>
  <si>
    <t>Review Smyth Insurance Payroll (John and Stephanie)</t>
  </si>
  <si>
    <t>Review signed Power of Attorney from Next Step Insurance</t>
  </si>
  <si>
    <t>Inbox</t>
  </si>
  <si>
    <t>Transfer New Employee Lodging Prop to Pacific Assets</t>
  </si>
  <si>
    <t>File Next Step Benefits Payroll Return</t>
  </si>
  <si>
    <t>Watch Martha Stewart documentary</t>
  </si>
  <si>
    <t>Sell Ecoroq</t>
  </si>
  <si>
    <t>Prepare Smyth Insurance Payroll (Skip only)</t>
  </si>
  <si>
    <t>Help Singhs Pursue Coating Business</t>
  </si>
  <si>
    <t>Start Equipment Leasing Company</t>
  </si>
  <si>
    <t>Check Klim's I130 Status</t>
  </si>
  <si>
    <t>Advise Next Step whether they should convert to S Corp</t>
  </si>
  <si>
    <t>Build flight simulator</t>
  </si>
  <si>
    <t>Create Augusta form workflow</t>
  </si>
  <si>
    <t>Review Bradford Tax S Corp Webinar</t>
  </si>
  <si>
    <t>Recharge V2 battery</t>
  </si>
  <si>
    <t>Redeem $35 reward</t>
  </si>
  <si>
    <t>Analyze Robotics Co</t>
  </si>
  <si>
    <t>Use Google Voice</t>
  </si>
  <si>
    <t>File KH Payroll WH Tax Return</t>
  </si>
  <si>
    <t>File TN Franchise Tax Returns by April 15 2026</t>
  </si>
  <si>
    <t>Dream Home(s)</t>
  </si>
  <si>
    <t>Recharge Fanttik</t>
  </si>
  <si>
    <t>File WI Franchise Tax by April 15 2026</t>
  </si>
  <si>
    <t>Get Dental Work Done</t>
  </si>
  <si>
    <t>Prepare NextStep Tax Returns</t>
  </si>
  <si>
    <t>Watch TaxDome training videos</t>
  </si>
  <si>
    <t>Go on Ayahuasca Journey</t>
  </si>
  <si>
    <t>Find new tax strategies</t>
  </si>
  <si>
    <t>Travel to South America</t>
  </si>
  <si>
    <t>Send GCFO Statement to Karen</t>
  </si>
  <si>
    <t>Followup KPI initiative with Kevin</t>
  </si>
  <si>
    <t>Replace MX Keys Battery</t>
  </si>
  <si>
    <t>Followup Jordan Fowler IRS issue</t>
  </si>
  <si>
    <t>Waiting</t>
  </si>
  <si>
    <t>Fowler</t>
  </si>
  <si>
    <t>Contact IRS about LC Cantina Q2 2020</t>
  </si>
  <si>
    <t>Buy Stuff</t>
  </si>
  <si>
    <t>Buy iPhone / iPad Holders</t>
  </si>
  <si>
    <t>Take medicine</t>
  </si>
  <si>
    <t>Complete Tax Planning for Bill Ovchinnikov</t>
  </si>
  <si>
    <t>Start Augusta meetings for PCS</t>
  </si>
  <si>
    <t>Send Certificate of Insurance to Nick &amp; Sams today</t>
  </si>
  <si>
    <t>Renew N Numbers</t>
  </si>
  <si>
    <t>Get Consolidation Loan</t>
  </si>
  <si>
    <t>File BOI Reports for all clients</t>
  </si>
  <si>
    <t>Learn to Dance</t>
  </si>
  <si>
    <t>Mejeticks Monthly Tasks</t>
  </si>
  <si>
    <t>Mejeticks</t>
  </si>
  <si>
    <t>Categorize All QB accounts</t>
  </si>
  <si>
    <t>Create Payroll for daughters</t>
  </si>
  <si>
    <t>Add new property to Pacific Assets?</t>
  </si>
  <si>
    <t>Send note to Matt</t>
  </si>
  <si>
    <t>File Annual Reports with WI</t>
  </si>
  <si>
    <t>Get CPA Certification</t>
  </si>
  <si>
    <t>Figure out how to code employee benefits</t>
  </si>
  <si>
    <t>Followup with David Lance</t>
  </si>
  <si>
    <t>Send Jim to pursue new customers</t>
  </si>
  <si>
    <t>Jim</t>
  </si>
  <si>
    <t>Update / Increase Life Insurance</t>
  </si>
  <si>
    <t>Books to Read</t>
  </si>
  <si>
    <t>Fix Next Step NAPA entries</t>
  </si>
  <si>
    <t>Do Tax Planning for Kris George</t>
  </si>
  <si>
    <t>File Next Step Form 720</t>
  </si>
  <si>
    <t>Acquire Multi-Family Properties</t>
  </si>
  <si>
    <t>Finish Vandelay Installations</t>
  </si>
  <si>
    <t>Resolve and Pay Taxes</t>
  </si>
  <si>
    <t>Setup and Pay GCFO PR Taxes</t>
  </si>
  <si>
    <t>Setup and Pay Ecoroq TX UI PR Taxes</t>
  </si>
  <si>
    <t>Resolve Ecoroq SSA W2</t>
  </si>
  <si>
    <t>GROW GrowthCFO</t>
  </si>
  <si>
    <t>Mktg</t>
  </si>
  <si>
    <t>Improve Sales Pitch for Tax Planning</t>
  </si>
  <si>
    <t>Start Aircraft Brokerage</t>
  </si>
  <si>
    <t>Aviation</t>
  </si>
  <si>
    <t>Create Scraping system</t>
  </si>
  <si>
    <t>Singh Business Acquisition Project</t>
  </si>
  <si>
    <t>Ask Immigration Question about Klim's Case</t>
  </si>
  <si>
    <t>Get TSA Precheck for Marta and Sveta</t>
  </si>
  <si>
    <t>Create &amp; send tax organizers</t>
  </si>
  <si>
    <t>Schedule Eye Appt</t>
  </si>
  <si>
    <t>Start Stretching!</t>
  </si>
  <si>
    <t>Get pictures framed</t>
  </si>
  <si>
    <t>Check out QBO / TaxDome integration &amp; transaction review</t>
  </si>
  <si>
    <t>Use Citi Rewards at CostCo</t>
  </si>
  <si>
    <t>Meet with Jessica Gissler for marketing</t>
  </si>
  <si>
    <t>Request TWC penalty abatement</t>
  </si>
  <si>
    <t>Amend Rob's 2021 tax return</t>
  </si>
  <si>
    <t>Create Business Structure Marketing Item</t>
  </si>
  <si>
    <t>Add Dashboard to Client Accts</t>
  </si>
  <si>
    <t>File I-751</t>
  </si>
  <si>
    <t>Spend time going thru new Instead resources</t>
  </si>
  <si>
    <t>Restructure NextStep Chart of Accounts</t>
  </si>
  <si>
    <t>Fill out student loan recertification due 7-1-26</t>
  </si>
  <si>
    <t>Contact Jessica Referrals</t>
  </si>
  <si>
    <t>Get Lexus Inspection and Renew License</t>
  </si>
  <si>
    <t>Buy Flaxseed &amp; Tumeric</t>
  </si>
  <si>
    <t>Should I disconnect Spectrum Internet?</t>
  </si>
  <si>
    <t>Prepare Estimated Tax Amounts DUE JUNE 15</t>
  </si>
  <si>
    <t>File TX Franchise Tax Returns by May 15 2026</t>
  </si>
  <si>
    <t>Check STAAR results</t>
  </si>
  <si>
    <t>Finish EmailChaser Univ Sect 4</t>
  </si>
  <si>
    <t>Develop SQL automation for PCS</t>
  </si>
  <si>
    <t>Help Jon signup for EMT Training</t>
  </si>
  <si>
    <t>Submit bid to Lake Worth DUE 6/18</t>
  </si>
  <si>
    <t>Check Texas SOS for Smyth LLC status</t>
  </si>
  <si>
    <t>Contact Jessica Gissler about Danny Friday</t>
  </si>
  <si>
    <t>Deal with remaining Aspen ERC claim</t>
  </si>
  <si>
    <t>Followup TX UI Issues at Ecoroq and GCFO</t>
  </si>
  <si>
    <t>Fix or pay TWC bill for Ecoroq Q1 2025</t>
  </si>
  <si>
    <t>Check to see if any GCFO UI reports are still outstanding</t>
  </si>
  <si>
    <t>Order a LG Gram View</t>
  </si>
  <si>
    <t>Print Invoices for Jim</t>
  </si>
  <si>
    <t>Row Labels</t>
  </si>
  <si>
    <t>Grand Total</t>
  </si>
  <si>
    <t>TaskRaw</t>
  </si>
  <si>
    <t>Task</t>
  </si>
  <si>
    <t>TaskLink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</si>
</sst>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16.611980439811" createdVersion="8" refreshedVersion="8" minRefreshableVersion="3" recordCount="130" xr:uid="{29C5C772-3287-DD49-9B3B-42202D2A48CB}">
  <cacheSource type="worksheet">
    <worksheetSource ref="A1:J131" sheet="todoist_tasks"/>
  </cacheSource>
  <cacheFields count="9">
    <cacheField name="ID" numFmtId="0">
      <sharedItems containsSemiMixedTypes="0" containsString="0" containsNumber="1" containsInteger="1" minValue="8569801436" maxValue="9217947045"/>
    </cacheField>
    <cacheField name="Content" numFmtId="0">
      <sharedItems count="130">
        <s v="Send bio to John Smith"/>
        <s v="Pay Amanda"/>
        <s v="Review Matt's Loans"/>
        <s v="File Mejeticks Sales Tax Return"/>
        <s v="READ THIS OFTEN"/>
        <s v="Submit rental and tow bills for vehicle"/>
        <s v="Pay Karen"/>
        <s v="Get paid by Outback"/>
        <s v="Get PCI Compliant"/>
        <s v="File Ecoroq Sales Tax Return"/>
        <s v="File and Pay PA Employer Taxes"/>
        <s v="Prepare financial statements for BEST Pest Control"/>
        <s v="Sign up for Social Security"/>
        <s v="Buy car for Sveta"/>
        <s v="Weekly Review"/>
        <s v="Schedule trip to see Jag?"/>
        <s v="Update PCS Pivot Tables"/>
        <s v="Pay Jim"/>
        <s v="Amend Kris 2022 Tax Returns"/>
        <s v="Create Help Resource for people like Jasmine"/>
        <s v="Gift Ideas for Jon"/>
        <s v="Paul Rogers - Schedule call"/>
        <s v="Write a book called &quot;Brain Wire&quot;"/>
        <s v="Enroll Klim in Diversity Lottery"/>
        <s v="Review Smyth Insurance Payroll (John and Stephanie)"/>
        <s v="Review signed Power of Attorney from Next Step Insurance"/>
        <s v="Transfer New Employee Lodging Prop to Pacific Assets"/>
        <s v="File Next Step Benefits Payroll Return"/>
        <s v="Watch Martha Stewart documentary"/>
        <s v="Sell Ecoroq"/>
        <s v="Prepare Smyth Insurance Payroll (Skip only)"/>
        <s v="Help Singhs Pursue Coating Business"/>
        <s v="Start Equipment Leasing Company"/>
        <s v="Check Klim's I130 Status"/>
        <s v="Advise Next Step whether they should convert to S Corp"/>
        <s v="Build flight simulator"/>
        <s v="Create Augusta form workflow"/>
        <s v="Review Bradford Tax S Corp Webinar"/>
        <s v="Recharge V2 battery"/>
        <s v="Redeem $35 reward"/>
        <s v="Analyze Robotics Co"/>
        <s v="Use Google Voice"/>
        <s v="File KH Payroll WH Tax Return"/>
        <s v="File TN Franchise Tax Returns by April 15 2026"/>
        <s v="Dream Home(s)"/>
        <s v="Recharge Fanttik"/>
        <s v="File WI Franchise Tax by April 15 2026"/>
        <s v="Get Dental Work Done"/>
        <s v="Prepare NextStep Tax Returns"/>
        <s v="Watch TaxDome training videos"/>
        <s v="Go on Ayahuasca Journey"/>
        <s v="Find new tax strategies"/>
        <s v="Travel to South America"/>
        <s v="Send GCFO Statement to Karen"/>
        <s v="Followup KPI initiative with Kevin"/>
        <s v="Replace MX Keys Battery"/>
        <s v="Followup Jordan Fowler IRS issue"/>
        <s v="Contact IRS about LC Cantina Q2 2020"/>
        <s v="Buy Stuff"/>
        <s v="Buy iPhone / iPad Holders"/>
        <s v="Take medicine"/>
        <s v="Complete Tax Planning for Bill Ovchinnikov"/>
        <s v="Start Augusta meetings for PCS"/>
        <s v="Send Certificate of Insurance to Nick &amp; Sams today"/>
        <s v="Renew N Numbers"/>
        <s v="Get Consolidation Loan"/>
        <s v="File BOI Reports for all clients"/>
        <s v="Learn to Dance"/>
        <s v="Mejeticks Monthly Tasks"/>
        <s v="Categorize All QB accounts"/>
        <s v="Create Payroll for daughters"/>
        <s v="Add new property to Pacific Assets?"/>
        <s v="Send note to Matt"/>
        <s v="File Annual Reports with WI"/>
        <s v="Get CPA Certification"/>
        <s v="Figure out how to code employee benefits"/>
        <s v="Followup with David Lance"/>
        <s v="Send Jim to pursue new customers"/>
        <s v="Update / Increase Life Insurance"/>
        <s v="Books to Read"/>
        <s v="Fix Next Step NAPA entries"/>
        <s v="Do Tax Planning for Kris George"/>
        <s v="File Next Step Form 720"/>
        <s v="Acquire Multi-Family Properties"/>
        <s v="Finish Vandelay Installations"/>
        <s v="Resolve and Pay Taxes"/>
        <s v="Setup and Pay GCFO PR Taxes"/>
        <s v="Setup and Pay Ecoroq TX UI PR Taxes"/>
        <s v="Resolve Ecoroq SSA W2"/>
        <s v="GROW GrowthCFO"/>
        <s v="Improve Sales Pitch for Tax Planning"/>
        <s v="Start Aircraft Brokerage"/>
        <s v="Create Scraping system"/>
        <s v="Singh Business Acquisition Project"/>
        <s v="Ask Immigration Question about Klim's Case"/>
        <s v="Get TSA Precheck for Marta and Sveta"/>
        <s v="Create &amp; send tax organizers"/>
        <s v="Schedule Eye Appt"/>
        <s v="Start Stretching!"/>
        <s v="Get pictures framed"/>
        <s v="Check out QBO / TaxDome integration &amp; transaction review"/>
        <s v="Use Citi Rewards at CostCo"/>
        <s v="Meet with Jessica Gissler for marketing"/>
        <s v="Request TWC penalty abatement"/>
        <s v="Amend Rob's 2021 tax return"/>
        <s v="Create Business Structure Marketing Item"/>
        <s v="Add Dashboard to Client Accts"/>
        <s v="File I-751"/>
        <s v="Spend time going thru new Instead resources"/>
        <s v="Restructure NextStep Chart of Accounts"/>
        <s v="Fill out student loan recertification due 7-1-26"/>
        <s v="Contact Jessica Referrals"/>
        <s v="Get Lexus Inspection and Renew License"/>
        <s v="Buy Flaxseed &amp; Tumeric"/>
        <s v="Should I disconnect Spectrum Internet?"/>
        <s v="Prepare Estimated Tax Amounts DUE JUNE 15"/>
        <s v="File TX Franchise Tax Returns by May 15 2026"/>
        <s v="Check STAAR results"/>
        <s v="Finish EmailChaser Univ Sect 4"/>
        <s v="Develop SQL automation for PCS"/>
        <s v="Help Jon signup for EMT Training"/>
        <s v="Submit bid to Lake Worth DUE 6/18"/>
        <s v="Check Texas SOS for Smyth LLC status"/>
        <s v="Contact Jessica Gissler about Danny Friday"/>
        <s v="Deal with remaining Aspen ERC claim"/>
        <s v="Followup TX UI Issues at Ecoroq and GCFO"/>
        <s v="Fix or pay TWC bill for Ecoroq Q1 2025"/>
        <s v="Check to see if any GCFO UI reports are still outstanding"/>
        <s v="Order a LG Gram View"/>
        <s v="Print Invoices for Jim"/>
      </sharedItems>
    </cacheField>
    <cacheField name="Content2" numFmtId="0">
      <sharedItems containsBlank="1"/>
    </cacheField>
    <cacheField name="Project Name" numFmtId="0">
      <sharedItems count="8">
        <s v="MainTasks"/>
        <s v="RecurringTasks"/>
        <s v="Backburner"/>
        <s v="Sveta Tasks"/>
        <s v="Focus"/>
        <s v="Reference Lists"/>
        <s v="Inbox"/>
        <s v="Waiting"/>
      </sharedItems>
    </cacheField>
    <cacheField name="Due Date" numFmtId="0">
      <sharedItems containsNonDate="0" containsDate="1" containsString="0" containsBlank="1" minDate="2024-12-25T00:00:00" maxDate="2026-06-02T00:00:00"/>
    </cacheField>
    <cacheField name="Priority" numFmtId="0">
      <sharedItems containsSemiMixedTypes="0" containsString="0" containsNumber="1" containsInteger="1" minValue="1" maxValue="1"/>
    </cacheField>
    <cacheField name="Label1" numFmtId="0">
      <sharedItems count="4">
        <s v="GCFO"/>
        <s v="Personal"/>
        <s v="Ecoroq"/>
        <s v="Aviation"/>
      </sharedItems>
    </cacheField>
    <cacheField name="Label2" numFmtId="0">
      <sharedItems containsBlank="1"/>
    </cacheField>
    <cacheField name="Label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n v="8572072194"/>
    <x v="0"/>
    <m/>
    <x v="0"/>
    <m/>
    <n v="1"/>
    <x v="0"/>
    <s v="SmythEBS"/>
    <m/>
  </r>
  <r>
    <n v="8572522415"/>
    <x v="1"/>
    <m/>
    <x v="1"/>
    <d v="2025-06-15T00:00:00"/>
    <n v="1"/>
    <x v="0"/>
    <m/>
    <m/>
  </r>
  <r>
    <n v="8613721400"/>
    <x v="2"/>
    <s v="Link"/>
    <x v="2"/>
    <m/>
    <n v="1"/>
    <x v="1"/>
    <m/>
    <m/>
  </r>
  <r>
    <n v="8677777223"/>
    <x v="3"/>
    <m/>
    <x v="3"/>
    <d v="2025-06-10T00:00:00"/>
    <n v="1"/>
    <x v="2"/>
    <m/>
    <m/>
  </r>
  <r>
    <n v="8696411987"/>
    <x v="4"/>
    <s v="Link"/>
    <x v="4"/>
    <m/>
    <n v="1"/>
    <x v="0"/>
    <m/>
    <m/>
  </r>
  <r>
    <n v="9148040617"/>
    <x v="5"/>
    <s v="Link"/>
    <x v="4"/>
    <m/>
    <n v="1"/>
    <x v="2"/>
    <m/>
    <m/>
  </r>
  <r>
    <n v="8572525986"/>
    <x v="6"/>
    <m/>
    <x v="1"/>
    <d v="2025-07-01T00:00:00"/>
    <n v="1"/>
    <x v="1"/>
    <m/>
    <m/>
  </r>
  <r>
    <n v="8572686210"/>
    <x v="7"/>
    <m/>
    <x v="0"/>
    <m/>
    <n v="1"/>
    <x v="2"/>
    <m/>
    <m/>
  </r>
  <r>
    <n v="8613143711"/>
    <x v="8"/>
    <s v="Link"/>
    <x v="2"/>
    <m/>
    <n v="1"/>
    <x v="2"/>
    <m/>
    <m/>
  </r>
  <r>
    <n v="8677777793"/>
    <x v="9"/>
    <m/>
    <x v="3"/>
    <d v="2025-06-10T00:00:00"/>
    <n v="1"/>
    <x v="2"/>
    <m/>
    <m/>
  </r>
  <r>
    <n v="8951804948"/>
    <x v="10"/>
    <s v="Link"/>
    <x v="4"/>
    <m/>
    <n v="1"/>
    <x v="0"/>
    <m/>
    <m/>
  </r>
  <r>
    <n v="9136158829"/>
    <x v="11"/>
    <m/>
    <x v="4"/>
    <m/>
    <n v="1"/>
    <x v="0"/>
    <s v="BESTPest"/>
    <m/>
  </r>
  <r>
    <n v="8572554158"/>
    <x v="12"/>
    <s v="Link"/>
    <x v="0"/>
    <d v="2025-10-15T00:00:00"/>
    <n v="1"/>
    <x v="1"/>
    <m/>
    <m/>
  </r>
  <r>
    <n v="8613222244"/>
    <x v="13"/>
    <s v="Link"/>
    <x v="2"/>
    <m/>
    <n v="1"/>
    <x v="1"/>
    <m/>
    <m/>
  </r>
  <r>
    <n v="8613244175"/>
    <x v="14"/>
    <m/>
    <x v="5"/>
    <m/>
    <n v="1"/>
    <x v="1"/>
    <m/>
    <m/>
  </r>
  <r>
    <n v="8944826683"/>
    <x v="15"/>
    <m/>
    <x v="4"/>
    <m/>
    <n v="1"/>
    <x v="0"/>
    <s v="Singh"/>
    <m/>
  </r>
  <r>
    <n v="8570635327"/>
    <x v="16"/>
    <m/>
    <x v="1"/>
    <d v="2025-06-06T00:00:00"/>
    <n v="1"/>
    <x v="0"/>
    <s v="PCS"/>
    <m/>
  </r>
  <r>
    <n v="8572126422"/>
    <x v="17"/>
    <m/>
    <x v="3"/>
    <d v="2025-06-15T00:00:00"/>
    <n v="1"/>
    <x v="2"/>
    <m/>
    <m/>
  </r>
  <r>
    <n v="8573627365"/>
    <x v="18"/>
    <m/>
    <x v="0"/>
    <m/>
    <n v="1"/>
    <x v="0"/>
    <s v="NextStep"/>
    <m/>
  </r>
  <r>
    <n v="8613224753"/>
    <x v="19"/>
    <s v="Link"/>
    <x v="2"/>
    <m/>
    <n v="1"/>
    <x v="1"/>
    <m/>
    <m/>
  </r>
  <r>
    <n v="8613393594"/>
    <x v="20"/>
    <s v="Link"/>
    <x v="5"/>
    <m/>
    <n v="1"/>
    <x v="1"/>
    <m/>
    <m/>
  </r>
  <r>
    <n v="8582003262"/>
    <x v="21"/>
    <m/>
    <x v="0"/>
    <m/>
    <n v="1"/>
    <x v="0"/>
    <s v="Rogers"/>
    <m/>
  </r>
  <r>
    <n v="8613259407"/>
    <x v="22"/>
    <m/>
    <x v="2"/>
    <m/>
    <n v="1"/>
    <x v="1"/>
    <m/>
    <m/>
  </r>
  <r>
    <n v="8613725985"/>
    <x v="23"/>
    <s v="Link"/>
    <x v="1"/>
    <d v="2025-10-15T00:00:00"/>
    <n v="1"/>
    <x v="1"/>
    <m/>
    <m/>
  </r>
  <r>
    <n v="8716741427"/>
    <x v="24"/>
    <m/>
    <x v="3"/>
    <d v="2025-06-24T00:00:00"/>
    <n v="1"/>
    <x v="0"/>
    <s v="SmythEBS"/>
    <m/>
  </r>
  <r>
    <n v="9020139379"/>
    <x v="25"/>
    <m/>
    <x v="6"/>
    <d v="2025-03-29T00:00:00"/>
    <n v="1"/>
    <x v="0"/>
    <s v="NextStep"/>
    <m/>
  </r>
  <r>
    <n v="9162621753"/>
    <x v="26"/>
    <m/>
    <x v="4"/>
    <m/>
    <n v="1"/>
    <x v="0"/>
    <s v="PCS"/>
    <m/>
  </r>
  <r>
    <n v="8572924901"/>
    <x v="27"/>
    <m/>
    <x v="1"/>
    <d v="2024-12-28T00:00:00"/>
    <n v="1"/>
    <x v="0"/>
    <s v="NextStep"/>
    <m/>
  </r>
  <r>
    <n v="8584025175"/>
    <x v="28"/>
    <m/>
    <x v="0"/>
    <m/>
    <n v="1"/>
    <x v="1"/>
    <m/>
    <m/>
  </r>
  <r>
    <n v="8613270031"/>
    <x v="29"/>
    <s v="Link"/>
    <x v="2"/>
    <m/>
    <n v="1"/>
    <x v="2"/>
    <m/>
    <m/>
  </r>
  <r>
    <n v="8716761483"/>
    <x v="30"/>
    <m/>
    <x v="3"/>
    <d v="2025-06-03T00:00:00"/>
    <n v="1"/>
    <x v="0"/>
    <s v="SmythEBS"/>
    <m/>
  </r>
  <r>
    <n v="9003330492"/>
    <x v="31"/>
    <s v="Link"/>
    <x v="4"/>
    <m/>
    <n v="1"/>
    <x v="0"/>
    <s v="Singh"/>
    <m/>
  </r>
  <r>
    <n v="9090376337"/>
    <x v="32"/>
    <m/>
    <x v="4"/>
    <m/>
    <n v="1"/>
    <x v="0"/>
    <s v="PCS"/>
    <m/>
  </r>
  <r>
    <n v="8573526643"/>
    <x v="33"/>
    <s v="Link"/>
    <x v="1"/>
    <d v="2025-06-11T00:00:00"/>
    <n v="1"/>
    <x v="1"/>
    <m/>
    <m/>
  </r>
  <r>
    <n v="8594603665"/>
    <x v="34"/>
    <m/>
    <x v="0"/>
    <m/>
    <n v="1"/>
    <x v="0"/>
    <s v="NextStep"/>
    <m/>
  </r>
  <r>
    <n v="8613276851"/>
    <x v="35"/>
    <s v="Link"/>
    <x v="2"/>
    <m/>
    <n v="1"/>
    <x v="1"/>
    <m/>
    <m/>
  </r>
  <r>
    <n v="8991876432"/>
    <x v="36"/>
    <m/>
    <x v="6"/>
    <d v="2025-03-20T00:00:00"/>
    <n v="1"/>
    <x v="0"/>
    <m/>
    <m/>
  </r>
  <r>
    <n v="9118944293"/>
    <x v="37"/>
    <s v="Link"/>
    <x v="4"/>
    <m/>
    <n v="1"/>
    <x v="0"/>
    <m/>
    <m/>
  </r>
  <r>
    <n v="8572538512"/>
    <x v="38"/>
    <m/>
    <x v="1"/>
    <d v="2025-06-11T00:00:00"/>
    <n v="1"/>
    <x v="1"/>
    <m/>
    <m/>
  </r>
  <r>
    <n v="8594604755"/>
    <x v="39"/>
    <s v="Link"/>
    <x v="0"/>
    <m/>
    <n v="1"/>
    <x v="1"/>
    <m/>
    <m/>
  </r>
  <r>
    <n v="9121741612"/>
    <x v="40"/>
    <m/>
    <x v="4"/>
    <m/>
    <n v="1"/>
    <x v="0"/>
    <s v="Singh"/>
    <m/>
  </r>
  <r>
    <n v="8572615505"/>
    <x v="41"/>
    <m/>
    <x v="1"/>
    <d v="2025-08-05T00:00:00"/>
    <n v="1"/>
    <x v="1"/>
    <m/>
    <m/>
  </r>
  <r>
    <n v="8572918972"/>
    <x v="42"/>
    <s v="Link"/>
    <x v="4"/>
    <m/>
    <n v="1"/>
    <x v="0"/>
    <s v="NextStep"/>
    <m/>
  </r>
  <r>
    <n v="8597298982"/>
    <x v="43"/>
    <s v="Link"/>
    <x v="0"/>
    <d v="2026-03-18T00:00:00"/>
    <n v="1"/>
    <x v="0"/>
    <s v="SmythEBS"/>
    <m/>
  </r>
  <r>
    <n v="8613283323"/>
    <x v="44"/>
    <s v="Link"/>
    <x v="2"/>
    <m/>
    <n v="1"/>
    <x v="1"/>
    <m/>
    <m/>
  </r>
  <r>
    <n v="8569801436"/>
    <x v="45"/>
    <m/>
    <x v="1"/>
    <d v="2025-07-10T00:00:00"/>
    <n v="1"/>
    <x v="1"/>
    <m/>
    <m/>
  </r>
  <r>
    <n v="8597303157"/>
    <x v="46"/>
    <s v="Link"/>
    <x v="0"/>
    <d v="2026-03-18T00:00:00"/>
    <n v="1"/>
    <x v="0"/>
    <s v="NextStep"/>
    <m/>
  </r>
  <r>
    <n v="8613287357"/>
    <x v="47"/>
    <s v="Link"/>
    <x v="2"/>
    <m/>
    <n v="1"/>
    <x v="1"/>
    <m/>
    <m/>
  </r>
  <r>
    <n v="9186480519"/>
    <x v="48"/>
    <m/>
    <x v="4"/>
    <d v="2025-06-05T00:00:00"/>
    <n v="1"/>
    <x v="0"/>
    <s v="NextStep"/>
    <m/>
  </r>
  <r>
    <n v="8600623767"/>
    <x v="49"/>
    <s v="Link"/>
    <x v="0"/>
    <d v="2025-06-15T00:00:00"/>
    <n v="1"/>
    <x v="0"/>
    <m/>
    <m/>
  </r>
  <r>
    <n v="8613290400"/>
    <x v="50"/>
    <s v="Link"/>
    <x v="2"/>
    <m/>
    <n v="1"/>
    <x v="1"/>
    <m/>
    <m/>
  </r>
  <r>
    <n v="8607002141"/>
    <x v="51"/>
    <s v="Link"/>
    <x v="0"/>
    <m/>
    <n v="1"/>
    <x v="0"/>
    <m/>
    <m/>
  </r>
  <r>
    <n v="8613313817"/>
    <x v="52"/>
    <s v="Link"/>
    <x v="2"/>
    <m/>
    <n v="1"/>
    <x v="1"/>
    <m/>
    <m/>
  </r>
  <r>
    <n v="8571990766"/>
    <x v="53"/>
    <m/>
    <x v="1"/>
    <d v="2025-04-15T00:00:00"/>
    <n v="1"/>
    <x v="1"/>
    <m/>
    <m/>
  </r>
  <r>
    <n v="8607676175"/>
    <x v="54"/>
    <s v="Link"/>
    <x v="0"/>
    <m/>
    <n v="1"/>
    <x v="0"/>
    <s v="NextStep"/>
    <m/>
  </r>
  <r>
    <n v="8613316498"/>
    <x v="55"/>
    <s v="Link"/>
    <x v="2"/>
    <m/>
    <n v="1"/>
    <x v="0"/>
    <m/>
    <m/>
  </r>
  <r>
    <n v="8882570118"/>
    <x v="56"/>
    <s v="Link"/>
    <x v="7"/>
    <m/>
    <n v="1"/>
    <x v="0"/>
    <s v="Fowler"/>
    <m/>
  </r>
  <r>
    <n v="9127758067"/>
    <x v="57"/>
    <s v="Link"/>
    <x v="6"/>
    <m/>
    <n v="1"/>
    <x v="0"/>
    <m/>
    <m/>
  </r>
  <r>
    <n v="8613131997"/>
    <x v="58"/>
    <m/>
    <x v="0"/>
    <m/>
    <n v="1"/>
    <x v="1"/>
    <m/>
    <m/>
  </r>
  <r>
    <n v="8613323880"/>
    <x v="59"/>
    <s v="Link"/>
    <x v="2"/>
    <m/>
    <n v="1"/>
    <x v="1"/>
    <m/>
    <m/>
  </r>
  <r>
    <n v="8572509286"/>
    <x v="60"/>
    <m/>
    <x v="1"/>
    <d v="2025-06-08T00:00:00"/>
    <n v="1"/>
    <x v="1"/>
    <m/>
    <m/>
  </r>
  <r>
    <n v="8613234856"/>
    <x v="61"/>
    <s v="Link"/>
    <x v="0"/>
    <d v="2024-12-25T00:00:00"/>
    <n v="1"/>
    <x v="0"/>
    <s v="PCS"/>
    <m/>
  </r>
  <r>
    <n v="8668740632"/>
    <x v="62"/>
    <m/>
    <x v="0"/>
    <m/>
    <n v="1"/>
    <x v="0"/>
    <s v="PCS"/>
    <m/>
  </r>
  <r>
    <n v="8675647766"/>
    <x v="63"/>
    <m/>
    <x v="2"/>
    <m/>
    <n v="1"/>
    <x v="2"/>
    <m/>
    <m/>
  </r>
  <r>
    <n v="8571993339"/>
    <x v="64"/>
    <m/>
    <x v="1"/>
    <d v="2025-11-09T00:00:00"/>
    <n v="1"/>
    <x v="1"/>
    <m/>
    <m/>
  </r>
  <r>
    <n v="8886633763"/>
    <x v="65"/>
    <m/>
    <x v="2"/>
    <m/>
    <n v="1"/>
    <x v="1"/>
    <m/>
    <m/>
  </r>
  <r>
    <n v="8572549594"/>
    <x v="66"/>
    <s v="Link"/>
    <x v="2"/>
    <m/>
    <n v="1"/>
    <x v="0"/>
    <m/>
    <m/>
  </r>
  <r>
    <n v="8613293191"/>
    <x v="67"/>
    <s v="Link"/>
    <x v="0"/>
    <m/>
    <n v="1"/>
    <x v="1"/>
    <m/>
    <m/>
  </r>
  <r>
    <n v="8613753554"/>
    <x v="68"/>
    <s v="Link"/>
    <x v="1"/>
    <m/>
    <n v="1"/>
    <x v="0"/>
    <s v="Mejeticks"/>
    <m/>
  </r>
  <r>
    <n v="8613756517"/>
    <x v="69"/>
    <m/>
    <x v="1"/>
    <m/>
    <n v="1"/>
    <x v="0"/>
    <s v="Mejeticks"/>
    <m/>
  </r>
  <r>
    <n v="8613757300"/>
    <x v="70"/>
    <m/>
    <x v="1"/>
    <d v="2025-07-01T00:00:00"/>
    <n v="1"/>
    <x v="0"/>
    <s v="Mejeticks"/>
    <m/>
  </r>
  <r>
    <n v="9151950221"/>
    <x v="71"/>
    <s v="Link"/>
    <x v="6"/>
    <m/>
    <n v="1"/>
    <x v="0"/>
    <s v="PCS"/>
    <m/>
  </r>
  <r>
    <n v="8613310238"/>
    <x v="72"/>
    <s v="Link"/>
    <x v="0"/>
    <m/>
    <n v="1"/>
    <x v="1"/>
    <m/>
    <m/>
  </r>
  <r>
    <n v="9052557790"/>
    <x v="73"/>
    <s v="Link"/>
    <x v="1"/>
    <d v="2026-03-25T00:00:00"/>
    <n v="1"/>
    <x v="0"/>
    <s v="NextStep"/>
    <m/>
  </r>
  <r>
    <n v="8613507239"/>
    <x v="74"/>
    <s v="Link"/>
    <x v="0"/>
    <m/>
    <n v="1"/>
    <x v="0"/>
    <m/>
    <m/>
  </r>
  <r>
    <n v="8613513764"/>
    <x v="75"/>
    <s v="Link"/>
    <x v="0"/>
    <m/>
    <n v="1"/>
    <x v="0"/>
    <s v="NextStep"/>
    <m/>
  </r>
  <r>
    <n v="8613521457"/>
    <x v="76"/>
    <s v="Link"/>
    <x v="0"/>
    <m/>
    <n v="1"/>
    <x v="0"/>
    <m/>
    <m/>
  </r>
  <r>
    <n v="8613529047"/>
    <x v="77"/>
    <s v="Link"/>
    <x v="0"/>
    <m/>
    <n v="1"/>
    <x v="2"/>
    <s v="Jim"/>
    <m/>
  </r>
  <r>
    <n v="8613686742"/>
    <x v="78"/>
    <s v="Link"/>
    <x v="0"/>
    <m/>
    <n v="1"/>
    <x v="1"/>
    <m/>
    <m/>
  </r>
  <r>
    <n v="8613734755"/>
    <x v="79"/>
    <m/>
    <x v="0"/>
    <m/>
    <n v="1"/>
    <x v="1"/>
    <m/>
    <m/>
  </r>
  <r>
    <n v="8613749246"/>
    <x v="80"/>
    <s v="Link"/>
    <x v="0"/>
    <m/>
    <n v="1"/>
    <x v="0"/>
    <s v="NextStep"/>
    <m/>
  </r>
  <r>
    <n v="8613766029"/>
    <x v="81"/>
    <s v="Link"/>
    <x v="0"/>
    <m/>
    <n v="1"/>
    <x v="0"/>
    <s v="NextStep"/>
    <m/>
  </r>
  <r>
    <n v="8613769447"/>
    <x v="82"/>
    <s v="Link"/>
    <x v="0"/>
    <m/>
    <n v="1"/>
    <x v="0"/>
    <s v="NextStep"/>
    <m/>
  </r>
  <r>
    <n v="8613959684"/>
    <x v="83"/>
    <s v="Link"/>
    <x v="0"/>
    <m/>
    <n v="1"/>
    <x v="0"/>
    <s v="PCS"/>
    <m/>
  </r>
  <r>
    <n v="8614025080"/>
    <x v="84"/>
    <s v="Link"/>
    <x v="0"/>
    <d v="2024-12-25T00:00:00"/>
    <n v="1"/>
    <x v="2"/>
    <s v="Jim"/>
    <m/>
  </r>
  <r>
    <n v="8614431638"/>
    <x v="85"/>
    <s v="Link"/>
    <x v="0"/>
    <m/>
    <n v="1"/>
    <x v="0"/>
    <s v="Ecoroq"/>
    <s v="Personal"/>
  </r>
  <r>
    <n v="8614432132"/>
    <x v="86"/>
    <s v="Link"/>
    <x v="0"/>
    <m/>
    <n v="1"/>
    <x v="0"/>
    <m/>
    <m/>
  </r>
  <r>
    <n v="8614465210"/>
    <x v="87"/>
    <s v="Link"/>
    <x v="0"/>
    <m/>
    <n v="1"/>
    <x v="2"/>
    <m/>
    <m/>
  </r>
  <r>
    <n v="8614466278"/>
    <x v="88"/>
    <s v="Link"/>
    <x v="0"/>
    <m/>
    <n v="1"/>
    <x v="2"/>
    <m/>
    <m/>
  </r>
  <r>
    <n v="8614456043"/>
    <x v="89"/>
    <s v="Link"/>
    <x v="0"/>
    <m/>
    <n v="1"/>
    <x v="0"/>
    <s v="Mktg"/>
    <m/>
  </r>
  <r>
    <n v="8614458280"/>
    <x v="90"/>
    <m/>
    <x v="0"/>
    <m/>
    <n v="1"/>
    <x v="0"/>
    <m/>
    <m/>
  </r>
  <r>
    <n v="8614471552"/>
    <x v="91"/>
    <m/>
    <x v="0"/>
    <m/>
    <n v="1"/>
    <x v="3"/>
    <m/>
    <m/>
  </r>
  <r>
    <n v="8614472612"/>
    <x v="92"/>
    <s v="Link"/>
    <x v="0"/>
    <m/>
    <n v="1"/>
    <x v="3"/>
    <m/>
    <m/>
  </r>
  <r>
    <n v="8614479146"/>
    <x v="93"/>
    <s v="Link"/>
    <x v="0"/>
    <m/>
    <n v="1"/>
    <x v="0"/>
    <s v="Singh"/>
    <m/>
  </r>
  <r>
    <n v="8663865083"/>
    <x v="94"/>
    <s v="Link"/>
    <x v="0"/>
    <m/>
    <n v="1"/>
    <x v="1"/>
    <m/>
    <m/>
  </r>
  <r>
    <n v="8659217047"/>
    <x v="95"/>
    <m/>
    <x v="0"/>
    <m/>
    <n v="1"/>
    <x v="1"/>
    <m/>
    <m/>
  </r>
  <r>
    <n v="8663536543"/>
    <x v="96"/>
    <s v="Link"/>
    <x v="0"/>
    <d v="2025-02-26T00:00:00"/>
    <n v="1"/>
    <x v="0"/>
    <m/>
    <m/>
  </r>
  <r>
    <n v="8613280378"/>
    <x v="97"/>
    <s v="Link"/>
    <x v="0"/>
    <m/>
    <n v="1"/>
    <x v="1"/>
    <m/>
    <m/>
  </r>
  <r>
    <n v="8760727172"/>
    <x v="98"/>
    <s v="Link"/>
    <x v="0"/>
    <d v="2025-01-20T00:00:00"/>
    <n v="1"/>
    <x v="1"/>
    <m/>
    <m/>
  </r>
  <r>
    <n v="8889822294"/>
    <x v="99"/>
    <m/>
    <x v="0"/>
    <m/>
    <n v="1"/>
    <x v="1"/>
    <m/>
    <m/>
  </r>
  <r>
    <n v="8921500736"/>
    <x v="100"/>
    <m/>
    <x v="0"/>
    <m/>
    <n v="1"/>
    <x v="0"/>
    <m/>
    <m/>
  </r>
  <r>
    <n v="8921972500"/>
    <x v="101"/>
    <s v="Link"/>
    <x v="0"/>
    <m/>
    <n v="1"/>
    <x v="1"/>
    <m/>
    <m/>
  </r>
  <r>
    <n v="8928144416"/>
    <x v="102"/>
    <m/>
    <x v="0"/>
    <m/>
    <n v="1"/>
    <x v="0"/>
    <s v="Mktg"/>
    <m/>
  </r>
  <r>
    <n v="8907343683"/>
    <x v="103"/>
    <s v="Link"/>
    <x v="0"/>
    <d v="2025-11-01T00:00:00"/>
    <n v="1"/>
    <x v="2"/>
    <m/>
    <m/>
  </r>
  <r>
    <n v="8951913961"/>
    <x v="104"/>
    <m/>
    <x v="0"/>
    <m/>
    <n v="1"/>
    <x v="0"/>
    <s v="Mejeticks"/>
    <m/>
  </r>
  <r>
    <n v="8802259079"/>
    <x v="105"/>
    <m/>
    <x v="0"/>
    <m/>
    <n v="1"/>
    <x v="0"/>
    <s v="Mktg"/>
    <m/>
  </r>
  <r>
    <n v="8871168069"/>
    <x v="106"/>
    <s v="Link"/>
    <x v="0"/>
    <m/>
    <n v="1"/>
    <x v="0"/>
    <m/>
    <m/>
  </r>
  <r>
    <n v="8981867834"/>
    <x v="107"/>
    <m/>
    <x v="0"/>
    <d v="2026-05-19T00:00:00"/>
    <n v="1"/>
    <x v="1"/>
    <m/>
    <m/>
  </r>
  <r>
    <n v="9049700749"/>
    <x v="108"/>
    <m/>
    <x v="0"/>
    <m/>
    <n v="1"/>
    <x v="0"/>
    <m/>
    <m/>
  </r>
  <r>
    <n v="9064822976"/>
    <x v="109"/>
    <m/>
    <x v="0"/>
    <m/>
    <n v="1"/>
    <x v="0"/>
    <s v="NextStep"/>
    <m/>
  </r>
  <r>
    <n v="9026636990"/>
    <x v="110"/>
    <s v="Link"/>
    <x v="0"/>
    <d v="2026-06-01T00:00:00"/>
    <n v="1"/>
    <x v="1"/>
    <m/>
    <m/>
  </r>
  <r>
    <n v="9141444350"/>
    <x v="111"/>
    <m/>
    <x v="0"/>
    <m/>
    <n v="1"/>
    <x v="0"/>
    <m/>
    <m/>
  </r>
  <r>
    <n v="9149400114"/>
    <x v="112"/>
    <s v="Link"/>
    <x v="0"/>
    <d v="2025-07-10T00:00:00"/>
    <n v="1"/>
    <x v="1"/>
    <m/>
    <m/>
  </r>
  <r>
    <n v="9151586591"/>
    <x v="113"/>
    <s v="Link"/>
    <x v="0"/>
    <m/>
    <n v="1"/>
    <x v="1"/>
    <m/>
    <m/>
  </r>
  <r>
    <n v="9165989186"/>
    <x v="114"/>
    <m/>
    <x v="0"/>
    <d v="2026-02-01T00:00:00"/>
    <n v="1"/>
    <x v="1"/>
    <m/>
    <m/>
  </r>
  <r>
    <n v="9166287419"/>
    <x v="115"/>
    <m/>
    <x v="0"/>
    <d v="2025-06-10T00:00:00"/>
    <n v="1"/>
    <x v="0"/>
    <m/>
    <m/>
  </r>
  <r>
    <n v="8597311990"/>
    <x v="116"/>
    <s v="Link"/>
    <x v="0"/>
    <d v="2026-05-01T00:00:00"/>
    <n v="1"/>
    <x v="0"/>
    <m/>
    <m/>
  </r>
  <r>
    <n v="9178688796"/>
    <x v="117"/>
    <m/>
    <x v="0"/>
    <d v="2025-06-17T00:00:00"/>
    <n v="1"/>
    <x v="1"/>
    <m/>
    <m/>
  </r>
  <r>
    <n v="8944825446"/>
    <x v="118"/>
    <m/>
    <x v="0"/>
    <m/>
    <n v="1"/>
    <x v="0"/>
    <s v="Mktg"/>
    <m/>
  </r>
  <r>
    <n v="8921600365"/>
    <x v="119"/>
    <s v="Link"/>
    <x v="0"/>
    <m/>
    <n v="1"/>
    <x v="0"/>
    <s v="PCS"/>
    <m/>
  </r>
  <r>
    <n v="8953032980"/>
    <x v="120"/>
    <s v="Link"/>
    <x v="0"/>
    <m/>
    <n v="1"/>
    <x v="1"/>
    <m/>
    <m/>
  </r>
  <r>
    <n v="9186488727"/>
    <x v="121"/>
    <s v="Link"/>
    <x v="0"/>
    <d v="2025-06-14T00:00:00"/>
    <n v="1"/>
    <x v="2"/>
    <m/>
    <m/>
  </r>
  <r>
    <n v="9204432454"/>
    <x v="122"/>
    <m/>
    <x v="0"/>
    <d v="2025-06-02T00:00:00"/>
    <n v="1"/>
    <x v="0"/>
    <s v="SmythEBS"/>
    <m/>
  </r>
  <r>
    <n v="9204536862"/>
    <x v="123"/>
    <m/>
    <x v="0"/>
    <d v="2025-06-09T00:00:00"/>
    <n v="1"/>
    <x v="0"/>
    <m/>
    <m/>
  </r>
  <r>
    <n v="9204849676"/>
    <x v="124"/>
    <m/>
    <x v="0"/>
    <d v="2025-06-03T00:00:00"/>
    <n v="1"/>
    <x v="0"/>
    <m/>
    <m/>
  </r>
  <r>
    <n v="9209130197"/>
    <x v="125"/>
    <m/>
    <x v="0"/>
    <d v="2025-06-06T00:00:00"/>
    <n v="1"/>
    <x v="0"/>
    <s v="Ecoroq"/>
    <m/>
  </r>
  <r>
    <n v="9200448313"/>
    <x v="126"/>
    <m/>
    <x v="0"/>
    <m/>
    <n v="1"/>
    <x v="2"/>
    <m/>
    <m/>
  </r>
  <r>
    <n v="8991836336"/>
    <x v="127"/>
    <m/>
    <x v="0"/>
    <m/>
    <n v="1"/>
    <x v="0"/>
    <m/>
    <m/>
  </r>
  <r>
    <n v="9217947045"/>
    <x v="128"/>
    <m/>
    <x v="0"/>
    <d v="2025-06-11T00:00:00"/>
    <n v="1"/>
    <x v="1"/>
    <m/>
    <m/>
  </r>
  <r>
    <n v="8572540665"/>
    <x v="129"/>
    <m/>
    <x v="0"/>
    <d v="2025-07-01T00:00:00"/>
    <n v="1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F64EA-1278-1049-B9DB-FF837BBB342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58" firstHeaderRow="1" firstDataRow="1" firstDataCol="1"/>
  <pivotFields count="9">
    <pivotField showAll="0"/>
    <pivotField axis="axisRow" showAll="0">
      <items count="131">
        <item x="83"/>
        <item x="106"/>
        <item x="71"/>
        <item x="34"/>
        <item x="18"/>
        <item x="104"/>
        <item x="40"/>
        <item x="94"/>
        <item x="79"/>
        <item x="35"/>
        <item x="13"/>
        <item x="113"/>
        <item x="59"/>
        <item x="58"/>
        <item x="69"/>
        <item x="33"/>
        <item x="100"/>
        <item x="117"/>
        <item x="122"/>
        <item x="127"/>
        <item x="61"/>
        <item x="57"/>
        <item x="123"/>
        <item x="111"/>
        <item x="96"/>
        <item x="36"/>
        <item x="105"/>
        <item x="19"/>
        <item x="70"/>
        <item x="92"/>
        <item x="124"/>
        <item x="119"/>
        <item x="81"/>
        <item x="44"/>
        <item x="23"/>
        <item x="75"/>
        <item x="10"/>
        <item x="73"/>
        <item x="66"/>
        <item x="9"/>
        <item x="107"/>
        <item x="42"/>
        <item x="3"/>
        <item x="27"/>
        <item x="82"/>
        <item x="43"/>
        <item x="116"/>
        <item x="46"/>
        <item x="110"/>
        <item x="51"/>
        <item x="118"/>
        <item x="84"/>
        <item x="80"/>
        <item x="126"/>
        <item x="56"/>
        <item x="54"/>
        <item x="125"/>
        <item x="76"/>
        <item x="65"/>
        <item x="74"/>
        <item x="47"/>
        <item x="112"/>
        <item x="7"/>
        <item x="8"/>
        <item x="99"/>
        <item x="95"/>
        <item x="20"/>
        <item x="50"/>
        <item x="89"/>
        <item x="120"/>
        <item x="31"/>
        <item x="90"/>
        <item x="67"/>
        <item x="102"/>
        <item x="68"/>
        <item x="128"/>
        <item x="21"/>
        <item x="1"/>
        <item x="17"/>
        <item x="6"/>
        <item x="115"/>
        <item x="11"/>
        <item x="48"/>
        <item x="30"/>
        <item x="129"/>
        <item x="4"/>
        <item x="45"/>
        <item x="38"/>
        <item x="39"/>
        <item x="64"/>
        <item x="55"/>
        <item x="103"/>
        <item x="85"/>
        <item x="88"/>
        <item x="109"/>
        <item x="37"/>
        <item x="2"/>
        <item x="25"/>
        <item x="24"/>
        <item x="97"/>
        <item x="15"/>
        <item x="29"/>
        <item x="0"/>
        <item x="63"/>
        <item x="53"/>
        <item x="77"/>
        <item x="72"/>
        <item x="87"/>
        <item x="86"/>
        <item x="114"/>
        <item x="12"/>
        <item x="93"/>
        <item x="108"/>
        <item x="91"/>
        <item x="62"/>
        <item x="32"/>
        <item x="98"/>
        <item x="121"/>
        <item x="5"/>
        <item x="60"/>
        <item x="26"/>
        <item x="52"/>
        <item x="78"/>
        <item x="16"/>
        <item x="101"/>
        <item x="41"/>
        <item x="28"/>
        <item x="49"/>
        <item x="14"/>
        <item x="22"/>
        <item t="default"/>
      </items>
    </pivotField>
    <pivotField showAll="0"/>
    <pivotField axis="axisRow" showAll="0">
      <items count="9">
        <item x="2"/>
        <item x="4"/>
        <item x="6"/>
        <item x="0"/>
        <item x="1"/>
        <item x="5"/>
        <item x="3"/>
        <item x="7"/>
        <item t="default"/>
      </items>
    </pivotField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</pivotFields>
  <rowFields count="3">
    <field x="3"/>
    <field x="6"/>
    <field x="1"/>
  </rowFields>
  <rowItems count="155">
    <i>
      <x/>
    </i>
    <i r="1">
      <x v="1"/>
    </i>
    <i r="2">
      <x v="63"/>
    </i>
    <i r="2">
      <x v="101"/>
    </i>
    <i r="2">
      <x v="103"/>
    </i>
    <i r="1">
      <x v="2"/>
    </i>
    <i r="2">
      <x v="38"/>
    </i>
    <i r="2">
      <x v="90"/>
    </i>
    <i r="1">
      <x v="3"/>
    </i>
    <i r="2">
      <x v="9"/>
    </i>
    <i r="2">
      <x v="10"/>
    </i>
    <i r="2">
      <x v="12"/>
    </i>
    <i r="2">
      <x v="27"/>
    </i>
    <i r="2">
      <x v="33"/>
    </i>
    <i r="2">
      <x v="58"/>
    </i>
    <i r="2">
      <x v="60"/>
    </i>
    <i r="2">
      <x v="67"/>
    </i>
    <i r="2">
      <x v="96"/>
    </i>
    <i r="2">
      <x v="121"/>
    </i>
    <i r="2">
      <x v="129"/>
    </i>
    <i>
      <x v="1"/>
    </i>
    <i r="1">
      <x v="1"/>
    </i>
    <i r="2">
      <x v="118"/>
    </i>
    <i r="1">
      <x v="2"/>
    </i>
    <i r="2">
      <x v="6"/>
    </i>
    <i r="2">
      <x v="36"/>
    </i>
    <i r="2">
      <x v="41"/>
    </i>
    <i r="2">
      <x v="70"/>
    </i>
    <i r="2">
      <x v="81"/>
    </i>
    <i r="2">
      <x v="82"/>
    </i>
    <i r="2">
      <x v="85"/>
    </i>
    <i r="2">
      <x v="95"/>
    </i>
    <i r="2">
      <x v="100"/>
    </i>
    <i r="2">
      <x v="115"/>
    </i>
    <i r="2">
      <x v="120"/>
    </i>
    <i>
      <x v="2"/>
    </i>
    <i r="1">
      <x v="2"/>
    </i>
    <i r="2">
      <x v="2"/>
    </i>
    <i r="2">
      <x v="21"/>
    </i>
    <i r="2">
      <x v="25"/>
    </i>
    <i r="2">
      <x v="97"/>
    </i>
    <i>
      <x v="3"/>
    </i>
    <i r="1">
      <x/>
    </i>
    <i r="2">
      <x v="29"/>
    </i>
    <i r="2">
      <x v="113"/>
    </i>
    <i r="1">
      <x v="1"/>
    </i>
    <i r="2">
      <x v="51"/>
    </i>
    <i r="2">
      <x v="53"/>
    </i>
    <i r="2">
      <x v="62"/>
    </i>
    <i r="2">
      <x v="84"/>
    </i>
    <i r="2">
      <x v="91"/>
    </i>
    <i r="2">
      <x v="93"/>
    </i>
    <i r="2">
      <x v="105"/>
    </i>
    <i r="2">
      <x v="107"/>
    </i>
    <i r="2">
      <x v="117"/>
    </i>
    <i r="1">
      <x v="2"/>
    </i>
    <i r="2">
      <x/>
    </i>
    <i r="2">
      <x v="1"/>
    </i>
    <i r="2">
      <x v="3"/>
    </i>
    <i r="2">
      <x v="4"/>
    </i>
    <i r="2">
      <x v="5"/>
    </i>
    <i r="2">
      <x v="16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6"/>
    </i>
    <i r="2">
      <x v="30"/>
    </i>
    <i r="2">
      <x v="31"/>
    </i>
    <i r="2">
      <x v="32"/>
    </i>
    <i r="2">
      <x v="35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2"/>
    </i>
    <i r="2">
      <x v="55"/>
    </i>
    <i r="2">
      <x v="56"/>
    </i>
    <i r="2">
      <x v="57"/>
    </i>
    <i r="2">
      <x v="59"/>
    </i>
    <i r="2">
      <x v="68"/>
    </i>
    <i r="2">
      <x v="71"/>
    </i>
    <i r="2">
      <x v="73"/>
    </i>
    <i r="2">
      <x v="76"/>
    </i>
    <i r="2">
      <x v="80"/>
    </i>
    <i r="2">
      <x v="92"/>
    </i>
    <i r="2">
      <x v="94"/>
    </i>
    <i r="2">
      <x v="102"/>
    </i>
    <i r="2">
      <x v="108"/>
    </i>
    <i r="2">
      <x v="111"/>
    </i>
    <i r="2">
      <x v="112"/>
    </i>
    <i r="2">
      <x v="114"/>
    </i>
    <i r="2">
      <x v="127"/>
    </i>
    <i r="1">
      <x v="3"/>
    </i>
    <i r="2">
      <x v="7"/>
    </i>
    <i r="2">
      <x v="8"/>
    </i>
    <i r="2">
      <x v="11"/>
    </i>
    <i r="2">
      <x v="13"/>
    </i>
    <i r="2">
      <x v="17"/>
    </i>
    <i r="2">
      <x v="40"/>
    </i>
    <i r="2">
      <x v="48"/>
    </i>
    <i r="2">
      <x v="61"/>
    </i>
    <i r="2">
      <x v="64"/>
    </i>
    <i r="2">
      <x v="65"/>
    </i>
    <i r="2">
      <x v="69"/>
    </i>
    <i r="2">
      <x v="72"/>
    </i>
    <i r="2">
      <x v="75"/>
    </i>
    <i r="2">
      <x v="88"/>
    </i>
    <i r="2">
      <x v="99"/>
    </i>
    <i r="2">
      <x v="106"/>
    </i>
    <i r="2">
      <x v="109"/>
    </i>
    <i r="2">
      <x v="110"/>
    </i>
    <i r="2">
      <x v="116"/>
    </i>
    <i r="2">
      <x v="122"/>
    </i>
    <i r="2">
      <x v="124"/>
    </i>
    <i r="2">
      <x v="126"/>
    </i>
    <i>
      <x v="4"/>
    </i>
    <i r="1">
      <x v="2"/>
    </i>
    <i r="2">
      <x v="14"/>
    </i>
    <i r="2">
      <x v="28"/>
    </i>
    <i r="2">
      <x v="37"/>
    </i>
    <i r="2">
      <x v="43"/>
    </i>
    <i r="2">
      <x v="74"/>
    </i>
    <i r="2">
      <x v="77"/>
    </i>
    <i r="2">
      <x v="123"/>
    </i>
    <i r="1">
      <x v="3"/>
    </i>
    <i r="2">
      <x v="15"/>
    </i>
    <i r="2">
      <x v="34"/>
    </i>
    <i r="2">
      <x v="79"/>
    </i>
    <i r="2">
      <x v="86"/>
    </i>
    <i r="2">
      <x v="87"/>
    </i>
    <i r="2">
      <x v="89"/>
    </i>
    <i r="2">
      <x v="104"/>
    </i>
    <i r="2">
      <x v="119"/>
    </i>
    <i r="2">
      <x v="125"/>
    </i>
    <i>
      <x v="5"/>
    </i>
    <i r="1">
      <x v="3"/>
    </i>
    <i r="2">
      <x v="66"/>
    </i>
    <i r="2">
      <x v="128"/>
    </i>
    <i>
      <x v="6"/>
    </i>
    <i r="1">
      <x v="1"/>
    </i>
    <i r="2">
      <x v="39"/>
    </i>
    <i r="2">
      <x v="42"/>
    </i>
    <i r="2">
      <x v="78"/>
    </i>
    <i r="1">
      <x v="2"/>
    </i>
    <i r="2">
      <x v="83"/>
    </i>
    <i r="2">
      <x v="98"/>
    </i>
    <i>
      <x v="7"/>
    </i>
    <i r="1">
      <x v="2"/>
    </i>
    <i r="2">
      <x v="5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E074-0BFF-6A42-B647-55320FE0A055}">
  <dimension ref="A3:A158"/>
  <sheetViews>
    <sheetView workbookViewId="0">
      <selection activeCell="A3" sqref="A3"/>
    </sheetView>
  </sheetViews>
  <sheetFormatPr baseColWidth="10" defaultRowHeight="19" x14ac:dyDescent="0.25"/>
  <cols>
    <col min="1" max="1" width="55.7109375" bestFit="1" customWidth="1"/>
  </cols>
  <sheetData>
    <row r="3" spans="1:1" x14ac:dyDescent="0.25">
      <c r="A3" s="2" t="s">
        <v>159</v>
      </c>
    </row>
    <row r="4" spans="1:1" x14ac:dyDescent="0.25">
      <c r="A4" s="3" t="s">
        <v>14</v>
      </c>
    </row>
    <row r="5" spans="1:1" x14ac:dyDescent="0.25">
      <c r="A5" s="4" t="s">
        <v>18</v>
      </c>
    </row>
    <row r="6" spans="1:1" x14ac:dyDescent="0.25">
      <c r="A6" s="5" t="s">
        <v>24</v>
      </c>
    </row>
    <row r="7" spans="1:1" x14ac:dyDescent="0.25">
      <c r="A7" s="5" t="s">
        <v>52</v>
      </c>
    </row>
    <row r="8" spans="1:1" x14ac:dyDescent="0.25">
      <c r="A8" s="5" t="s">
        <v>88</v>
      </c>
    </row>
    <row r="9" spans="1:1" x14ac:dyDescent="0.25">
      <c r="A9" s="4" t="s">
        <v>9</v>
      </c>
    </row>
    <row r="10" spans="1:1" x14ac:dyDescent="0.25">
      <c r="A10" s="5" t="s">
        <v>91</v>
      </c>
    </row>
    <row r="11" spans="1:1" x14ac:dyDescent="0.25">
      <c r="A11" s="5" t="s">
        <v>78</v>
      </c>
    </row>
    <row r="12" spans="1:1" x14ac:dyDescent="0.25">
      <c r="A12" s="4" t="s">
        <v>15</v>
      </c>
    </row>
    <row r="13" spans="1:1" x14ac:dyDescent="0.25">
      <c r="A13" s="5" t="s">
        <v>58</v>
      </c>
    </row>
    <row r="14" spans="1:1" x14ac:dyDescent="0.25">
      <c r="A14" s="5" t="s">
        <v>30</v>
      </c>
    </row>
    <row r="15" spans="1:1" x14ac:dyDescent="0.25">
      <c r="A15" s="5" t="s">
        <v>84</v>
      </c>
    </row>
    <row r="16" spans="1:1" x14ac:dyDescent="0.25">
      <c r="A16" s="5" t="s">
        <v>40</v>
      </c>
    </row>
    <row r="17" spans="1:1" x14ac:dyDescent="0.25">
      <c r="A17" s="5" t="s">
        <v>67</v>
      </c>
    </row>
    <row r="18" spans="1:1" x14ac:dyDescent="0.25">
      <c r="A18" s="5" t="s">
        <v>90</v>
      </c>
    </row>
    <row r="19" spans="1:1" x14ac:dyDescent="0.25">
      <c r="A19" s="5" t="s">
        <v>70</v>
      </c>
    </row>
    <row r="20" spans="1:1" x14ac:dyDescent="0.25">
      <c r="A20" s="5" t="s">
        <v>73</v>
      </c>
    </row>
    <row r="21" spans="1:1" x14ac:dyDescent="0.25">
      <c r="A21" s="5" t="s">
        <v>13</v>
      </c>
    </row>
    <row r="22" spans="1:1" x14ac:dyDescent="0.25">
      <c r="A22" s="5" t="s">
        <v>75</v>
      </c>
    </row>
    <row r="23" spans="1:1" x14ac:dyDescent="0.25">
      <c r="A23" s="5" t="s">
        <v>44</v>
      </c>
    </row>
    <row r="24" spans="1:1" x14ac:dyDescent="0.25">
      <c r="A24" s="3" t="s">
        <v>20</v>
      </c>
    </row>
    <row r="25" spans="1:1" x14ac:dyDescent="0.25">
      <c r="A25" s="4" t="s">
        <v>18</v>
      </c>
    </row>
    <row r="26" spans="1:1" x14ac:dyDescent="0.25">
      <c r="A26" s="5" t="s">
        <v>21</v>
      </c>
    </row>
    <row r="27" spans="1:1" x14ac:dyDescent="0.25">
      <c r="A27" s="4" t="s">
        <v>9</v>
      </c>
    </row>
    <row r="28" spans="1:1" x14ac:dyDescent="0.25">
      <c r="A28" s="5" t="s">
        <v>63</v>
      </c>
    </row>
    <row r="29" spans="1:1" x14ac:dyDescent="0.25">
      <c r="A29" s="5" t="s">
        <v>26</v>
      </c>
    </row>
    <row r="30" spans="1:1" x14ac:dyDescent="0.25">
      <c r="A30" s="5" t="s">
        <v>65</v>
      </c>
    </row>
    <row r="31" spans="1:1" x14ac:dyDescent="0.25">
      <c r="A31" s="5" t="s">
        <v>54</v>
      </c>
    </row>
    <row r="32" spans="1:1" x14ac:dyDescent="0.25">
      <c r="A32" s="5" t="s">
        <v>27</v>
      </c>
    </row>
    <row r="33" spans="1:1" x14ac:dyDescent="0.25">
      <c r="A33" s="5" t="s">
        <v>71</v>
      </c>
    </row>
    <row r="34" spans="1:1" x14ac:dyDescent="0.25">
      <c r="A34" s="5" t="s">
        <v>19</v>
      </c>
    </row>
    <row r="35" spans="1:1" x14ac:dyDescent="0.25">
      <c r="A35" s="5" t="s">
        <v>60</v>
      </c>
    </row>
    <row r="36" spans="1:1" x14ac:dyDescent="0.25">
      <c r="A36" s="5" t="s">
        <v>33</v>
      </c>
    </row>
    <row r="37" spans="1:1" x14ac:dyDescent="0.25">
      <c r="A37" s="5" t="s">
        <v>55</v>
      </c>
    </row>
    <row r="38" spans="1:1" x14ac:dyDescent="0.25">
      <c r="A38" s="5" t="s">
        <v>49</v>
      </c>
    </row>
    <row r="39" spans="1:1" x14ac:dyDescent="0.25">
      <c r="A39" s="3" t="s">
        <v>48</v>
      </c>
    </row>
    <row r="40" spans="1:1" x14ac:dyDescent="0.25">
      <c r="A40" s="4" t="s">
        <v>9</v>
      </c>
    </row>
    <row r="41" spans="1:1" x14ac:dyDescent="0.25">
      <c r="A41" s="5" t="s">
        <v>97</v>
      </c>
    </row>
    <row r="42" spans="1:1" x14ac:dyDescent="0.25">
      <c r="A42" s="5" t="s">
        <v>82</v>
      </c>
    </row>
    <row r="43" spans="1:1" x14ac:dyDescent="0.25">
      <c r="A43" s="5" t="s">
        <v>59</v>
      </c>
    </row>
    <row r="44" spans="1:1" x14ac:dyDescent="0.25">
      <c r="A44" s="5" t="s">
        <v>47</v>
      </c>
    </row>
    <row r="45" spans="1:1" x14ac:dyDescent="0.25">
      <c r="A45" s="3" t="s">
        <v>8</v>
      </c>
    </row>
    <row r="46" spans="1:1" x14ac:dyDescent="0.25">
      <c r="A46" s="4" t="s">
        <v>120</v>
      </c>
    </row>
    <row r="47" spans="1:1" x14ac:dyDescent="0.25">
      <c r="A47" s="5" t="s">
        <v>121</v>
      </c>
    </row>
    <row r="48" spans="1:1" x14ac:dyDescent="0.25">
      <c r="A48" s="5" t="s">
        <v>119</v>
      </c>
    </row>
    <row r="49" spans="1:1" x14ac:dyDescent="0.25">
      <c r="A49" s="4" t="s">
        <v>18</v>
      </c>
    </row>
    <row r="50" spans="1:1" x14ac:dyDescent="0.25">
      <c r="A50" s="5" t="s">
        <v>111</v>
      </c>
    </row>
    <row r="51" spans="1:1" x14ac:dyDescent="0.25">
      <c r="A51" s="5" t="s">
        <v>155</v>
      </c>
    </row>
    <row r="52" spans="1:1" x14ac:dyDescent="0.25">
      <c r="A52" s="5" t="s">
        <v>23</v>
      </c>
    </row>
    <row r="53" spans="1:1" x14ac:dyDescent="0.25">
      <c r="A53" s="5" t="s">
        <v>158</v>
      </c>
    </row>
    <row r="54" spans="1:1" x14ac:dyDescent="0.25">
      <c r="A54" s="5" t="s">
        <v>132</v>
      </c>
    </row>
    <row r="55" spans="1:1" x14ac:dyDescent="0.25">
      <c r="A55" s="5" t="s">
        <v>115</v>
      </c>
    </row>
    <row r="56" spans="1:1" x14ac:dyDescent="0.25">
      <c r="A56" s="5" t="s">
        <v>103</v>
      </c>
    </row>
    <row r="57" spans="1:1" x14ac:dyDescent="0.25">
      <c r="A57" s="5" t="s">
        <v>114</v>
      </c>
    </row>
    <row r="58" spans="1:1" x14ac:dyDescent="0.25">
      <c r="A58" s="5" t="s">
        <v>150</v>
      </c>
    </row>
    <row r="59" spans="1:1" x14ac:dyDescent="0.25">
      <c r="A59" s="4" t="s">
        <v>9</v>
      </c>
    </row>
    <row r="60" spans="1:1" x14ac:dyDescent="0.25">
      <c r="A60" s="5" t="s">
        <v>110</v>
      </c>
    </row>
    <row r="61" spans="1:1" x14ac:dyDescent="0.25">
      <c r="A61" s="5" t="s">
        <v>135</v>
      </c>
    </row>
    <row r="62" spans="1:1" x14ac:dyDescent="0.25">
      <c r="A62" s="5" t="s">
        <v>57</v>
      </c>
    </row>
    <row r="63" spans="1:1" x14ac:dyDescent="0.25">
      <c r="A63" s="5" t="s">
        <v>38</v>
      </c>
    </row>
    <row r="64" spans="1:1" x14ac:dyDescent="0.25">
      <c r="A64" s="5" t="s">
        <v>133</v>
      </c>
    </row>
    <row r="65" spans="1:1" x14ac:dyDescent="0.25">
      <c r="A65" s="5" t="s">
        <v>129</v>
      </c>
    </row>
    <row r="66" spans="1:1" x14ac:dyDescent="0.25">
      <c r="A66" s="5" t="s">
        <v>151</v>
      </c>
    </row>
    <row r="67" spans="1:1" x14ac:dyDescent="0.25">
      <c r="A67" s="5" t="s">
        <v>156</v>
      </c>
    </row>
    <row r="68" spans="1:1" x14ac:dyDescent="0.25">
      <c r="A68" s="5" t="s">
        <v>86</v>
      </c>
    </row>
    <row r="69" spans="1:1" x14ac:dyDescent="0.25">
      <c r="A69" s="5" t="s">
        <v>152</v>
      </c>
    </row>
    <row r="70" spans="1:1" x14ac:dyDescent="0.25">
      <c r="A70" s="5" t="s">
        <v>140</v>
      </c>
    </row>
    <row r="71" spans="1:1" x14ac:dyDescent="0.25">
      <c r="A71" s="5" t="s">
        <v>125</v>
      </c>
    </row>
    <row r="72" spans="1:1" x14ac:dyDescent="0.25">
      <c r="A72" s="5" t="s">
        <v>134</v>
      </c>
    </row>
    <row r="73" spans="1:1" x14ac:dyDescent="0.25">
      <c r="A73" s="5" t="s">
        <v>153</v>
      </c>
    </row>
    <row r="74" spans="1:1" x14ac:dyDescent="0.25">
      <c r="A74" s="5" t="s">
        <v>148</v>
      </c>
    </row>
    <row r="75" spans="1:1" x14ac:dyDescent="0.25">
      <c r="A75" s="5" t="s">
        <v>108</v>
      </c>
    </row>
    <row r="76" spans="1:1" x14ac:dyDescent="0.25">
      <c r="A76" s="5" t="s">
        <v>101</v>
      </c>
    </row>
    <row r="77" spans="1:1" x14ac:dyDescent="0.25">
      <c r="A77" s="5" t="s">
        <v>109</v>
      </c>
    </row>
    <row r="78" spans="1:1" x14ac:dyDescent="0.25">
      <c r="A78" s="5" t="s">
        <v>66</v>
      </c>
    </row>
    <row r="79" spans="1:1" x14ac:dyDescent="0.25">
      <c r="A79" s="5" t="s">
        <v>145</v>
      </c>
    </row>
    <row r="80" spans="1:1" x14ac:dyDescent="0.25">
      <c r="A80" s="5" t="s">
        <v>69</v>
      </c>
    </row>
    <row r="81" spans="1:1" x14ac:dyDescent="0.25">
      <c r="A81" s="5" t="s">
        <v>74</v>
      </c>
    </row>
    <row r="82" spans="1:1" x14ac:dyDescent="0.25">
      <c r="A82" s="5" t="s">
        <v>147</v>
      </c>
    </row>
    <row r="83" spans="1:1" x14ac:dyDescent="0.25">
      <c r="A83" s="5" t="s">
        <v>107</v>
      </c>
    </row>
    <row r="84" spans="1:1" x14ac:dyDescent="0.25">
      <c r="A84" s="5" t="s">
        <v>77</v>
      </c>
    </row>
    <row r="85" spans="1:1" x14ac:dyDescent="0.25">
      <c r="A85" s="5" t="s">
        <v>154</v>
      </c>
    </row>
    <row r="86" spans="1:1" x14ac:dyDescent="0.25">
      <c r="A86" s="5" t="s">
        <v>102</v>
      </c>
    </row>
    <row r="87" spans="1:1" x14ac:dyDescent="0.25">
      <c r="A87" s="5" t="s">
        <v>100</v>
      </c>
    </row>
    <row r="88" spans="1:1" x14ac:dyDescent="0.25">
      <c r="A88" s="5" t="s">
        <v>116</v>
      </c>
    </row>
    <row r="89" spans="1:1" x14ac:dyDescent="0.25">
      <c r="A89" s="5" t="s">
        <v>118</v>
      </c>
    </row>
    <row r="90" spans="1:1" x14ac:dyDescent="0.25">
      <c r="A90" s="5" t="s">
        <v>131</v>
      </c>
    </row>
    <row r="91" spans="1:1" x14ac:dyDescent="0.25">
      <c r="A91" s="5" t="s">
        <v>42</v>
      </c>
    </row>
    <row r="92" spans="1:1" x14ac:dyDescent="0.25">
      <c r="A92" s="5" t="s">
        <v>144</v>
      </c>
    </row>
    <row r="93" spans="1:1" x14ac:dyDescent="0.25">
      <c r="A93" s="5" t="s">
        <v>112</v>
      </c>
    </row>
    <row r="94" spans="1:1" x14ac:dyDescent="0.25">
      <c r="A94" s="5" t="s">
        <v>138</v>
      </c>
    </row>
    <row r="95" spans="1:1" x14ac:dyDescent="0.25">
      <c r="A95" s="5" t="s">
        <v>7</v>
      </c>
    </row>
    <row r="96" spans="1:1" x14ac:dyDescent="0.25">
      <c r="A96" s="5" t="s">
        <v>113</v>
      </c>
    </row>
    <row r="97" spans="1:1" x14ac:dyDescent="0.25">
      <c r="A97" s="5" t="s">
        <v>122</v>
      </c>
    </row>
    <row r="98" spans="1:1" x14ac:dyDescent="0.25">
      <c r="A98" s="5" t="s">
        <v>137</v>
      </c>
    </row>
    <row r="99" spans="1:1" x14ac:dyDescent="0.25">
      <c r="A99" s="5" t="s">
        <v>87</v>
      </c>
    </row>
    <row r="100" spans="1:1" x14ac:dyDescent="0.25">
      <c r="A100" s="5" t="s">
        <v>72</v>
      </c>
    </row>
    <row r="101" spans="1:1" x14ac:dyDescent="0.25">
      <c r="A101" s="4" t="s">
        <v>15</v>
      </c>
    </row>
    <row r="102" spans="1:1" x14ac:dyDescent="0.25">
      <c r="A102" s="5" t="s">
        <v>123</v>
      </c>
    </row>
    <row r="103" spans="1:1" x14ac:dyDescent="0.25">
      <c r="A103" s="5" t="s">
        <v>106</v>
      </c>
    </row>
    <row r="104" spans="1:1" x14ac:dyDescent="0.25">
      <c r="A104" s="5" t="s">
        <v>142</v>
      </c>
    </row>
    <row r="105" spans="1:1" x14ac:dyDescent="0.25">
      <c r="A105" s="5" t="s">
        <v>83</v>
      </c>
    </row>
    <row r="106" spans="1:1" x14ac:dyDescent="0.25">
      <c r="A106" s="5" t="s">
        <v>146</v>
      </c>
    </row>
    <row r="107" spans="1:1" x14ac:dyDescent="0.25">
      <c r="A107" s="5" t="s">
        <v>136</v>
      </c>
    </row>
    <row r="108" spans="1:1" x14ac:dyDescent="0.25">
      <c r="A108" s="5" t="s">
        <v>139</v>
      </c>
    </row>
    <row r="109" spans="1:1" x14ac:dyDescent="0.25">
      <c r="A109" s="5" t="s">
        <v>141</v>
      </c>
    </row>
    <row r="110" spans="1:1" x14ac:dyDescent="0.25">
      <c r="A110" s="5" t="s">
        <v>128</v>
      </c>
    </row>
    <row r="111" spans="1:1" x14ac:dyDescent="0.25">
      <c r="A111" s="5" t="s">
        <v>124</v>
      </c>
    </row>
    <row r="112" spans="1:1" x14ac:dyDescent="0.25">
      <c r="A112" s="5" t="s">
        <v>149</v>
      </c>
    </row>
    <row r="113" spans="1:1" x14ac:dyDescent="0.25">
      <c r="A113" s="5" t="s">
        <v>92</v>
      </c>
    </row>
    <row r="114" spans="1:1" x14ac:dyDescent="0.25">
      <c r="A114" s="5" t="s">
        <v>157</v>
      </c>
    </row>
    <row r="115" spans="1:1" x14ac:dyDescent="0.25">
      <c r="A115" s="5" t="s">
        <v>62</v>
      </c>
    </row>
    <row r="116" spans="1:1" x14ac:dyDescent="0.25">
      <c r="A116" s="5" t="s">
        <v>126</v>
      </c>
    </row>
    <row r="117" spans="1:1" x14ac:dyDescent="0.25">
      <c r="A117" s="5" t="s">
        <v>98</v>
      </c>
    </row>
    <row r="118" spans="1:1" x14ac:dyDescent="0.25">
      <c r="A118" s="5" t="s">
        <v>143</v>
      </c>
    </row>
    <row r="119" spans="1:1" x14ac:dyDescent="0.25">
      <c r="A119" s="5" t="s">
        <v>29</v>
      </c>
    </row>
    <row r="120" spans="1:1" x14ac:dyDescent="0.25">
      <c r="A120" s="5" t="s">
        <v>127</v>
      </c>
    </row>
    <row r="121" spans="1:1" x14ac:dyDescent="0.25">
      <c r="A121" s="5" t="s">
        <v>105</v>
      </c>
    </row>
    <row r="122" spans="1:1" x14ac:dyDescent="0.25">
      <c r="A122" s="5" t="s">
        <v>130</v>
      </c>
    </row>
    <row r="123" spans="1:1" x14ac:dyDescent="0.25">
      <c r="A123" s="5" t="s">
        <v>51</v>
      </c>
    </row>
    <row r="124" spans="1:1" x14ac:dyDescent="0.25">
      <c r="A124" s="3" t="s">
        <v>12</v>
      </c>
    </row>
    <row r="125" spans="1:1" x14ac:dyDescent="0.25">
      <c r="A125" s="4" t="s">
        <v>9</v>
      </c>
    </row>
    <row r="126" spans="1:1" x14ac:dyDescent="0.25">
      <c r="A126" s="5" t="s">
        <v>95</v>
      </c>
    </row>
    <row r="127" spans="1:1" x14ac:dyDescent="0.25">
      <c r="A127" s="5" t="s">
        <v>96</v>
      </c>
    </row>
    <row r="128" spans="1:1" x14ac:dyDescent="0.25">
      <c r="A128" s="5" t="s">
        <v>99</v>
      </c>
    </row>
    <row r="129" spans="1:1" x14ac:dyDescent="0.25">
      <c r="A129" s="5" t="s">
        <v>50</v>
      </c>
    </row>
    <row r="130" spans="1:1" x14ac:dyDescent="0.25">
      <c r="A130" s="5" t="s">
        <v>93</v>
      </c>
    </row>
    <row r="131" spans="1:1" x14ac:dyDescent="0.25">
      <c r="A131" s="5" t="s">
        <v>11</v>
      </c>
    </row>
    <row r="132" spans="1:1" x14ac:dyDescent="0.25">
      <c r="A132" s="5" t="s">
        <v>35</v>
      </c>
    </row>
    <row r="133" spans="1:1" x14ac:dyDescent="0.25">
      <c r="A133" s="4" t="s">
        <v>15</v>
      </c>
    </row>
    <row r="134" spans="1:1" x14ac:dyDescent="0.25">
      <c r="A134" s="5" t="s">
        <v>56</v>
      </c>
    </row>
    <row r="135" spans="1:1" x14ac:dyDescent="0.25">
      <c r="A135" s="5" t="s">
        <v>45</v>
      </c>
    </row>
    <row r="136" spans="1:1" x14ac:dyDescent="0.25">
      <c r="A136" s="5" t="s">
        <v>22</v>
      </c>
    </row>
    <row r="137" spans="1:1" x14ac:dyDescent="0.25">
      <c r="A137" s="5" t="s">
        <v>68</v>
      </c>
    </row>
    <row r="138" spans="1:1" x14ac:dyDescent="0.25">
      <c r="A138" s="5" t="s">
        <v>61</v>
      </c>
    </row>
    <row r="139" spans="1:1" x14ac:dyDescent="0.25">
      <c r="A139" s="5" t="s">
        <v>89</v>
      </c>
    </row>
    <row r="140" spans="1:1" x14ac:dyDescent="0.25">
      <c r="A140" s="5" t="s">
        <v>76</v>
      </c>
    </row>
    <row r="141" spans="1:1" x14ac:dyDescent="0.25">
      <c r="A141" s="5" t="s">
        <v>85</v>
      </c>
    </row>
    <row r="142" spans="1:1" x14ac:dyDescent="0.25">
      <c r="A142" s="5" t="s">
        <v>64</v>
      </c>
    </row>
    <row r="143" spans="1:1" x14ac:dyDescent="0.25">
      <c r="A143" s="3" t="s">
        <v>32</v>
      </c>
    </row>
    <row r="144" spans="1:1" x14ac:dyDescent="0.25">
      <c r="A144" s="4" t="s">
        <v>15</v>
      </c>
    </row>
    <row r="145" spans="1:1" x14ac:dyDescent="0.25">
      <c r="A145" s="5" t="s">
        <v>41</v>
      </c>
    </row>
    <row r="146" spans="1:1" x14ac:dyDescent="0.25">
      <c r="A146" s="5" t="s">
        <v>31</v>
      </c>
    </row>
    <row r="147" spans="1:1" x14ac:dyDescent="0.25">
      <c r="A147" s="3" t="s">
        <v>17</v>
      </c>
    </row>
    <row r="148" spans="1:1" x14ac:dyDescent="0.25">
      <c r="A148" s="4" t="s">
        <v>18</v>
      </c>
    </row>
    <row r="149" spans="1:1" x14ac:dyDescent="0.25">
      <c r="A149" s="5" t="s">
        <v>25</v>
      </c>
    </row>
    <row r="150" spans="1:1" x14ac:dyDescent="0.25">
      <c r="A150" s="5" t="s">
        <v>16</v>
      </c>
    </row>
    <row r="151" spans="1:1" x14ac:dyDescent="0.25">
      <c r="A151" s="5" t="s">
        <v>37</v>
      </c>
    </row>
    <row r="152" spans="1:1" x14ac:dyDescent="0.25">
      <c r="A152" s="4" t="s">
        <v>9</v>
      </c>
    </row>
    <row r="153" spans="1:1" x14ac:dyDescent="0.25">
      <c r="A153" s="5" t="s">
        <v>53</v>
      </c>
    </row>
    <row r="154" spans="1:1" x14ac:dyDescent="0.25">
      <c r="A154" s="5" t="s">
        <v>46</v>
      </c>
    </row>
    <row r="155" spans="1:1" x14ac:dyDescent="0.25">
      <c r="A155" s="3" t="s">
        <v>80</v>
      </c>
    </row>
    <row r="156" spans="1:1" x14ac:dyDescent="0.25">
      <c r="A156" s="4" t="s">
        <v>9</v>
      </c>
    </row>
    <row r="157" spans="1:1" x14ac:dyDescent="0.25">
      <c r="A157" s="5" t="s">
        <v>79</v>
      </c>
    </row>
    <row r="158" spans="1:1" x14ac:dyDescent="0.25">
      <c r="A158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6E7C-FD7B-B340-8CA1-87F66CB7383C}">
  <dimension ref="A1:J131"/>
  <sheetViews>
    <sheetView tabSelected="1" workbookViewId="0">
      <selection activeCell="B2" sqref="B2:B131"/>
    </sheetView>
  </sheetViews>
  <sheetFormatPr baseColWidth="10" defaultRowHeight="19" x14ac:dyDescent="0.25"/>
  <cols>
    <col min="2" max="2" width="107.7109375" bestFit="1" customWidth="1"/>
    <col min="3" max="3" width="50" bestFit="1" customWidth="1"/>
    <col min="4" max="4" width="8.42578125" bestFit="1" customWidth="1"/>
  </cols>
  <sheetData>
    <row r="1" spans="1:10" x14ac:dyDescent="0.25">
      <c r="A1" t="s">
        <v>0</v>
      </c>
      <c r="B1" t="s">
        <v>161</v>
      </c>
      <c r="C1" t="s">
        <v>162</v>
      </c>
      <c r="D1" t="s">
        <v>163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8572072194</v>
      </c>
      <c r="B2" t="str">
        <f t="shared" ref="B2:B3" ca="1" si="0">IF(D2&lt;&gt;"","["&amp;C2&amp;"]"&amp;"("&amp;_xlfn.TEXTBEFORE(_xlfn.TEXTAFTER(_xlfn.FORMULATEXT(D2), "HYPERLINK("""), """")&amp;")",C2)</f>
        <v>Send bio to John Smith</v>
      </c>
      <c r="C2" t="s">
        <v>7</v>
      </c>
      <c r="E2" t="s">
        <v>8</v>
      </c>
      <c r="G2">
        <v>1</v>
      </c>
      <c r="H2" t="s">
        <v>9</v>
      </c>
      <c r="I2" t="s">
        <v>10</v>
      </c>
    </row>
    <row r="3" spans="1:10" x14ac:dyDescent="0.25">
      <c r="A3">
        <v>8572522415</v>
      </c>
      <c r="B3" t="str">
        <f t="shared" ca="1" si="0"/>
        <v>Pay Amanda</v>
      </c>
      <c r="C3" t="s">
        <v>11</v>
      </c>
      <c r="E3" t="s">
        <v>12</v>
      </c>
      <c r="F3" s="1">
        <v>45823</v>
      </c>
      <c r="G3">
        <v>1</v>
      </c>
      <c r="H3" t="s">
        <v>9</v>
      </c>
    </row>
    <row r="4" spans="1:10" x14ac:dyDescent="0.25">
      <c r="A4">
        <v>8613721400</v>
      </c>
      <c r="B4" t="str">
        <f ca="1">IF(D4&lt;&gt;"","["&amp;C4&amp;"]"&amp;"("&amp;_xlfn.TEXTBEFORE(_xlfn.TEXTAFTER(_xlfn.FORMULATEXT(D4), "HYPERLINK("""), """")&amp;")",C4)</f>
        <v>[Review Matt's Loans](obsidian://open?vault=Main%20Vault&amp;file=z8_FilingCabinet%2FPERS%20Review%20Matt's%20Student%20Loans)</v>
      </c>
      <c r="C4" t="s">
        <v>13</v>
      </c>
      <c r="D4" t="str">
        <f>HYPERLINK("obsidian://open?vault=Main%20Vault&amp;file=z8_FilingCabinet%2FPERS%20Review%20Matt's%20Student%20Loans", "Link")</f>
        <v>Link</v>
      </c>
      <c r="E4" t="s">
        <v>14</v>
      </c>
      <c r="G4">
        <v>1</v>
      </c>
      <c r="H4" t="s">
        <v>15</v>
      </c>
    </row>
    <row r="5" spans="1:10" x14ac:dyDescent="0.25">
      <c r="A5">
        <v>8677777223</v>
      </c>
      <c r="B5" t="str">
        <f t="shared" ref="B5:B68" ca="1" si="1">IF(D5&lt;&gt;"","["&amp;C5&amp;"]"&amp;"("&amp;_xlfn.TEXTBEFORE(_xlfn.TEXTAFTER(_xlfn.FORMULATEXT(D5), "HYPERLINK("""), """")&amp;")",C5)</f>
        <v>File Mejeticks Sales Tax Return</v>
      </c>
      <c r="C5" t="s">
        <v>16</v>
      </c>
      <c r="E5" t="s">
        <v>17</v>
      </c>
      <c r="F5" s="1">
        <v>45818</v>
      </c>
      <c r="G5">
        <v>1</v>
      </c>
      <c r="H5" t="s">
        <v>18</v>
      </c>
    </row>
    <row r="6" spans="1:10" x14ac:dyDescent="0.25">
      <c r="A6">
        <v>8696411987</v>
      </c>
      <c r="B6" t="str">
        <f t="shared" ca="1" si="1"/>
        <v>[READ THIS OFTEN](https://www.reddit.com/r/taxpros/comments/1hhef7y/whats_everyones_rate_on_securing_new_clients/)</v>
      </c>
      <c r="C6" t="s">
        <v>19</v>
      </c>
      <c r="D6" t="str">
        <f>HYPERLINK("https://www.reddit.com/r/taxpros/comments/1hhef7y/whats_everyones_rate_on_securing_new_clients/", "Link")</f>
        <v>Link</v>
      </c>
      <c r="E6" t="s">
        <v>20</v>
      </c>
      <c r="G6">
        <v>1</v>
      </c>
      <c r="H6" t="s">
        <v>9</v>
      </c>
    </row>
    <row r="7" spans="1:10" x14ac:dyDescent="0.25">
      <c r="A7">
        <v>9148040617</v>
      </c>
      <c r="B7" t="str">
        <f t="shared" ca="1" si="1"/>
        <v>[Submit rental and tow bills for vehicle](hook://email/AKA3m000000000000000000000000000000000000000000000SW0F0E00HQJe7votSomuqloO60MDCw%40sfdc.net)</v>
      </c>
      <c r="C7" t="s">
        <v>21</v>
      </c>
      <c r="D7" t="str">
        <f>HYPERLINK("hook://email/AKA3m000000000000000000000000000000000000000000000SW0F0E00HQJe7votSomuqloO60MDCw%40sfdc.net", "Link")</f>
        <v>Link</v>
      </c>
      <c r="E7" t="s">
        <v>20</v>
      </c>
      <c r="G7">
        <v>1</v>
      </c>
      <c r="H7" t="s">
        <v>18</v>
      </c>
    </row>
    <row r="8" spans="1:10" x14ac:dyDescent="0.25">
      <c r="A8">
        <v>8572525986</v>
      </c>
      <c r="B8" t="str">
        <f t="shared" ca="1" si="1"/>
        <v>Pay Karen</v>
      </c>
      <c r="C8" t="s">
        <v>22</v>
      </c>
      <c r="E8" t="s">
        <v>12</v>
      </c>
      <c r="F8" s="1">
        <v>45839</v>
      </c>
      <c r="G8">
        <v>1</v>
      </c>
      <c r="H8" t="s">
        <v>15</v>
      </c>
    </row>
    <row r="9" spans="1:10" x14ac:dyDescent="0.25">
      <c r="A9">
        <v>8572686210</v>
      </c>
      <c r="B9" t="str">
        <f t="shared" ca="1" si="1"/>
        <v>Get paid by Outback</v>
      </c>
      <c r="C9" t="s">
        <v>23</v>
      </c>
      <c r="E9" t="s">
        <v>8</v>
      </c>
      <c r="G9">
        <v>1</v>
      </c>
      <c r="H9" t="s">
        <v>18</v>
      </c>
    </row>
    <row r="10" spans="1:10" x14ac:dyDescent="0.25">
      <c r="A10">
        <v>8613143711</v>
      </c>
      <c r="B10" t="str">
        <f t="shared" ca="1" si="1"/>
        <v>[Get PCI Compliant](obsidian://open?vault=Main%20Vault&amp;file=z8_FilingCabinet%2FECRQ%20Get%20PCI%20Compliant)</v>
      </c>
      <c r="C10" t="s">
        <v>24</v>
      </c>
      <c r="D10" t="str">
        <f>HYPERLINK("obsidian://open?vault=Main%20Vault&amp;file=z8_FilingCabinet%2FECRQ%20Get%20PCI%20Compliant", "Link")</f>
        <v>Link</v>
      </c>
      <c r="E10" t="s">
        <v>14</v>
      </c>
      <c r="G10">
        <v>1</v>
      </c>
      <c r="H10" t="s">
        <v>18</v>
      </c>
    </row>
    <row r="11" spans="1:10" x14ac:dyDescent="0.25">
      <c r="A11">
        <v>8677777793</v>
      </c>
      <c r="B11" t="str">
        <f t="shared" ca="1" si="1"/>
        <v>File Ecoroq Sales Tax Return</v>
      </c>
      <c r="C11" t="s">
        <v>25</v>
      </c>
      <c r="E11" t="s">
        <v>17</v>
      </c>
      <c r="F11" s="1">
        <v>45818</v>
      </c>
      <c r="G11">
        <v>1</v>
      </c>
      <c r="H11" t="s">
        <v>18</v>
      </c>
    </row>
    <row r="12" spans="1:10" x14ac:dyDescent="0.25">
      <c r="A12">
        <v>8951804948</v>
      </c>
      <c r="B12" t="str">
        <f t="shared" ca="1" si="1"/>
        <v>[File and Pay PA Employer Taxes](obsidian://open?vault=Main%20Vault&amp;file=z8_FilingCabinet%2FGCFO%20File%20and%20Pay%20PA%20Payroll%20Taxes)</v>
      </c>
      <c r="C12" t="s">
        <v>26</v>
      </c>
      <c r="D12" t="str">
        <f>HYPERLINK("obsidian://open?vault=Main%20Vault&amp;file=z8_FilingCabinet%2FGCFO%20File%20and%20Pay%20PA%20Payroll%20Taxes", "Link")</f>
        <v>Link</v>
      </c>
      <c r="E12" t="s">
        <v>20</v>
      </c>
      <c r="G12">
        <v>1</v>
      </c>
      <c r="H12" t="s">
        <v>9</v>
      </c>
    </row>
    <row r="13" spans="1:10" x14ac:dyDescent="0.25">
      <c r="A13">
        <v>9136158829</v>
      </c>
      <c r="B13" t="str">
        <f t="shared" ca="1" si="1"/>
        <v>Prepare financial statements for BEST Pest Control</v>
      </c>
      <c r="C13" t="s">
        <v>27</v>
      </c>
      <c r="E13" t="s">
        <v>20</v>
      </c>
      <c r="G13">
        <v>1</v>
      </c>
      <c r="H13" t="s">
        <v>9</v>
      </c>
      <c r="I13" t="s">
        <v>28</v>
      </c>
    </row>
    <row r="14" spans="1:10" x14ac:dyDescent="0.25">
      <c r="A14">
        <v>8572554158</v>
      </c>
      <c r="B14" t="str">
        <f t="shared" ca="1" si="1"/>
        <v>[Sign up for Social Security](obsidian://open?vault=Main%20Vault&amp;file=z8_FilingCabinet%2FPERS%20Sign%20up%20for%20Social%20Security)</v>
      </c>
      <c r="C14" t="s">
        <v>29</v>
      </c>
      <c r="D14" t="str">
        <f>HYPERLINK("obsidian://open?vault=Main%20Vault&amp;file=z8_FilingCabinet%2FPERS%20Sign%20up%20for%20Social%20Security", "Link")</f>
        <v>Link</v>
      </c>
      <c r="E14" t="s">
        <v>8</v>
      </c>
      <c r="F14" s="1">
        <v>45945</v>
      </c>
      <c r="G14">
        <v>1</v>
      </c>
      <c r="H14" t="s">
        <v>15</v>
      </c>
    </row>
    <row r="15" spans="1:10" x14ac:dyDescent="0.25">
      <c r="A15">
        <v>8613222244</v>
      </c>
      <c r="B15" t="str">
        <f t="shared" ca="1" si="1"/>
        <v>[Buy car for Sveta](obsidian://open?vault=Main%20Vault&amp;file=PERS%20Sveta%20New%20Car)</v>
      </c>
      <c r="C15" t="s">
        <v>30</v>
      </c>
      <c r="D15" t="str">
        <f>HYPERLINK("obsidian://open?vault=Main%20Vault&amp;file=PERS%20Sveta%20New%20Car", "Link")</f>
        <v>Link</v>
      </c>
      <c r="E15" t="s">
        <v>14</v>
      </c>
      <c r="G15">
        <v>1</v>
      </c>
      <c r="H15" t="s">
        <v>15</v>
      </c>
    </row>
    <row r="16" spans="1:10" x14ac:dyDescent="0.25">
      <c r="A16">
        <v>8613244175</v>
      </c>
      <c r="B16" t="str">
        <f t="shared" ca="1" si="1"/>
        <v>Weekly Review</v>
      </c>
      <c r="C16" t="s">
        <v>31</v>
      </c>
      <c r="E16" t="s">
        <v>32</v>
      </c>
      <c r="G16">
        <v>1</v>
      </c>
      <c r="H16" t="s">
        <v>15</v>
      </c>
    </row>
    <row r="17" spans="1:9" x14ac:dyDescent="0.25">
      <c r="A17">
        <v>8944826683</v>
      </c>
      <c r="B17" t="str">
        <f t="shared" ca="1" si="1"/>
        <v>Schedule trip to see Jag?</v>
      </c>
      <c r="C17" t="s">
        <v>33</v>
      </c>
      <c r="E17" t="s">
        <v>20</v>
      </c>
      <c r="G17">
        <v>1</v>
      </c>
      <c r="H17" t="s">
        <v>9</v>
      </c>
      <c r="I17" t="s">
        <v>34</v>
      </c>
    </row>
    <row r="18" spans="1:9" x14ac:dyDescent="0.25">
      <c r="A18">
        <v>8570635327</v>
      </c>
      <c r="B18" t="str">
        <f t="shared" ca="1" si="1"/>
        <v>Update PCS Pivot Tables</v>
      </c>
      <c r="C18" t="s">
        <v>35</v>
      </c>
      <c r="E18" t="s">
        <v>12</v>
      </c>
      <c r="F18" s="1">
        <v>45814</v>
      </c>
      <c r="G18">
        <v>1</v>
      </c>
      <c r="H18" t="s">
        <v>9</v>
      </c>
      <c r="I18" t="s">
        <v>36</v>
      </c>
    </row>
    <row r="19" spans="1:9" x14ac:dyDescent="0.25">
      <c r="A19">
        <v>8572126422</v>
      </c>
      <c r="B19" t="str">
        <f t="shared" ca="1" si="1"/>
        <v>Pay Jim</v>
      </c>
      <c r="C19" t="s">
        <v>37</v>
      </c>
      <c r="E19" t="s">
        <v>17</v>
      </c>
      <c r="F19" s="1">
        <v>45823</v>
      </c>
      <c r="G19">
        <v>1</v>
      </c>
      <c r="H19" t="s">
        <v>18</v>
      </c>
    </row>
    <row r="20" spans="1:9" x14ac:dyDescent="0.25">
      <c r="A20">
        <v>8573627365</v>
      </c>
      <c r="B20" t="str">
        <f t="shared" ca="1" si="1"/>
        <v>Amend Kris 2022 Tax Returns</v>
      </c>
      <c r="C20" t="s">
        <v>38</v>
      </c>
      <c r="E20" t="s">
        <v>8</v>
      </c>
      <c r="G20">
        <v>1</v>
      </c>
      <c r="H20" t="s">
        <v>9</v>
      </c>
      <c r="I20" t="s">
        <v>39</v>
      </c>
    </row>
    <row r="21" spans="1:9" x14ac:dyDescent="0.25">
      <c r="A21">
        <v>8613224753</v>
      </c>
      <c r="B21" t="str">
        <f t="shared" ca="1" si="1"/>
        <v>[Create Help Resource for people like Jasmine](obsidian://open?vault=Main%20Vault&amp;file=z8_FilingCabinet%2FHelp%20for%20Jasmine)</v>
      </c>
      <c r="C21" t="s">
        <v>40</v>
      </c>
      <c r="D21" t="str">
        <f>HYPERLINK("obsidian://open?vault=Main%20Vault&amp;file=z8_FilingCabinet%2FHelp%20for%20Jasmine", "Link")</f>
        <v>Link</v>
      </c>
      <c r="E21" t="s">
        <v>14</v>
      </c>
      <c r="G21">
        <v>1</v>
      </c>
      <c r="H21" t="s">
        <v>15</v>
      </c>
    </row>
    <row r="22" spans="1:9" x14ac:dyDescent="0.25">
      <c r="A22">
        <v>8613393594</v>
      </c>
      <c r="B22" t="str">
        <f t="shared" ca="1" si="1"/>
        <v>[Gift Ideas for Jon](obsidian://open?vault=Main%20Vault&amp;file=z8_FilingCabinet%2FPERS%20JON%20Gift%20Ideas)</v>
      </c>
      <c r="C22" t="s">
        <v>41</v>
      </c>
      <c r="D22" t="str">
        <f>HYPERLINK("obsidian://open?vault=Main%20Vault&amp;file=z8_FilingCabinet%2FPERS%20JON%20Gift%20Ideas", "Link")</f>
        <v>Link</v>
      </c>
      <c r="E22" t="s">
        <v>32</v>
      </c>
      <c r="G22">
        <v>1</v>
      </c>
      <c r="H22" t="s">
        <v>15</v>
      </c>
    </row>
    <row r="23" spans="1:9" x14ac:dyDescent="0.25">
      <c r="A23">
        <v>8582003262</v>
      </c>
      <c r="B23" t="str">
        <f t="shared" ca="1" si="1"/>
        <v>Paul Rogers - Schedule call</v>
      </c>
      <c r="C23" t="s">
        <v>42</v>
      </c>
      <c r="E23" t="s">
        <v>8</v>
      </c>
      <c r="G23">
        <v>1</v>
      </c>
      <c r="H23" t="s">
        <v>9</v>
      </c>
      <c r="I23" t="s">
        <v>43</v>
      </c>
    </row>
    <row r="24" spans="1:9" x14ac:dyDescent="0.25">
      <c r="A24">
        <v>8613259407</v>
      </c>
      <c r="B24" t="str">
        <f t="shared" ca="1" si="1"/>
        <v>Write a book called "Brain Wire"</v>
      </c>
      <c r="C24" t="s">
        <v>44</v>
      </c>
      <c r="E24" t="s">
        <v>14</v>
      </c>
      <c r="G24">
        <v>1</v>
      </c>
      <c r="H24" t="s">
        <v>15</v>
      </c>
    </row>
    <row r="25" spans="1:9" x14ac:dyDescent="0.25">
      <c r="A25">
        <v>8613725985</v>
      </c>
      <c r="B25" t="str">
        <f t="shared" ca="1" si="1"/>
        <v>[Enroll Klim in Diversity Lottery](obsidian://open?vault=Main%20Vault&amp;file=z8_FilingCabinet%2FPERS%20Enroll%20Klim%20in%20Diversity%20Lottery)</v>
      </c>
      <c r="C25" t="s">
        <v>45</v>
      </c>
      <c r="D25" t="str">
        <f>HYPERLINK("obsidian://open?vault=Main%20Vault&amp;file=z8_FilingCabinet%2FPERS%20Enroll%20Klim%20in%20Diversity%20Lottery", "Link")</f>
        <v>Link</v>
      </c>
      <c r="E25" t="s">
        <v>12</v>
      </c>
      <c r="F25" s="1">
        <v>45945</v>
      </c>
      <c r="G25">
        <v>1</v>
      </c>
      <c r="H25" t="s">
        <v>15</v>
      </c>
    </row>
    <row r="26" spans="1:9" x14ac:dyDescent="0.25">
      <c r="A26">
        <v>8716741427</v>
      </c>
      <c r="B26" t="str">
        <f t="shared" ca="1" si="1"/>
        <v>Review Smyth Insurance Payroll (John and Stephanie)</v>
      </c>
      <c r="C26" t="s">
        <v>46</v>
      </c>
      <c r="E26" t="s">
        <v>17</v>
      </c>
      <c r="F26" s="1">
        <v>45832</v>
      </c>
      <c r="G26">
        <v>1</v>
      </c>
      <c r="H26" t="s">
        <v>9</v>
      </c>
      <c r="I26" t="s">
        <v>10</v>
      </c>
    </row>
    <row r="27" spans="1:9" x14ac:dyDescent="0.25">
      <c r="A27">
        <v>9020139379</v>
      </c>
      <c r="B27" t="str">
        <f t="shared" ca="1" si="1"/>
        <v>Review signed Power of Attorney from Next Step Insurance</v>
      </c>
      <c r="C27" t="s">
        <v>47</v>
      </c>
      <c r="E27" t="s">
        <v>48</v>
      </c>
      <c r="F27" s="1">
        <v>45745</v>
      </c>
      <c r="G27">
        <v>1</v>
      </c>
      <c r="H27" t="s">
        <v>9</v>
      </c>
      <c r="I27" t="s">
        <v>39</v>
      </c>
    </row>
    <row r="28" spans="1:9" x14ac:dyDescent="0.25">
      <c r="A28">
        <v>9162621753</v>
      </c>
      <c r="B28" t="str">
        <f t="shared" ca="1" si="1"/>
        <v>Transfer New Employee Lodging Prop to Pacific Assets</v>
      </c>
      <c r="C28" t="s">
        <v>49</v>
      </c>
      <c r="E28" t="s">
        <v>20</v>
      </c>
      <c r="G28">
        <v>1</v>
      </c>
      <c r="H28" t="s">
        <v>9</v>
      </c>
      <c r="I28" t="s">
        <v>36</v>
      </c>
    </row>
    <row r="29" spans="1:9" x14ac:dyDescent="0.25">
      <c r="A29">
        <v>8572924901</v>
      </c>
      <c r="B29" t="str">
        <f t="shared" ca="1" si="1"/>
        <v>File Next Step Benefits Payroll Return</v>
      </c>
      <c r="C29" t="s">
        <v>50</v>
      </c>
      <c r="E29" t="s">
        <v>12</v>
      </c>
      <c r="F29" s="1">
        <v>45654</v>
      </c>
      <c r="G29">
        <v>1</v>
      </c>
      <c r="H29" t="s">
        <v>9</v>
      </c>
      <c r="I29" t="s">
        <v>39</v>
      </c>
    </row>
    <row r="30" spans="1:9" x14ac:dyDescent="0.25">
      <c r="A30">
        <v>8584025175</v>
      </c>
      <c r="B30" t="str">
        <f t="shared" ca="1" si="1"/>
        <v>Watch Martha Stewart documentary</v>
      </c>
      <c r="C30" t="s">
        <v>51</v>
      </c>
      <c r="E30" t="s">
        <v>8</v>
      </c>
      <c r="G30">
        <v>1</v>
      </c>
      <c r="H30" t="s">
        <v>15</v>
      </c>
    </row>
    <row r="31" spans="1:9" x14ac:dyDescent="0.25">
      <c r="A31">
        <v>8613270031</v>
      </c>
      <c r="B31" t="str">
        <f t="shared" ca="1" si="1"/>
        <v>[Sell Ecoroq](obsidian://open?vault=Main%20Vault&amp;file=z8_FilingCabinet%2FECRQ%20Sell%20Ecoroq)</v>
      </c>
      <c r="C31" t="s">
        <v>52</v>
      </c>
      <c r="D31" t="str">
        <f>HYPERLINK("obsidian://open?vault=Main%20Vault&amp;file=z8_FilingCabinet%2FECRQ%20Sell%20Ecoroq", "Link")</f>
        <v>Link</v>
      </c>
      <c r="E31" t="s">
        <v>14</v>
      </c>
      <c r="G31">
        <v>1</v>
      </c>
      <c r="H31" t="s">
        <v>18</v>
      </c>
    </row>
    <row r="32" spans="1:9" x14ac:dyDescent="0.25">
      <c r="A32">
        <v>8716761483</v>
      </c>
      <c r="B32" t="str">
        <f t="shared" ca="1" si="1"/>
        <v>Prepare Smyth Insurance Payroll (Skip only)</v>
      </c>
      <c r="C32" t="s">
        <v>53</v>
      </c>
      <c r="E32" t="s">
        <v>17</v>
      </c>
      <c r="F32" s="1">
        <v>45811</v>
      </c>
      <c r="G32">
        <v>1</v>
      </c>
      <c r="H32" t="s">
        <v>9</v>
      </c>
      <c r="I32" t="s">
        <v>10</v>
      </c>
    </row>
    <row r="33" spans="1:9" x14ac:dyDescent="0.25">
      <c r="A33">
        <v>9003330492</v>
      </c>
      <c r="B33" t="str">
        <f t="shared" ca="1" si="1"/>
        <v>[Help Singhs Pursue Coating Business](obsidian://open?vault=Main%20Vault&amp;file=z8_FilingCabinet%2FGCFO%20SINGH%20Business%20Acquisition%20Options)</v>
      </c>
      <c r="C33" t="s">
        <v>54</v>
      </c>
      <c r="D33" t="str">
        <f>HYPERLINK("obsidian://open?vault=Main%20Vault&amp;file=z8_FilingCabinet%2FGCFO%20SINGH%20Business%20Acquisition%20Options", "Link")</f>
        <v>Link</v>
      </c>
      <c r="E33" t="s">
        <v>20</v>
      </c>
      <c r="G33">
        <v>1</v>
      </c>
      <c r="H33" t="s">
        <v>9</v>
      </c>
      <c r="I33" t="s">
        <v>34</v>
      </c>
    </row>
    <row r="34" spans="1:9" x14ac:dyDescent="0.25">
      <c r="A34">
        <v>9090376337</v>
      </c>
      <c r="B34" t="str">
        <f t="shared" ca="1" si="1"/>
        <v>Start Equipment Leasing Company</v>
      </c>
      <c r="C34" t="s">
        <v>55</v>
      </c>
      <c r="E34" t="s">
        <v>20</v>
      </c>
      <c r="G34">
        <v>1</v>
      </c>
      <c r="H34" t="s">
        <v>9</v>
      </c>
      <c r="I34" t="s">
        <v>36</v>
      </c>
    </row>
    <row r="35" spans="1:9" x14ac:dyDescent="0.25">
      <c r="A35">
        <v>8573526643</v>
      </c>
      <c r="B35" t="str">
        <f t="shared" ca="1" si="1"/>
        <v>[Check Klim's I130 Status](obsidian://open?vault=Main%20Vault&amp;file=z8_FilingCabinet%2FPERS%20File%20Check%20Klim's%20i130%20Status)</v>
      </c>
      <c r="C35" t="s">
        <v>56</v>
      </c>
      <c r="D35" t="str">
        <f>HYPERLINK("obsidian://open?vault=Main%20Vault&amp;file=z8_FilingCabinet%2FPERS%20File%20Check%20Klim's%20i130%20Status", "Link")</f>
        <v>Link</v>
      </c>
      <c r="E35" t="s">
        <v>12</v>
      </c>
      <c r="F35" s="1">
        <v>45819</v>
      </c>
      <c r="G35">
        <v>1</v>
      </c>
      <c r="H35" t="s">
        <v>15</v>
      </c>
    </row>
    <row r="36" spans="1:9" x14ac:dyDescent="0.25">
      <c r="A36">
        <v>8594603665</v>
      </c>
      <c r="B36" t="str">
        <f t="shared" ca="1" si="1"/>
        <v>Advise Next Step whether they should convert to S Corp</v>
      </c>
      <c r="C36" t="s">
        <v>57</v>
      </c>
      <c r="E36" t="s">
        <v>8</v>
      </c>
      <c r="G36">
        <v>1</v>
      </c>
      <c r="H36" t="s">
        <v>9</v>
      </c>
      <c r="I36" t="s">
        <v>39</v>
      </c>
    </row>
    <row r="37" spans="1:9" x14ac:dyDescent="0.25">
      <c r="A37">
        <v>8613276851</v>
      </c>
      <c r="B37" t="str">
        <f t="shared" ca="1" si="1"/>
        <v>[Build flight simulator](obsidian://open?vault=Main%20Vault&amp;file=z8_FilingCabinet%2FPERS%20Build%20Flight%20Sim)</v>
      </c>
      <c r="C37" t="s">
        <v>58</v>
      </c>
      <c r="D37" t="str">
        <f>HYPERLINK("obsidian://open?vault=Main%20Vault&amp;file=z8_FilingCabinet%2FPERS%20Build%20Flight%20Sim", "Link")</f>
        <v>Link</v>
      </c>
      <c r="E37" t="s">
        <v>14</v>
      </c>
      <c r="G37">
        <v>1</v>
      </c>
      <c r="H37" t="s">
        <v>15</v>
      </c>
    </row>
    <row r="38" spans="1:9" x14ac:dyDescent="0.25">
      <c r="A38">
        <v>8991876432</v>
      </c>
      <c r="B38" t="str">
        <f t="shared" ca="1" si="1"/>
        <v>Create Augusta form workflow</v>
      </c>
      <c r="C38" t="s">
        <v>59</v>
      </c>
      <c r="E38" t="s">
        <v>48</v>
      </c>
      <c r="F38" s="1">
        <v>45736</v>
      </c>
      <c r="G38">
        <v>1</v>
      </c>
      <c r="H38" t="s">
        <v>9</v>
      </c>
    </row>
    <row r="39" spans="1:9" x14ac:dyDescent="0.25">
      <c r="A39">
        <v>9118944293</v>
      </c>
      <c r="B39" t="str">
        <f t="shared" ca="1" si="1"/>
        <v>[Review Bradford Tax S Corp Webinar](https://beacon360.content.online/xbcs/S1685/catalog/resources.xhtml?eid=63793&amp;xbc-enc=D_TNuC54dZ0T492acXw2eb557BHq8DzP)</v>
      </c>
      <c r="C39" t="s">
        <v>60</v>
      </c>
      <c r="D39" t="str">
        <f>HYPERLINK("https://beacon360.content.online/xbcs/S1685/catalog/resources.xhtml?eid=63793&amp;xbc-enc=D_TNuC54dZ0T492acXw2eb557BHq8DzP", "Link")</f>
        <v>Link</v>
      </c>
      <c r="E39" t="s">
        <v>20</v>
      </c>
      <c r="G39">
        <v>1</v>
      </c>
      <c r="H39" t="s">
        <v>9</v>
      </c>
    </row>
    <row r="40" spans="1:9" x14ac:dyDescent="0.25">
      <c r="A40">
        <v>8572538512</v>
      </c>
      <c r="B40" t="str">
        <f t="shared" ca="1" si="1"/>
        <v>Recharge V2 battery</v>
      </c>
      <c r="C40" t="s">
        <v>61</v>
      </c>
      <c r="E40" t="s">
        <v>12</v>
      </c>
      <c r="F40" s="1">
        <v>45819</v>
      </c>
      <c r="G40">
        <v>1</v>
      </c>
      <c r="H40" t="s">
        <v>15</v>
      </c>
    </row>
    <row r="41" spans="1:9" x14ac:dyDescent="0.25">
      <c r="A41">
        <v>8594604755</v>
      </c>
      <c r="B41" t="str">
        <f t="shared" ca="1" si="1"/>
        <v>[Redeem $35 reward](obsidian://open?vault=Main%20Vault&amp;file=z8_FilingCabinet%2Fa%20PERS%20Redeem%20Coupons)</v>
      </c>
      <c r="C41" t="s">
        <v>62</v>
      </c>
      <c r="D41" t="str">
        <f>HYPERLINK("obsidian://open?vault=Main%20Vault&amp;file=z8_FilingCabinet%2Fa%20PERS%20Redeem%20Coupons", "Link")</f>
        <v>Link</v>
      </c>
      <c r="E41" t="s">
        <v>8</v>
      </c>
      <c r="G41">
        <v>1</v>
      </c>
      <c r="H41" t="s">
        <v>15</v>
      </c>
    </row>
    <row r="42" spans="1:9" x14ac:dyDescent="0.25">
      <c r="A42">
        <v>9121741612</v>
      </c>
      <c r="B42" t="str">
        <f t="shared" ca="1" si="1"/>
        <v>Analyze Robotics Co</v>
      </c>
      <c r="C42" t="s">
        <v>63</v>
      </c>
      <c r="E42" t="s">
        <v>20</v>
      </c>
      <c r="G42">
        <v>1</v>
      </c>
      <c r="H42" t="s">
        <v>9</v>
      </c>
      <c r="I42" t="s">
        <v>34</v>
      </c>
    </row>
    <row r="43" spans="1:9" x14ac:dyDescent="0.25">
      <c r="A43">
        <v>8572615505</v>
      </c>
      <c r="B43" t="str">
        <f t="shared" ca="1" si="1"/>
        <v>Use Google Voice</v>
      </c>
      <c r="C43" t="s">
        <v>64</v>
      </c>
      <c r="E43" t="s">
        <v>12</v>
      </c>
      <c r="F43" s="1">
        <v>45874</v>
      </c>
      <c r="G43">
        <v>1</v>
      </c>
      <c r="H43" t="s">
        <v>15</v>
      </c>
    </row>
    <row r="44" spans="1:9" x14ac:dyDescent="0.25">
      <c r="A44">
        <v>8572918972</v>
      </c>
      <c r="B44" t="str">
        <f t="shared" ca="1" si="1"/>
        <v>[File KH Payroll WH Tax Return](obsidian://open?vault=Main%20Vault&amp;file=z8_FilingCabinet%2FGCFO%20NEXTSTEP%20File%20WI%20Payroll%20forms%20for%20KH%20Insurance)</v>
      </c>
      <c r="C44" t="s">
        <v>65</v>
      </c>
      <c r="D44" t="str">
        <f>HYPERLINK("obsidian://open?vault=Main%20Vault&amp;file=z8_FilingCabinet%2FGCFO%20NEXTSTEP%20File%20WI%20Payroll%20forms%20for%20KH%20Insurance", "Link")</f>
        <v>Link</v>
      </c>
      <c r="E44" t="s">
        <v>20</v>
      </c>
      <c r="G44">
        <v>1</v>
      </c>
      <c r="H44" t="s">
        <v>9</v>
      </c>
      <c r="I44" t="s">
        <v>39</v>
      </c>
    </row>
    <row r="45" spans="1:9" x14ac:dyDescent="0.25">
      <c r="A45">
        <v>8597298982</v>
      </c>
      <c r="B45" t="str">
        <f t="shared" ca="1" si="1"/>
        <v>[File TN Franchise Tax Returns by April 15 2026](obsidian://open?vault=Main%20Vault&amp;file=z8_FilingCabinet%2FGCFO%20File%20Tax%20Returns%20%26%20Extensions)</v>
      </c>
      <c r="C45" t="s">
        <v>66</v>
      </c>
      <c r="D45" t="str">
        <f>HYPERLINK("obsidian://open?vault=Main%20Vault&amp;file=z8_FilingCabinet%2FGCFO%20File%20Tax%20Returns%20%26%20Extensions", "Link")</f>
        <v>Link</v>
      </c>
      <c r="E45" t="s">
        <v>8</v>
      </c>
      <c r="F45" s="1">
        <v>46099</v>
      </c>
      <c r="G45">
        <v>1</v>
      </c>
      <c r="H45" t="s">
        <v>9</v>
      </c>
      <c r="I45" t="s">
        <v>10</v>
      </c>
    </row>
    <row r="46" spans="1:9" x14ac:dyDescent="0.25">
      <c r="A46">
        <v>8613283323</v>
      </c>
      <c r="B46" t="str">
        <f t="shared" ca="1" si="1"/>
        <v>[Dream Home(s)](obsidian://open?vault=Main%20Vault&amp;file=z8_FilingCabinet%2FPERS%20Dream%20Home)</v>
      </c>
      <c r="C46" t="s">
        <v>67</v>
      </c>
      <c r="D46" t="str">
        <f>HYPERLINK("obsidian://open?vault=Main%20Vault&amp;file=z8_FilingCabinet%2FPERS%20Dream%20Home", "Link")</f>
        <v>Link</v>
      </c>
      <c r="E46" t="s">
        <v>14</v>
      </c>
      <c r="G46">
        <v>1</v>
      </c>
      <c r="H46" t="s">
        <v>15</v>
      </c>
    </row>
    <row r="47" spans="1:9" x14ac:dyDescent="0.25">
      <c r="A47">
        <v>8569801436</v>
      </c>
      <c r="B47" t="str">
        <f t="shared" ca="1" si="1"/>
        <v>Recharge Fanttik</v>
      </c>
      <c r="C47" t="s">
        <v>68</v>
      </c>
      <c r="E47" t="s">
        <v>12</v>
      </c>
      <c r="F47" s="1">
        <v>45848</v>
      </c>
      <c r="G47">
        <v>1</v>
      </c>
      <c r="H47" t="s">
        <v>15</v>
      </c>
    </row>
    <row r="48" spans="1:9" x14ac:dyDescent="0.25">
      <c r="A48">
        <v>8597303157</v>
      </c>
      <c r="B48" t="str">
        <f t="shared" ca="1" si="1"/>
        <v>[File WI Franchise Tax by April 15 2026](obsidian://open?vault=Main%20Vault&amp;file=z8_FilingCabinet%2FGCFO%20File%20Tax%20Returns%20%26%20Extensions)</v>
      </c>
      <c r="C48" t="s">
        <v>69</v>
      </c>
      <c r="D48" t="str">
        <f>HYPERLINK("obsidian://open?vault=Main%20Vault&amp;file=z8_FilingCabinet%2FGCFO%20File%20Tax%20Returns%20%26%20Extensions", "Link")</f>
        <v>Link</v>
      </c>
      <c r="E48" t="s">
        <v>8</v>
      </c>
      <c r="F48" s="1">
        <v>46099</v>
      </c>
      <c r="G48">
        <v>1</v>
      </c>
      <c r="H48" t="s">
        <v>9</v>
      </c>
      <c r="I48" t="s">
        <v>39</v>
      </c>
    </row>
    <row r="49" spans="1:9" x14ac:dyDescent="0.25">
      <c r="A49">
        <v>8613287357</v>
      </c>
      <c r="B49" t="str">
        <f t="shared" ca="1" si="1"/>
        <v>[Get Dental Work Done](obsidian://open?vault=Main%20Vault&amp;file=z8_FilingCabinet%2FPERS%20Get%20Dental%20Work%20Done)</v>
      </c>
      <c r="C49" t="s">
        <v>70</v>
      </c>
      <c r="D49" t="str">
        <f>HYPERLINK("obsidian://open?vault=Main%20Vault&amp;file=z8_FilingCabinet%2FPERS%20Get%20Dental%20Work%20Done", "Link")</f>
        <v>Link</v>
      </c>
      <c r="E49" t="s">
        <v>14</v>
      </c>
      <c r="G49">
        <v>1</v>
      </c>
      <c r="H49" t="s">
        <v>15</v>
      </c>
    </row>
    <row r="50" spans="1:9" x14ac:dyDescent="0.25">
      <c r="A50">
        <v>9186480519</v>
      </c>
      <c r="B50" t="str">
        <f t="shared" ca="1" si="1"/>
        <v>Prepare NextStep Tax Returns</v>
      </c>
      <c r="C50" t="s">
        <v>71</v>
      </c>
      <c r="E50" t="s">
        <v>20</v>
      </c>
      <c r="F50" s="1">
        <v>45813</v>
      </c>
      <c r="G50">
        <v>1</v>
      </c>
      <c r="H50" t="s">
        <v>9</v>
      </c>
      <c r="I50" t="s">
        <v>39</v>
      </c>
    </row>
    <row r="51" spans="1:9" x14ac:dyDescent="0.25">
      <c r="A51">
        <v>8600623767</v>
      </c>
      <c r="B51" t="str">
        <f t="shared" ca="1" si="1"/>
        <v>[Watch TaxDome training videos](obsidian://open?vault=Main%20Vault&amp;file=GCFO%20Setup%20TaxDome)</v>
      </c>
      <c r="C51" t="s">
        <v>72</v>
      </c>
      <c r="D51" t="str">
        <f>HYPERLINK("obsidian://open?vault=Main%20Vault&amp;file=GCFO%20Setup%20TaxDome", "Link")</f>
        <v>Link</v>
      </c>
      <c r="E51" t="s">
        <v>8</v>
      </c>
      <c r="F51" s="1">
        <v>45823</v>
      </c>
      <c r="G51">
        <v>1</v>
      </c>
      <c r="H51" t="s">
        <v>9</v>
      </c>
    </row>
    <row r="52" spans="1:9" x14ac:dyDescent="0.25">
      <c r="A52">
        <v>8613290400</v>
      </c>
      <c r="B52" t="str">
        <f t="shared" ca="1" si="1"/>
        <v>[Go on Ayahuasca Journey](obsidian://open?vault=Main%20Vault&amp;file=z8_FilingCabinet%2FPERS%20Go%20On%20Ayahuasca%20Journey)</v>
      </c>
      <c r="C52" t="s">
        <v>73</v>
      </c>
      <c r="D52" t="str">
        <f>HYPERLINK("obsidian://open?vault=Main%20Vault&amp;file=z8_FilingCabinet%2FPERS%20Go%20On%20Ayahuasca%20Journey", "Link")</f>
        <v>Link</v>
      </c>
      <c r="E52" t="s">
        <v>14</v>
      </c>
      <c r="G52">
        <v>1</v>
      </c>
      <c r="H52" t="s">
        <v>15</v>
      </c>
    </row>
    <row r="53" spans="1:9" x14ac:dyDescent="0.25">
      <c r="A53">
        <v>8607002141</v>
      </c>
      <c r="B53" t="str">
        <f t="shared" ca="1" si="1"/>
        <v>[Find new tax strategies](obsidian://open?vault=Main%20Vault&amp;file=z8_FilingCabinet%2FGCFO%20Tax%20Planning%20Strategies%20%26%20Procedures)</v>
      </c>
      <c r="C53" t="s">
        <v>74</v>
      </c>
      <c r="D53" t="str">
        <f>HYPERLINK("obsidian://open?vault=Main%20Vault&amp;file=z8_FilingCabinet%2FGCFO%20Tax%20Planning%20Strategies%20%26%20Procedures", "Link")</f>
        <v>Link</v>
      </c>
      <c r="E53" t="s">
        <v>8</v>
      </c>
      <c r="G53">
        <v>1</v>
      </c>
      <c r="H53" t="s">
        <v>9</v>
      </c>
    </row>
    <row r="54" spans="1:9" x14ac:dyDescent="0.25">
      <c r="A54">
        <v>8613313817</v>
      </c>
      <c r="B54" t="str">
        <f t="shared" ca="1" si="1"/>
        <v>[Travel to South America](obsidian://open?vault=Main%20Vault&amp;file=z8_FilingCabinet%2FPERS%20Travel%20to%20South%20America)</v>
      </c>
      <c r="C54" t="s">
        <v>75</v>
      </c>
      <c r="D54" t="str">
        <f>HYPERLINK("obsidian://open?vault=Main%20Vault&amp;file=z8_FilingCabinet%2FPERS%20Travel%20to%20South%20America", "Link")</f>
        <v>Link</v>
      </c>
      <c r="E54" t="s">
        <v>14</v>
      </c>
      <c r="G54">
        <v>1</v>
      </c>
      <c r="H54" t="s">
        <v>15</v>
      </c>
    </row>
    <row r="55" spans="1:9" x14ac:dyDescent="0.25">
      <c r="A55">
        <v>8571990766</v>
      </c>
      <c r="B55" t="str">
        <f t="shared" ca="1" si="1"/>
        <v>Send GCFO Statement to Karen</v>
      </c>
      <c r="C55" t="s">
        <v>76</v>
      </c>
      <c r="E55" t="s">
        <v>12</v>
      </c>
      <c r="F55" s="1">
        <v>45762</v>
      </c>
      <c r="G55">
        <v>1</v>
      </c>
      <c r="H55" t="s">
        <v>15</v>
      </c>
    </row>
    <row r="56" spans="1:9" x14ac:dyDescent="0.25">
      <c r="A56">
        <v>8607676175</v>
      </c>
      <c r="B56" t="str">
        <f t="shared" ca="1" si="1"/>
        <v>[Followup KPI initiative with Kevin](obsidian://open?vault=Main%20Vault&amp;file=z8_FilingCabinet%2Fa%20GCFO%20NEXTSTEP%20Help%20Develop%20KPIs)</v>
      </c>
      <c r="C56" t="s">
        <v>77</v>
      </c>
      <c r="D56" t="str">
        <f>HYPERLINK("obsidian://open?vault=Main%20Vault&amp;file=z8_FilingCabinet%2Fa%20GCFO%20NEXTSTEP%20Help%20Develop%20KPIs", "Link")</f>
        <v>Link</v>
      </c>
      <c r="E56" t="s">
        <v>8</v>
      </c>
      <c r="G56">
        <v>1</v>
      </c>
      <c r="H56" t="s">
        <v>9</v>
      </c>
      <c r="I56" t="s">
        <v>39</v>
      </c>
    </row>
    <row r="57" spans="1:9" x14ac:dyDescent="0.25">
      <c r="A57">
        <v>8613316498</v>
      </c>
      <c r="B57" t="str">
        <f t="shared" ca="1" si="1"/>
        <v>[Replace MX Keys Battery](obsidian://open?vault=Main%20Vault&amp;file=z8_FilingCabinet%2FPERS%20Replace%20MX%20Keys%20Battery)</v>
      </c>
      <c r="C57" t="s">
        <v>78</v>
      </c>
      <c r="D57" t="str">
        <f>HYPERLINK("obsidian://open?vault=Main%20Vault&amp;file=z8_FilingCabinet%2FPERS%20Replace%20MX%20Keys%20Battery", "Link")</f>
        <v>Link</v>
      </c>
      <c r="E57" t="s">
        <v>14</v>
      </c>
      <c r="G57">
        <v>1</v>
      </c>
      <c r="H57" t="s">
        <v>9</v>
      </c>
    </row>
    <row r="58" spans="1:9" x14ac:dyDescent="0.25">
      <c r="A58">
        <v>8882570118</v>
      </c>
      <c r="B58" t="str">
        <f t="shared" ca="1" si="1"/>
        <v>[Followup Jordan Fowler IRS issue](obsidian://open?vault=Main%20Vault&amp;file=z8_FilingCabinet%2FGCFO%20FOWLER%20followup%20W2%20issue)</v>
      </c>
      <c r="C58" t="s">
        <v>79</v>
      </c>
      <c r="D58" t="str">
        <f>HYPERLINK("obsidian://open?vault=Main%20Vault&amp;file=z8_FilingCabinet%2FGCFO%20FOWLER%20followup%20W2%20issue", "Link")</f>
        <v>Link</v>
      </c>
      <c r="E58" t="s">
        <v>80</v>
      </c>
      <c r="G58">
        <v>1</v>
      </c>
      <c r="H58" t="s">
        <v>9</v>
      </c>
      <c r="I58" t="s">
        <v>81</v>
      </c>
    </row>
    <row r="59" spans="1:9" x14ac:dyDescent="0.25">
      <c r="A59">
        <v>9127758067</v>
      </c>
      <c r="B59" t="str">
        <f t="shared" ca="1" si="1"/>
        <v>[Contact IRS about LC Cantina Q2 2020](obsidian://open?vault=Main%20Vault&amp;file=z8_FilingCabinet%2FGCFO%20LAYMAN%20Dispute%20LC%20Cantina%20Q2%202020%20refund)</v>
      </c>
      <c r="C59" t="s">
        <v>82</v>
      </c>
      <c r="D59" t="str">
        <f>HYPERLINK("obsidian://open?vault=Main%20Vault&amp;file=z8_FilingCabinet%2FGCFO%20LAYMAN%20Dispute%20LC%20Cantina%20Q2%202020%20refund", "Link")</f>
        <v>Link</v>
      </c>
      <c r="E59" t="s">
        <v>48</v>
      </c>
      <c r="G59">
        <v>1</v>
      </c>
      <c r="H59" t="s">
        <v>9</v>
      </c>
    </row>
    <row r="60" spans="1:9" x14ac:dyDescent="0.25">
      <c r="A60">
        <v>8613131997</v>
      </c>
      <c r="B60" t="str">
        <f t="shared" ca="1" si="1"/>
        <v>Buy Stuff</v>
      </c>
      <c r="C60" t="s">
        <v>83</v>
      </c>
      <c r="E60" t="s">
        <v>8</v>
      </c>
      <c r="G60">
        <v>1</v>
      </c>
      <c r="H60" t="s">
        <v>15</v>
      </c>
    </row>
    <row r="61" spans="1:9" x14ac:dyDescent="0.25">
      <c r="A61">
        <v>8613323880</v>
      </c>
      <c r="B61" t="str">
        <f t="shared" ca="1" si="1"/>
        <v>[Buy iPhone / iPad Holders](obsidian://open?vault=Main%20Vault&amp;file=z8_FilingCabinet%2FPERS%20Phone%20%26%20Tablet%20Holder)</v>
      </c>
      <c r="C61" t="s">
        <v>84</v>
      </c>
      <c r="D61" t="str">
        <f>HYPERLINK("obsidian://open?vault=Main%20Vault&amp;file=z8_FilingCabinet%2FPERS%20Phone%20%26%20Tablet%20Holder", "Link")</f>
        <v>Link</v>
      </c>
      <c r="E61" t="s">
        <v>14</v>
      </c>
      <c r="G61">
        <v>1</v>
      </c>
      <c r="H61" t="s">
        <v>15</v>
      </c>
    </row>
    <row r="62" spans="1:9" x14ac:dyDescent="0.25">
      <c r="A62">
        <v>8572509286</v>
      </c>
      <c r="B62" t="str">
        <f t="shared" ca="1" si="1"/>
        <v>Take medicine</v>
      </c>
      <c r="C62" t="s">
        <v>85</v>
      </c>
      <c r="E62" t="s">
        <v>12</v>
      </c>
      <c r="F62" s="1">
        <v>45816</v>
      </c>
      <c r="G62">
        <v>1</v>
      </c>
      <c r="H62" t="s">
        <v>15</v>
      </c>
    </row>
    <row r="63" spans="1:9" x14ac:dyDescent="0.25">
      <c r="A63">
        <v>8613234856</v>
      </c>
      <c r="B63" t="str">
        <f t="shared" ca="1" si="1"/>
        <v>[Complete Tax Planning for Bill Ovchinnikov](obsidian://open?vault=Main%20Vault&amp;file=GCFO%20Ovchinnikov%20Tax%20Planning)</v>
      </c>
      <c r="C63" t="s">
        <v>86</v>
      </c>
      <c r="D63" t="str">
        <f>HYPERLINK("obsidian://open?vault=Main%20Vault&amp;file=GCFO%20Ovchinnikov%20Tax%20Planning", "Link")</f>
        <v>Link</v>
      </c>
      <c r="E63" t="s">
        <v>8</v>
      </c>
      <c r="F63" s="1">
        <v>45651</v>
      </c>
      <c r="G63">
        <v>1</v>
      </c>
      <c r="H63" t="s">
        <v>9</v>
      </c>
      <c r="I63" t="s">
        <v>36</v>
      </c>
    </row>
    <row r="64" spans="1:9" x14ac:dyDescent="0.25">
      <c r="A64">
        <v>8668740632</v>
      </c>
      <c r="B64" t="str">
        <f t="shared" ca="1" si="1"/>
        <v>Start Augusta meetings for PCS</v>
      </c>
      <c r="C64" t="s">
        <v>87</v>
      </c>
      <c r="E64" t="s">
        <v>8</v>
      </c>
      <c r="G64">
        <v>1</v>
      </c>
      <c r="H64" t="s">
        <v>9</v>
      </c>
      <c r="I64" t="s">
        <v>36</v>
      </c>
    </row>
    <row r="65" spans="1:9" x14ac:dyDescent="0.25">
      <c r="A65">
        <v>8675647766</v>
      </c>
      <c r="B65" t="str">
        <f t="shared" ca="1" si="1"/>
        <v>Send Certificate of Insurance to Nick &amp; Sams today</v>
      </c>
      <c r="C65" t="s">
        <v>88</v>
      </c>
      <c r="E65" t="s">
        <v>14</v>
      </c>
      <c r="G65">
        <v>1</v>
      </c>
      <c r="H65" t="s">
        <v>18</v>
      </c>
    </row>
    <row r="66" spans="1:9" x14ac:dyDescent="0.25">
      <c r="A66">
        <v>8571993339</v>
      </c>
      <c r="B66" t="str">
        <f t="shared" ca="1" si="1"/>
        <v>Renew N Numbers</v>
      </c>
      <c r="C66" t="s">
        <v>89</v>
      </c>
      <c r="E66" t="s">
        <v>12</v>
      </c>
      <c r="F66" s="1">
        <v>45970</v>
      </c>
      <c r="G66">
        <v>1</v>
      </c>
      <c r="H66" t="s">
        <v>15</v>
      </c>
    </row>
    <row r="67" spans="1:9" x14ac:dyDescent="0.25">
      <c r="A67">
        <v>8886633763</v>
      </c>
      <c r="B67" t="str">
        <f t="shared" ca="1" si="1"/>
        <v>Get Consolidation Loan</v>
      </c>
      <c r="C67" t="s">
        <v>90</v>
      </c>
      <c r="E67" t="s">
        <v>14</v>
      </c>
      <c r="G67">
        <v>1</v>
      </c>
      <c r="H67" t="s">
        <v>15</v>
      </c>
    </row>
    <row r="68" spans="1:9" x14ac:dyDescent="0.25">
      <c r="A68">
        <v>8572549594</v>
      </c>
      <c r="B68" t="str">
        <f t="shared" ca="1" si="1"/>
        <v>[File BOI Reports for all clients](obsidian://open?vault=Main%20Vault&amp;file=z8_FilingCabinet%2FGCFO%20BOI%20Filing)</v>
      </c>
      <c r="C68" t="s">
        <v>91</v>
      </c>
      <c r="D68" t="str">
        <f>HYPERLINK("obsidian://open?vault=Main%20Vault&amp;file=z8_FilingCabinet%2FGCFO%20BOI%20Filing", "Link")</f>
        <v>Link</v>
      </c>
      <c r="E68" t="s">
        <v>14</v>
      </c>
      <c r="G68">
        <v>1</v>
      </c>
      <c r="H68" t="s">
        <v>9</v>
      </c>
    </row>
    <row r="69" spans="1:9" x14ac:dyDescent="0.25">
      <c r="A69">
        <v>8613293191</v>
      </c>
      <c r="B69" t="str">
        <f t="shared" ref="B69:B131" ca="1" si="2">IF(D69&lt;&gt;"","["&amp;C69&amp;"]"&amp;"("&amp;_xlfn.TEXTBEFORE(_xlfn.TEXTAFTER(_xlfn.FORMULATEXT(D69), "HYPERLINK("""), """")&amp;")",C69)</f>
        <v>[Learn to Dance](obsidian://open?vault=Main%20Vault&amp;file=z8_FilingCabinet%2FPERS%20Learn%20to%20Dance)</v>
      </c>
      <c r="C69" t="s">
        <v>92</v>
      </c>
      <c r="D69" t="str">
        <f>HYPERLINK("obsidian://open?vault=Main%20Vault&amp;file=z8_FilingCabinet%2FPERS%20Learn%20to%20Dance", "Link")</f>
        <v>Link</v>
      </c>
      <c r="E69" t="s">
        <v>8</v>
      </c>
      <c r="G69">
        <v>1</v>
      </c>
      <c r="H69" t="s">
        <v>15</v>
      </c>
    </row>
    <row r="70" spans="1:9" x14ac:dyDescent="0.25">
      <c r="A70">
        <v>8613753554</v>
      </c>
      <c r="B70" t="str">
        <f t="shared" ca="1" si="2"/>
        <v>[Mejeticks Monthly Tasks](obsidian://open?vault=Main%20Vault&amp;file=z8_FilingCabinet%2FGCFO%20DEVITA%20Mejeticks%20Accounting)</v>
      </c>
      <c r="C70" t="s">
        <v>93</v>
      </c>
      <c r="D70" t="str">
        <f>HYPERLINK("obsidian://open?vault=Main%20Vault&amp;file=z8_FilingCabinet%2FGCFO%20DEVITA%20Mejeticks%20Accounting", "Link")</f>
        <v>Link</v>
      </c>
      <c r="E70" t="s">
        <v>12</v>
      </c>
      <c r="G70">
        <v>1</v>
      </c>
      <c r="H70" t="s">
        <v>9</v>
      </c>
      <c r="I70" t="s">
        <v>94</v>
      </c>
    </row>
    <row r="71" spans="1:9" x14ac:dyDescent="0.25">
      <c r="A71">
        <v>8613756517</v>
      </c>
      <c r="B71" t="str">
        <f t="shared" ca="1" si="2"/>
        <v>Categorize All QB accounts</v>
      </c>
      <c r="C71" t="s">
        <v>95</v>
      </c>
      <c r="E71" t="s">
        <v>12</v>
      </c>
      <c r="G71">
        <v>1</v>
      </c>
      <c r="H71" t="s">
        <v>9</v>
      </c>
      <c r="I71" t="s">
        <v>94</v>
      </c>
    </row>
    <row r="72" spans="1:9" x14ac:dyDescent="0.25">
      <c r="A72">
        <v>8613757300</v>
      </c>
      <c r="B72" t="str">
        <f t="shared" ca="1" si="2"/>
        <v>Create Payroll for daughters</v>
      </c>
      <c r="C72" t="s">
        <v>96</v>
      </c>
      <c r="E72" t="s">
        <v>12</v>
      </c>
      <c r="F72" s="1">
        <v>45839</v>
      </c>
      <c r="G72">
        <v>1</v>
      </c>
      <c r="H72" t="s">
        <v>9</v>
      </c>
      <c r="I72" t="s">
        <v>94</v>
      </c>
    </row>
    <row r="73" spans="1:9" x14ac:dyDescent="0.25">
      <c r="A73">
        <v>9151950221</v>
      </c>
      <c r="B73" t="str">
        <f t="shared" ca="1" si="2"/>
        <v>[Add new property to Pacific Assets?](hook://email/BL1PR22MB3611D8530937CB2E57CA6366B38AA%40BL1PR22MB3611.namprd22.prod.outlook.com)</v>
      </c>
      <c r="C73" t="s">
        <v>97</v>
      </c>
      <c r="D73" t="str">
        <f>HYPERLINK("hook://email/BL1PR22MB3611D8530937CB2E57CA6366B38AA%40BL1PR22MB3611.namprd22.prod.outlook.com", "Link")</f>
        <v>Link</v>
      </c>
      <c r="E73" t="s">
        <v>48</v>
      </c>
      <c r="G73">
        <v>1</v>
      </c>
      <c r="H73" t="s">
        <v>9</v>
      </c>
      <c r="I73" t="s">
        <v>36</v>
      </c>
    </row>
    <row r="74" spans="1:9" x14ac:dyDescent="0.25">
      <c r="A74">
        <v>8613310238</v>
      </c>
      <c r="B74" t="str">
        <f t="shared" ca="1" si="2"/>
        <v>[Send note to Matt](obsidian://open?vault=Main%20Vault&amp;file=z8_FilingCabinet%2FPERS%20Matt)</v>
      </c>
      <c r="C74" t="s">
        <v>98</v>
      </c>
      <c r="D74" t="str">
        <f>HYPERLINK("obsidian://open?vault=Main%20Vault&amp;file=z8_FilingCabinet%2FPERS%20Matt", "Link")</f>
        <v>Link</v>
      </c>
      <c r="E74" t="s">
        <v>8</v>
      </c>
      <c r="G74">
        <v>1</v>
      </c>
      <c r="H74" t="s">
        <v>15</v>
      </c>
    </row>
    <row r="75" spans="1:9" x14ac:dyDescent="0.25">
      <c r="A75">
        <v>9052557790</v>
      </c>
      <c r="B75" t="str">
        <f t="shared" ca="1" si="2"/>
        <v>[File Annual Reports with WI](obsidian://open?vault=Main%20Vault&amp;file=z8_FilingCabinet%2FGCFO%20NEXTSTEP%20File%20Annual%20Report%20with%20WI)</v>
      </c>
      <c r="C75" t="s">
        <v>99</v>
      </c>
      <c r="D75" t="str">
        <f>HYPERLINK("obsidian://open?vault=Main%20Vault&amp;file=z8_FilingCabinet%2FGCFO%20NEXTSTEP%20File%20Annual%20Report%20with%20WI", "Link")</f>
        <v>Link</v>
      </c>
      <c r="E75" t="s">
        <v>12</v>
      </c>
      <c r="F75" s="1">
        <v>46106</v>
      </c>
      <c r="G75">
        <v>1</v>
      </c>
      <c r="H75" t="s">
        <v>9</v>
      </c>
      <c r="I75" t="s">
        <v>39</v>
      </c>
    </row>
    <row r="76" spans="1:9" x14ac:dyDescent="0.25">
      <c r="A76">
        <v>8613507239</v>
      </c>
      <c r="B76" t="str">
        <f t="shared" ca="1" si="2"/>
        <v>[Get CPA Certification](obsidian://open?vault=Main%20Vault&amp;file=z8_FilingCabinet%2FGCFO%20OTHER%20Get%20CPA%20License)</v>
      </c>
      <c r="C76" t="s">
        <v>100</v>
      </c>
      <c r="D76" t="str">
        <f>HYPERLINK("obsidian://open?vault=Main%20Vault&amp;file=z8_FilingCabinet%2FGCFO%20OTHER%20Get%20CPA%20License", "Link")</f>
        <v>Link</v>
      </c>
      <c r="E76" t="s">
        <v>8</v>
      </c>
      <c r="G76">
        <v>1</v>
      </c>
      <c r="H76" t="s">
        <v>9</v>
      </c>
    </row>
    <row r="77" spans="1:9" x14ac:dyDescent="0.25">
      <c r="A77">
        <v>8613513764</v>
      </c>
      <c r="B77" t="str">
        <f t="shared" ca="1" si="2"/>
        <v>[Figure out how to code employee benefits](obsidian://open?vault=Main%20Vault&amp;file=z8_FilingCabinet%2FGCFO%20NEXTSTEP%20Figure%20out%20how%20to%20code%20employee%20benefits)</v>
      </c>
      <c r="C77" t="s">
        <v>101</v>
      </c>
      <c r="D77" t="str">
        <f>HYPERLINK("obsidian://open?vault=Main%20Vault&amp;file=z8_FilingCabinet%2FGCFO%20NEXTSTEP%20Figure%20out%20how%20to%20code%20employee%20benefits", "Link")</f>
        <v>Link</v>
      </c>
      <c r="E77" t="s">
        <v>8</v>
      </c>
      <c r="G77">
        <v>1</v>
      </c>
      <c r="H77" t="s">
        <v>9</v>
      </c>
      <c r="I77" t="s">
        <v>39</v>
      </c>
    </row>
    <row r="78" spans="1:9" x14ac:dyDescent="0.25">
      <c r="A78">
        <v>8613521457</v>
      </c>
      <c r="B78" t="str">
        <f t="shared" ca="1" si="2"/>
        <v>[Followup with David Lance](obsidian://open?vault=Main%20Vault&amp;file=z8_FilingCabinet%2FGCFO%20LANCE%20Followup%20with%20David%20Lance)</v>
      </c>
      <c r="C78" t="s">
        <v>102</v>
      </c>
      <c r="D78" t="str">
        <f>HYPERLINK("obsidian://open?vault=Main%20Vault&amp;file=z8_FilingCabinet%2FGCFO%20LANCE%20Followup%20with%20David%20Lance", "Link")</f>
        <v>Link</v>
      </c>
      <c r="E78" t="s">
        <v>8</v>
      </c>
      <c r="G78">
        <v>1</v>
      </c>
      <c r="H78" t="s">
        <v>9</v>
      </c>
    </row>
    <row r="79" spans="1:9" x14ac:dyDescent="0.25">
      <c r="A79">
        <v>8613529047</v>
      </c>
      <c r="B79" t="str">
        <f t="shared" ca="1" si="2"/>
        <v>[Send Jim to pursue new customers](obsidian://open?vault=Main%20Vault&amp;file=z8_FilingCabinet%2FECRQ%20Talk%20to%20Jim%20about%20Parkland)</v>
      </c>
      <c r="C79" t="s">
        <v>103</v>
      </c>
      <c r="D79" t="str">
        <f>HYPERLINK("obsidian://open?vault=Main%20Vault&amp;file=z8_FilingCabinet%2FECRQ%20Talk%20to%20Jim%20about%20Parkland", "Link")</f>
        <v>Link</v>
      </c>
      <c r="E79" t="s">
        <v>8</v>
      </c>
      <c r="G79">
        <v>1</v>
      </c>
      <c r="H79" t="s">
        <v>18</v>
      </c>
      <c r="I79" t="s">
        <v>104</v>
      </c>
    </row>
    <row r="80" spans="1:9" x14ac:dyDescent="0.25">
      <c r="A80">
        <v>8613686742</v>
      </c>
      <c r="B80" t="str">
        <f t="shared" ca="1" si="2"/>
        <v>[Update / Increase Life Insurance](obsidian://open?vault=Main%20Vault&amp;file=z8_FilingCabinet%2FPERS%20Update%20Life%20insurance)</v>
      </c>
      <c r="C80" t="s">
        <v>105</v>
      </c>
      <c r="D80" t="str">
        <f>HYPERLINK("obsidian://open?vault=Main%20Vault&amp;file=z8_FilingCabinet%2FPERS%20Update%20Life%20insurance", "Link")</f>
        <v>Link</v>
      </c>
      <c r="E80" t="s">
        <v>8</v>
      </c>
      <c r="G80">
        <v>1</v>
      </c>
      <c r="H80" t="s">
        <v>15</v>
      </c>
    </row>
    <row r="81" spans="1:10" x14ac:dyDescent="0.25">
      <c r="A81">
        <v>8613734755</v>
      </c>
      <c r="B81" t="str">
        <f t="shared" ca="1" si="2"/>
        <v>Books to Read</v>
      </c>
      <c r="C81" t="s">
        <v>106</v>
      </c>
      <c r="E81" t="s">
        <v>8</v>
      </c>
      <c r="G81">
        <v>1</v>
      </c>
      <c r="H81" t="s">
        <v>15</v>
      </c>
    </row>
    <row r="82" spans="1:10" x14ac:dyDescent="0.25">
      <c r="A82">
        <v>8613749246</v>
      </c>
      <c r="B82" t="str">
        <f t="shared" ca="1" si="2"/>
        <v>[Fix Next Step NAPA entries](obsidian://open?vault=Main%20Vault&amp;file=z8_FilingCabinet%2FGCFO%20NEXTSTEP%20Accounting)</v>
      </c>
      <c r="C82" t="s">
        <v>107</v>
      </c>
      <c r="D82" t="str">
        <f>HYPERLINK("obsidian://open?vault=Main%20Vault&amp;file=z8_FilingCabinet%2FGCFO%20NEXTSTEP%20Accounting", "Link")</f>
        <v>Link</v>
      </c>
      <c r="E82" t="s">
        <v>8</v>
      </c>
      <c r="G82">
        <v>1</v>
      </c>
      <c r="H82" t="s">
        <v>9</v>
      </c>
      <c r="I82" t="s">
        <v>39</v>
      </c>
    </row>
    <row r="83" spans="1:10" x14ac:dyDescent="0.25">
      <c r="A83">
        <v>8613766029</v>
      </c>
      <c r="B83" t="str">
        <f t="shared" ca="1" si="2"/>
        <v>[Do Tax Planning for Kris George](obsidian://open?vault=Main%20Vault&amp;file=z8_FilingCabinet%2Fa%20GCFO%20NEXTSTEP%20Start%20Tax%20Planning%20-%20Kris)</v>
      </c>
      <c r="C83" t="s">
        <v>108</v>
      </c>
      <c r="D83" t="str">
        <f>HYPERLINK("obsidian://open?vault=Main%20Vault&amp;file=z8_FilingCabinet%2Fa%20GCFO%20NEXTSTEP%20Start%20Tax%20Planning%20-%20Kris", "Link")</f>
        <v>Link</v>
      </c>
      <c r="E83" t="s">
        <v>8</v>
      </c>
      <c r="G83">
        <v>1</v>
      </c>
      <c r="H83" t="s">
        <v>9</v>
      </c>
      <c r="I83" t="s">
        <v>39</v>
      </c>
    </row>
    <row r="84" spans="1:10" x14ac:dyDescent="0.25">
      <c r="A84">
        <v>8613769447</v>
      </c>
      <c r="B84" t="str">
        <f t="shared" ca="1" si="2"/>
        <v>[File Next Step Form 720](obsidian://open?vault=Main%20Vault&amp;file=z8_FilingCabinet%2FGCFO%20NEXTSTEP%20File%20Form%20720)</v>
      </c>
      <c r="C84" t="s">
        <v>109</v>
      </c>
      <c r="D84" t="str">
        <f>HYPERLINK("obsidian://open?vault=Main%20Vault&amp;file=z8_FilingCabinet%2FGCFO%20NEXTSTEP%20File%20Form%20720", "Link")</f>
        <v>Link</v>
      </c>
      <c r="E84" t="s">
        <v>8</v>
      </c>
      <c r="G84">
        <v>1</v>
      </c>
      <c r="H84" t="s">
        <v>9</v>
      </c>
      <c r="I84" t="s">
        <v>39</v>
      </c>
    </row>
    <row r="85" spans="1:10" x14ac:dyDescent="0.25">
      <c r="A85">
        <v>8613959684</v>
      </c>
      <c r="B85" t="str">
        <f t="shared" ca="1" si="2"/>
        <v>[Acquire Multi-Family Properties](obsidian://open?vault=Main%20Vault&amp;file=z8_FilingCabinet%2FGCFO%20PCS%20Acquire%20Multi-Family%20Properties)</v>
      </c>
      <c r="C85" t="s">
        <v>110</v>
      </c>
      <c r="D85" t="str">
        <f>HYPERLINK("obsidian://open?vault=Main%20Vault&amp;file=z8_FilingCabinet%2FGCFO%20PCS%20Acquire%20Multi-Family%20Properties", "Link")</f>
        <v>Link</v>
      </c>
      <c r="E85" t="s">
        <v>8</v>
      </c>
      <c r="G85">
        <v>1</v>
      </c>
      <c r="H85" t="s">
        <v>9</v>
      </c>
      <c r="I85" t="s">
        <v>36</v>
      </c>
    </row>
    <row r="86" spans="1:10" x14ac:dyDescent="0.25">
      <c r="A86">
        <v>8614025080</v>
      </c>
      <c r="B86" t="str">
        <f t="shared" ca="1" si="2"/>
        <v>[Finish Vandelay Installations](obsidian://open?vault=Main%20Vault&amp;file=z8_FilingCabinet%2Fa%20ECRQ%20Schedule%20Vandelay%20Installations)</v>
      </c>
      <c r="C86" t="s">
        <v>111</v>
      </c>
      <c r="D86" t="str">
        <f>HYPERLINK("obsidian://open?vault=Main%20Vault&amp;file=z8_FilingCabinet%2Fa%20ECRQ%20Schedule%20Vandelay%20Installations", "Link")</f>
        <v>Link</v>
      </c>
      <c r="E86" t="s">
        <v>8</v>
      </c>
      <c r="F86" s="1">
        <v>45651</v>
      </c>
      <c r="G86">
        <v>1</v>
      </c>
      <c r="H86" t="s">
        <v>18</v>
      </c>
      <c r="I86" t="s">
        <v>104</v>
      </c>
    </row>
    <row r="87" spans="1:10" x14ac:dyDescent="0.25">
      <c r="A87">
        <v>8614431638</v>
      </c>
      <c r="B87" t="str">
        <f t="shared" ca="1" si="2"/>
        <v>[Resolve and Pay Taxes](obsidian://open?vault=Main%20Vault&amp;file=z8_FilingCabinet%2F1%20PERS%20Resolve%20Tax%20Issues)</v>
      </c>
      <c r="C87" t="s">
        <v>112</v>
      </c>
      <c r="D87" t="str">
        <f>HYPERLINK("obsidian://open?vault=Main%20Vault&amp;file=z8_FilingCabinet%2F1%20PERS%20Resolve%20Tax%20Issues", "Link")</f>
        <v>Link</v>
      </c>
      <c r="E87" t="s">
        <v>8</v>
      </c>
      <c r="G87">
        <v>1</v>
      </c>
      <c r="H87" t="s">
        <v>9</v>
      </c>
      <c r="I87" t="s">
        <v>18</v>
      </c>
      <c r="J87" t="s">
        <v>15</v>
      </c>
    </row>
    <row r="88" spans="1:10" x14ac:dyDescent="0.25">
      <c r="A88">
        <v>8614432132</v>
      </c>
      <c r="B88" t="str">
        <f t="shared" ca="1" si="2"/>
        <v>[Setup and Pay GCFO PR Taxes](obsidian://open?vault=Main%20Vault&amp;file=z8_FilingCabinet%2FGCFO%20Setup%20and%20Pay%20PR%20Taxes)</v>
      </c>
      <c r="C88" t="s">
        <v>113</v>
      </c>
      <c r="D88" t="str">
        <f>HYPERLINK("obsidian://open?vault=Main%20Vault&amp;file=z8_FilingCabinet%2FGCFO%20Setup%20and%20Pay%20PR%20Taxes", "Link")</f>
        <v>Link</v>
      </c>
      <c r="E88" t="s">
        <v>8</v>
      </c>
      <c r="G88">
        <v>1</v>
      </c>
      <c r="H88" t="s">
        <v>9</v>
      </c>
    </row>
    <row r="89" spans="1:10" x14ac:dyDescent="0.25">
      <c r="A89">
        <v>8614465210</v>
      </c>
      <c r="B89" t="str">
        <f t="shared" ca="1" si="2"/>
        <v>[Setup and Pay Ecoroq TX UI PR Taxes](obsidian://open?vault=Main%20Vault&amp;file=z8_FilingCabinet%2Fa%20ECRQ%20File%20TX%20UI%20Returns%20and%20Pay%20Tax)</v>
      </c>
      <c r="C89" t="s">
        <v>114</v>
      </c>
      <c r="D89" t="str">
        <f>HYPERLINK("obsidian://open?vault=Main%20Vault&amp;file=z8_FilingCabinet%2Fa%20ECRQ%20File%20TX%20UI%20Returns%20and%20Pay%20Tax", "Link")</f>
        <v>Link</v>
      </c>
      <c r="E89" t="s">
        <v>8</v>
      </c>
      <c r="G89">
        <v>1</v>
      </c>
      <c r="H89" t="s">
        <v>18</v>
      </c>
    </row>
    <row r="90" spans="1:10" x14ac:dyDescent="0.25">
      <c r="A90">
        <v>8614466278</v>
      </c>
      <c r="B90" t="str">
        <f t="shared" ca="1" si="2"/>
        <v>[Resolve Ecoroq SSA W2](obsidian://open?vault=Main%20Vault&amp;file=z8_FilingCabinet%2Fa%20ECRQ%20Fix%20SSA%20-W2%20Issues)</v>
      </c>
      <c r="C90" t="s">
        <v>115</v>
      </c>
      <c r="D90" t="str">
        <f>HYPERLINK("obsidian://open?vault=Main%20Vault&amp;file=z8_FilingCabinet%2Fa%20ECRQ%20Fix%20SSA%20-W2%20Issues", "Link")</f>
        <v>Link</v>
      </c>
      <c r="E90" t="s">
        <v>8</v>
      </c>
      <c r="G90">
        <v>1</v>
      </c>
      <c r="H90" t="s">
        <v>18</v>
      </c>
    </row>
    <row r="91" spans="1:10" x14ac:dyDescent="0.25">
      <c r="A91">
        <v>8614456043</v>
      </c>
      <c r="B91" t="str">
        <f t="shared" ca="1" si="2"/>
        <v>[GROW GrowthCFO](obsidian://open?vault=Main%20Vault&amp;file=z8_FilingCabinet%2Fa%20GCFO%20MKTG%20Marketing)</v>
      </c>
      <c r="C91" t="s">
        <v>116</v>
      </c>
      <c r="D91" t="str">
        <f>HYPERLINK("obsidian://open?vault=Main%20Vault&amp;file=z8_FilingCabinet%2Fa%20GCFO%20MKTG%20Marketing", "Link")</f>
        <v>Link</v>
      </c>
      <c r="E91" t="s">
        <v>8</v>
      </c>
      <c r="G91">
        <v>1</v>
      </c>
      <c r="H91" t="s">
        <v>9</v>
      </c>
      <c r="I91" t="s">
        <v>117</v>
      </c>
    </row>
    <row r="92" spans="1:10" x14ac:dyDescent="0.25">
      <c r="A92">
        <v>8614458280</v>
      </c>
      <c r="B92" t="str">
        <f t="shared" ca="1" si="2"/>
        <v>Improve Sales Pitch for Tax Planning</v>
      </c>
      <c r="C92" t="s">
        <v>118</v>
      </c>
      <c r="E92" t="s">
        <v>8</v>
      </c>
      <c r="G92">
        <v>1</v>
      </c>
      <c r="H92" t="s">
        <v>9</v>
      </c>
    </row>
    <row r="93" spans="1:10" x14ac:dyDescent="0.25">
      <c r="A93">
        <v>8614471552</v>
      </c>
      <c r="B93" t="str">
        <f t="shared" ca="1" si="2"/>
        <v>Start Aircraft Brokerage</v>
      </c>
      <c r="C93" t="s">
        <v>119</v>
      </c>
      <c r="E93" t="s">
        <v>8</v>
      </c>
      <c r="G93">
        <v>1</v>
      </c>
      <c r="H93" t="s">
        <v>120</v>
      </c>
    </row>
    <row r="94" spans="1:10" x14ac:dyDescent="0.25">
      <c r="A94">
        <v>8614472612</v>
      </c>
      <c r="B94" t="str">
        <f t="shared" ca="1" si="2"/>
        <v>[Create Scraping system](obsidian://open?vault=Main%20Vault&amp;file=z8_FilingCabinet%2Fa%20AVIATION%20Scrape%20Controller%20Project)</v>
      </c>
      <c r="C94" t="s">
        <v>121</v>
      </c>
      <c r="D94" t="str">
        <f>HYPERLINK("obsidian://open?vault=Main%20Vault&amp;file=z8_FilingCabinet%2Fa%20AVIATION%20Scrape%20Controller%20Project", "Link")</f>
        <v>Link</v>
      </c>
      <c r="E94" t="s">
        <v>8</v>
      </c>
      <c r="G94">
        <v>1</v>
      </c>
      <c r="H94" t="s">
        <v>120</v>
      </c>
    </row>
    <row r="95" spans="1:10" x14ac:dyDescent="0.25">
      <c r="A95">
        <v>8614479146</v>
      </c>
      <c r="B95" t="str">
        <f t="shared" ca="1" si="2"/>
        <v>[Singh Business Acquisition Project](obsidian://open?vault=Main%20Vault&amp;file=z8_FilingCabinet%2FGCFO%20SINGH%20Business%20Acquisition%20Process)</v>
      </c>
      <c r="C95" t="s">
        <v>122</v>
      </c>
      <c r="D95" t="str">
        <f>HYPERLINK("obsidian://open?vault=Main%20Vault&amp;file=z8_FilingCabinet%2FGCFO%20SINGH%20Business%20Acquisition%20Process", "Link")</f>
        <v>Link</v>
      </c>
      <c r="E95" t="s">
        <v>8</v>
      </c>
      <c r="G95">
        <v>1</v>
      </c>
      <c r="H95" t="s">
        <v>9</v>
      </c>
      <c r="I95" t="s">
        <v>34</v>
      </c>
    </row>
    <row r="96" spans="1:10" x14ac:dyDescent="0.25">
      <c r="A96">
        <v>8663865083</v>
      </c>
      <c r="B96" t="str">
        <f t="shared" ca="1" si="2"/>
        <v>[Ask Immigration Question about Klim's Case](obsidian://open?vault=Main%20Vault&amp;file=z8_FilingCabinet%2Fa%20PERS%20File%20Check%20Klim's%20i130%20Status)</v>
      </c>
      <c r="C96" t="s">
        <v>123</v>
      </c>
      <c r="D96" t="str">
        <f>HYPERLINK("obsidian://open?vault=Main%20Vault&amp;file=z8_FilingCabinet%2Fa%20PERS%20File%20Check%20Klim's%20i130%20Status", "Link")</f>
        <v>Link</v>
      </c>
      <c r="E96" t="s">
        <v>8</v>
      </c>
      <c r="G96">
        <v>1</v>
      </c>
      <c r="H96" t="s">
        <v>15</v>
      </c>
    </row>
    <row r="97" spans="1:9" x14ac:dyDescent="0.25">
      <c r="A97">
        <v>8659217047</v>
      </c>
      <c r="B97" t="str">
        <f t="shared" ca="1" si="2"/>
        <v>Get TSA Precheck for Marta and Sveta</v>
      </c>
      <c r="C97" t="s">
        <v>124</v>
      </c>
      <c r="E97" t="s">
        <v>8</v>
      </c>
      <c r="G97">
        <v>1</v>
      </c>
      <c r="H97" t="s">
        <v>15</v>
      </c>
    </row>
    <row r="98" spans="1:9" x14ac:dyDescent="0.25">
      <c r="A98">
        <v>8663536543</v>
      </c>
      <c r="B98" t="str">
        <f t="shared" ca="1" si="2"/>
        <v>[Create &amp; send tax organizers](obsidian://open?vault=Main%20Vault&amp;file=z8_FilingCabinet%2FGCFO%20Tax%20Organizer%20Lists)</v>
      </c>
      <c r="C98" t="s">
        <v>125</v>
      </c>
      <c r="D98" t="str">
        <f>HYPERLINK("obsidian://open?vault=Main%20Vault&amp;file=z8_FilingCabinet%2FGCFO%20Tax%20Organizer%20Lists", "Link")</f>
        <v>Link</v>
      </c>
      <c r="E98" t="s">
        <v>8</v>
      </c>
      <c r="F98" s="1">
        <v>45714</v>
      </c>
      <c r="G98">
        <v>1</v>
      </c>
      <c r="H98" t="s">
        <v>9</v>
      </c>
    </row>
    <row r="99" spans="1:9" x14ac:dyDescent="0.25">
      <c r="A99">
        <v>8613280378</v>
      </c>
      <c r="B99" t="str">
        <f t="shared" ca="1" si="2"/>
        <v>[Schedule Eye Appt](obsidian://open?vault=Main%20Vault&amp;file=z8_FilingCabinet%2FPERS%20Fix%20eye%20issues)</v>
      </c>
      <c r="C99" t="s">
        <v>126</v>
      </c>
      <c r="D99" t="str">
        <f>HYPERLINK("obsidian://open?vault=Main%20Vault&amp;file=z8_FilingCabinet%2FPERS%20Fix%20eye%20issues", "Link")</f>
        <v>Link</v>
      </c>
      <c r="E99" t="s">
        <v>8</v>
      </c>
      <c r="G99">
        <v>1</v>
      </c>
      <c r="H99" t="s">
        <v>15</v>
      </c>
    </row>
    <row r="100" spans="1:9" x14ac:dyDescent="0.25">
      <c r="A100">
        <v>8760727172</v>
      </c>
      <c r="B100" t="str">
        <f t="shared" ca="1" si="2"/>
        <v>[Start Stretching!](obsidian://open?vault=Main%20Vault&amp;file=z8_FilingCabinet%2FPERS%20Start%20Stretching)</v>
      </c>
      <c r="C100" t="s">
        <v>127</v>
      </c>
      <c r="D100" t="str">
        <f>HYPERLINK("obsidian://open?vault=Main%20Vault&amp;file=z8_FilingCabinet%2FPERS%20Start%20Stretching", "Link")</f>
        <v>Link</v>
      </c>
      <c r="E100" t="s">
        <v>8</v>
      </c>
      <c r="F100" s="1">
        <v>45677</v>
      </c>
      <c r="G100">
        <v>1</v>
      </c>
      <c r="H100" t="s">
        <v>15</v>
      </c>
    </row>
    <row r="101" spans="1:9" x14ac:dyDescent="0.25">
      <c r="A101">
        <v>8889822294</v>
      </c>
      <c r="B101" t="str">
        <f t="shared" ca="1" si="2"/>
        <v>Get pictures framed</v>
      </c>
      <c r="C101" t="s">
        <v>128</v>
      </c>
      <c r="E101" t="s">
        <v>8</v>
      </c>
      <c r="G101">
        <v>1</v>
      </c>
      <c r="H101" t="s">
        <v>15</v>
      </c>
    </row>
    <row r="102" spans="1:9" x14ac:dyDescent="0.25">
      <c r="A102">
        <v>8921500736</v>
      </c>
      <c r="B102" t="str">
        <f t="shared" ca="1" si="2"/>
        <v>Check out QBO / TaxDome integration &amp; transaction review</v>
      </c>
      <c r="C102" t="s">
        <v>129</v>
      </c>
      <c r="E102" t="s">
        <v>8</v>
      </c>
      <c r="G102">
        <v>1</v>
      </c>
      <c r="H102" t="s">
        <v>9</v>
      </c>
    </row>
    <row r="103" spans="1:9" x14ac:dyDescent="0.25">
      <c r="A103">
        <v>8921972500</v>
      </c>
      <c r="B103" t="str">
        <f t="shared" ca="1" si="2"/>
        <v>[Use Citi Rewards at CostCo](obsidian://open?vault=Main%20Vault&amp;file=z8_FilingCabinet%2FPERS%20Redeem%20Coupons)</v>
      </c>
      <c r="C103" t="s">
        <v>130</v>
      </c>
      <c r="D103" t="str">
        <f>HYPERLINK("obsidian://open?vault=Main%20Vault&amp;file=z8_FilingCabinet%2FPERS%20Redeem%20Coupons", "Link")</f>
        <v>Link</v>
      </c>
      <c r="E103" t="s">
        <v>8</v>
      </c>
      <c r="G103">
        <v>1</v>
      </c>
      <c r="H103" t="s">
        <v>15</v>
      </c>
    </row>
    <row r="104" spans="1:9" x14ac:dyDescent="0.25">
      <c r="A104">
        <v>8928144416</v>
      </c>
      <c r="B104" t="str">
        <f t="shared" ca="1" si="2"/>
        <v>Meet with Jessica Gissler for marketing</v>
      </c>
      <c r="C104" t="s">
        <v>131</v>
      </c>
      <c r="E104" t="s">
        <v>8</v>
      </c>
      <c r="G104">
        <v>1</v>
      </c>
      <c r="H104" t="s">
        <v>9</v>
      </c>
      <c r="I104" t="s">
        <v>117</v>
      </c>
    </row>
    <row r="105" spans="1:9" x14ac:dyDescent="0.25">
      <c r="A105">
        <v>8907343683</v>
      </c>
      <c r="B105" t="str">
        <f t="shared" ca="1" si="2"/>
        <v>[Request TWC penalty abatement](obsidian://open?vault=Main%20Vault&amp;file=z8_FilingCabinet%2FECRQ%20Settle%20Texas%20TWC%20Bill)</v>
      </c>
      <c r="C105" t="s">
        <v>132</v>
      </c>
      <c r="D105" t="str">
        <f>HYPERLINK("obsidian://open?vault=Main%20Vault&amp;file=z8_FilingCabinet%2FECRQ%20Settle%20Texas%20TWC%20Bill", "Link")</f>
        <v>Link</v>
      </c>
      <c r="E105" t="s">
        <v>8</v>
      </c>
      <c r="F105" s="1">
        <v>45962</v>
      </c>
      <c r="G105">
        <v>1</v>
      </c>
      <c r="H105" t="s">
        <v>18</v>
      </c>
    </row>
    <row r="106" spans="1:9" x14ac:dyDescent="0.25">
      <c r="A106">
        <v>8951913961</v>
      </c>
      <c r="B106" t="str">
        <f t="shared" ca="1" si="2"/>
        <v>Amend Rob's 2021 tax return</v>
      </c>
      <c r="C106" t="s">
        <v>133</v>
      </c>
      <c r="E106" t="s">
        <v>8</v>
      </c>
      <c r="G106">
        <v>1</v>
      </c>
      <c r="H106" t="s">
        <v>9</v>
      </c>
      <c r="I106" t="s">
        <v>94</v>
      </c>
    </row>
    <row r="107" spans="1:9" x14ac:dyDescent="0.25">
      <c r="A107">
        <v>8802259079</v>
      </c>
      <c r="B107" t="str">
        <f t="shared" ca="1" si="2"/>
        <v>Create Business Structure Marketing Item</v>
      </c>
      <c r="C107" t="s">
        <v>134</v>
      </c>
      <c r="E107" t="s">
        <v>8</v>
      </c>
      <c r="G107">
        <v>1</v>
      </c>
      <c r="H107" t="s">
        <v>9</v>
      </c>
      <c r="I107" t="s">
        <v>117</v>
      </c>
    </row>
    <row r="108" spans="1:9" x14ac:dyDescent="0.25">
      <c r="A108">
        <v>8871168069</v>
      </c>
      <c r="B108" t="str">
        <f t="shared" ca="1" si="2"/>
        <v>[Add Dashboard to Client Accts](obsidian://open?vault=Main%20Vault&amp;file=z8_FilingCabinet%2FGCFO%20Add%20Dashboards%20for%20clients)</v>
      </c>
      <c r="C108" t="s">
        <v>135</v>
      </c>
      <c r="D108" t="str">
        <f>HYPERLINK("obsidian://open?vault=Main%20Vault&amp;file=z8_FilingCabinet%2FGCFO%20Add%20Dashboards%20for%20clients", "Link")</f>
        <v>Link</v>
      </c>
      <c r="E108" t="s">
        <v>8</v>
      </c>
      <c r="G108">
        <v>1</v>
      </c>
      <c r="H108" t="s">
        <v>9</v>
      </c>
    </row>
    <row r="109" spans="1:9" x14ac:dyDescent="0.25">
      <c r="A109">
        <v>8981867834</v>
      </c>
      <c r="B109" t="str">
        <f t="shared" ca="1" si="2"/>
        <v>File I-751</v>
      </c>
      <c r="C109" t="s">
        <v>136</v>
      </c>
      <c r="E109" t="s">
        <v>8</v>
      </c>
      <c r="F109" s="1">
        <v>46161</v>
      </c>
      <c r="G109">
        <v>1</v>
      </c>
      <c r="H109" t="s">
        <v>15</v>
      </c>
    </row>
    <row r="110" spans="1:9" x14ac:dyDescent="0.25">
      <c r="A110">
        <v>9049700749</v>
      </c>
      <c r="B110" t="str">
        <f t="shared" ca="1" si="2"/>
        <v>Spend time going thru new Instead resources</v>
      </c>
      <c r="C110" t="s">
        <v>137</v>
      </c>
      <c r="E110" t="s">
        <v>8</v>
      </c>
      <c r="G110">
        <v>1</v>
      </c>
      <c r="H110" t="s">
        <v>9</v>
      </c>
    </row>
    <row r="111" spans="1:9" x14ac:dyDescent="0.25">
      <c r="A111">
        <v>9064822976</v>
      </c>
      <c r="B111" t="str">
        <f t="shared" ca="1" si="2"/>
        <v>Restructure NextStep Chart of Accounts</v>
      </c>
      <c r="C111" t="s">
        <v>138</v>
      </c>
      <c r="E111" t="s">
        <v>8</v>
      </c>
      <c r="G111">
        <v>1</v>
      </c>
      <c r="H111" t="s">
        <v>9</v>
      </c>
      <c r="I111" t="s">
        <v>39</v>
      </c>
    </row>
    <row r="112" spans="1:9" x14ac:dyDescent="0.25">
      <c r="A112">
        <v>9026636990</v>
      </c>
      <c r="B112" t="str">
        <f t="shared" ca="1" si="2"/>
        <v>[Fill out student loan recertification due 7-1-26](obsidian://open?vault=Main%20Vault&amp;file=z8_FilingCabinet%2FPERS%20Review%20Matt's%20Student%20Loans)</v>
      </c>
      <c r="C112" t="s">
        <v>139</v>
      </c>
      <c r="D112" t="str">
        <f>HYPERLINK("obsidian://open?vault=Main%20Vault&amp;file=z8_FilingCabinet%2FPERS%20Review%20Matt's%20Student%20Loans", "Link")</f>
        <v>Link</v>
      </c>
      <c r="E112" t="s">
        <v>8</v>
      </c>
      <c r="F112" s="1">
        <v>46174</v>
      </c>
      <c r="G112">
        <v>1</v>
      </c>
      <c r="H112" t="s">
        <v>15</v>
      </c>
    </row>
    <row r="113" spans="1:9" x14ac:dyDescent="0.25">
      <c r="A113">
        <v>9141444350</v>
      </c>
      <c r="B113" t="str">
        <f t="shared" ca="1" si="2"/>
        <v>Contact Jessica Referrals</v>
      </c>
      <c r="C113" t="s">
        <v>140</v>
      </c>
      <c r="E113" t="s">
        <v>8</v>
      </c>
      <c r="G113">
        <v>1</v>
      </c>
      <c r="H113" t="s">
        <v>9</v>
      </c>
    </row>
    <row r="114" spans="1:9" x14ac:dyDescent="0.25">
      <c r="A114">
        <v>9149400114</v>
      </c>
      <c r="B114" t="str">
        <f t="shared" ca="1" si="2"/>
        <v>[Get Lexus Inspection and Renew License](hook://file/u4j8tHyt5?p=UGVyc29uYWwvMjAxOCBMZXh1cyBSWDM1MA==&amp;n=RenewalNotice%5FPWG4628%2Epdf)</v>
      </c>
      <c r="C114" t="s">
        <v>141</v>
      </c>
      <c r="D114" t="str">
        <f>HYPERLINK("hook://file/u4j8tHyt5?p=UGVyc29uYWwvMjAxOCBMZXh1cyBSWDM1MA==&amp;n=RenewalNotice%5FPWG4628%2Epdf", "Link")</f>
        <v>Link</v>
      </c>
      <c r="E114" t="s">
        <v>8</v>
      </c>
      <c r="F114" s="1">
        <v>45848</v>
      </c>
      <c r="G114">
        <v>1</v>
      </c>
      <c r="H114" t="s">
        <v>15</v>
      </c>
    </row>
    <row r="115" spans="1:9" x14ac:dyDescent="0.25">
      <c r="A115">
        <v>9151586591</v>
      </c>
      <c r="B115" t="str">
        <f t="shared" ca="1" si="2"/>
        <v>[Buy Flaxseed &amp; Tumeric](https://www.beechtalk.com/forums/viewtopic.php?f=5&amp;t=238232)</v>
      </c>
      <c r="C115" t="s">
        <v>142</v>
      </c>
      <c r="D115" t="str">
        <f>HYPERLINK("https://www.beechtalk.com/forums/viewtopic.php?f=5&amp;t=238232", "Link")</f>
        <v>Link</v>
      </c>
      <c r="E115" t="s">
        <v>8</v>
      </c>
      <c r="G115">
        <v>1</v>
      </c>
      <c r="H115" t="s">
        <v>15</v>
      </c>
    </row>
    <row r="116" spans="1:9" x14ac:dyDescent="0.25">
      <c r="A116">
        <v>9165989186</v>
      </c>
      <c r="B116" t="str">
        <f t="shared" ca="1" si="2"/>
        <v>Should I disconnect Spectrum Internet?</v>
      </c>
      <c r="C116" t="s">
        <v>143</v>
      </c>
      <c r="E116" t="s">
        <v>8</v>
      </c>
      <c r="F116" s="1">
        <v>46054</v>
      </c>
      <c r="G116">
        <v>1</v>
      </c>
      <c r="H116" t="s">
        <v>15</v>
      </c>
    </row>
    <row r="117" spans="1:9" x14ac:dyDescent="0.25">
      <c r="A117">
        <v>9166287419</v>
      </c>
      <c r="B117" t="str">
        <f t="shared" ca="1" si="2"/>
        <v>Prepare Estimated Tax Amounts DUE JUNE 15</v>
      </c>
      <c r="C117" t="s">
        <v>144</v>
      </c>
      <c r="E117" t="s">
        <v>8</v>
      </c>
      <c r="F117" s="1">
        <v>45818</v>
      </c>
      <c r="G117">
        <v>1</v>
      </c>
      <c r="H117" t="s">
        <v>9</v>
      </c>
    </row>
    <row r="118" spans="1:9" x14ac:dyDescent="0.25">
      <c r="A118">
        <v>8597311990</v>
      </c>
      <c r="B118" t="str">
        <f t="shared" ca="1" si="2"/>
        <v>[File TX Franchise Tax Returns by May 15 2026](obsidian://open?vault=Main%20Vault&amp;file=z8_FilingCabinet%2FGCFO%20File%20Tax%20Returns%20%26%20Extensions)</v>
      </c>
      <c r="C118" t="s">
        <v>145</v>
      </c>
      <c r="D118" t="str">
        <f>HYPERLINK("obsidian://open?vault=Main%20Vault&amp;file=z8_FilingCabinet%2FGCFO%20File%20Tax%20Returns%20%26%20Extensions", "Link")</f>
        <v>Link</v>
      </c>
      <c r="E118" t="s">
        <v>8</v>
      </c>
      <c r="F118" s="1">
        <v>46143</v>
      </c>
      <c r="G118">
        <v>1</v>
      </c>
      <c r="H118" t="s">
        <v>9</v>
      </c>
    </row>
    <row r="119" spans="1:9" x14ac:dyDescent="0.25">
      <c r="A119">
        <v>9178688796</v>
      </c>
      <c r="B119" t="str">
        <f t="shared" ca="1" si="2"/>
        <v>Check STAAR results</v>
      </c>
      <c r="C119" t="s">
        <v>146</v>
      </c>
      <c r="E119" t="s">
        <v>8</v>
      </c>
      <c r="F119" s="1">
        <v>45825</v>
      </c>
      <c r="G119">
        <v>1</v>
      </c>
      <c r="H119" t="s">
        <v>15</v>
      </c>
    </row>
    <row r="120" spans="1:9" x14ac:dyDescent="0.25">
      <c r="A120">
        <v>8944825446</v>
      </c>
      <c r="B120" t="str">
        <f t="shared" ca="1" si="2"/>
        <v>Finish EmailChaser Univ Sect 4</v>
      </c>
      <c r="C120" t="s">
        <v>147</v>
      </c>
      <c r="E120" t="s">
        <v>8</v>
      </c>
      <c r="G120">
        <v>1</v>
      </c>
      <c r="H120" t="s">
        <v>9</v>
      </c>
      <c r="I120" t="s">
        <v>117</v>
      </c>
    </row>
    <row r="121" spans="1:9" x14ac:dyDescent="0.25">
      <c r="A121">
        <v>8921600365</v>
      </c>
      <c r="B121" t="str">
        <f t="shared" ca="1" si="2"/>
        <v>[Develop SQL automation for PCS](obsidian://open?vault=Main%20Vault&amp;file=z8_FilingCabinet%2FGCFO%20PCS%20Update%20Smartsheet%20Process)</v>
      </c>
      <c r="C121" t="s">
        <v>148</v>
      </c>
      <c r="D121" t="str">
        <f>HYPERLINK("obsidian://open?vault=Main%20Vault&amp;file=z8_FilingCabinet%2FGCFO%20PCS%20Update%20Smartsheet%20Process", "Link")</f>
        <v>Link</v>
      </c>
      <c r="E121" t="s">
        <v>8</v>
      </c>
      <c r="G121">
        <v>1</v>
      </c>
      <c r="H121" t="s">
        <v>9</v>
      </c>
      <c r="I121" t="s">
        <v>36</v>
      </c>
    </row>
    <row r="122" spans="1:9" x14ac:dyDescent="0.25">
      <c r="A122">
        <v>8953032980</v>
      </c>
      <c r="B122" t="str">
        <f t="shared" ca="1" si="2"/>
        <v>[Help Jon signup for EMT Training](obsidian://open?vault=Main%20Vault&amp;file=z8_FilingCabinet%2FPERS%20Jon's%20EMT%20training)</v>
      </c>
      <c r="C122" t="s">
        <v>149</v>
      </c>
      <c r="D122" t="str">
        <f>HYPERLINK("obsidian://open?vault=Main%20Vault&amp;file=z8_FilingCabinet%2FPERS%20Jon's%20EMT%20training", "Link")</f>
        <v>Link</v>
      </c>
      <c r="E122" t="s">
        <v>8</v>
      </c>
      <c r="G122">
        <v>1</v>
      </c>
      <c r="H122" t="s">
        <v>15</v>
      </c>
    </row>
    <row r="123" spans="1:9" x14ac:dyDescent="0.25">
      <c r="A123">
        <v>9186488727</v>
      </c>
      <c r="B123" t="str">
        <f t="shared" ca="1" si="2"/>
        <v>[Submit bid to Lake Worth DUE 6/18](hook://email/SA3PR22MB4106D9CEC18D089D732E38D4B69EA%40SA3PR22MB4106.namprd22.prod.outlook.com)</v>
      </c>
      <c r="C123" t="s">
        <v>150</v>
      </c>
      <c r="D123" t="str">
        <f>HYPERLINK("hook://email/SA3PR22MB4106D9CEC18D089D732E38D4B69EA%40SA3PR22MB4106.namprd22.prod.outlook.com", "Link")</f>
        <v>Link</v>
      </c>
      <c r="E123" t="s">
        <v>8</v>
      </c>
      <c r="F123" s="1">
        <v>45822</v>
      </c>
      <c r="G123">
        <v>1</v>
      </c>
      <c r="H123" t="s">
        <v>18</v>
      </c>
    </row>
    <row r="124" spans="1:9" x14ac:dyDescent="0.25">
      <c r="A124">
        <v>9204432454</v>
      </c>
      <c r="B124" t="str">
        <f t="shared" ca="1" si="2"/>
        <v>Check Texas SOS for Smyth LLC status</v>
      </c>
      <c r="C124" t="s">
        <v>151</v>
      </c>
      <c r="E124" t="s">
        <v>8</v>
      </c>
      <c r="F124" s="1">
        <v>45810</v>
      </c>
      <c r="G124">
        <v>1</v>
      </c>
      <c r="H124" t="s">
        <v>9</v>
      </c>
      <c r="I124" t="s">
        <v>10</v>
      </c>
    </row>
    <row r="125" spans="1:9" x14ac:dyDescent="0.25">
      <c r="A125">
        <v>9204536862</v>
      </c>
      <c r="B125" t="str">
        <f t="shared" ca="1" si="2"/>
        <v>Contact Jessica Gissler about Danny Friday</v>
      </c>
      <c r="C125" t="s">
        <v>152</v>
      </c>
      <c r="E125" t="s">
        <v>8</v>
      </c>
      <c r="F125" s="1">
        <v>45817</v>
      </c>
      <c r="G125">
        <v>1</v>
      </c>
      <c r="H125" t="s">
        <v>9</v>
      </c>
    </row>
    <row r="126" spans="1:9" x14ac:dyDescent="0.25">
      <c r="A126">
        <v>9204849676</v>
      </c>
      <c r="B126" t="str">
        <f t="shared" ca="1" si="2"/>
        <v>Deal with remaining Aspen ERC claim</v>
      </c>
      <c r="C126" t="s">
        <v>153</v>
      </c>
      <c r="E126" t="s">
        <v>8</v>
      </c>
      <c r="F126" s="1">
        <v>45811</v>
      </c>
      <c r="G126">
        <v>1</v>
      </c>
      <c r="H126" t="s">
        <v>9</v>
      </c>
    </row>
    <row r="127" spans="1:9" x14ac:dyDescent="0.25">
      <c r="A127">
        <v>9209130197</v>
      </c>
      <c r="B127" t="str">
        <f t="shared" ca="1" si="2"/>
        <v>Followup TX UI Issues at Ecoroq and GCFO</v>
      </c>
      <c r="C127" t="s">
        <v>154</v>
      </c>
      <c r="E127" t="s">
        <v>8</v>
      </c>
      <c r="F127" s="1">
        <v>45814</v>
      </c>
      <c r="G127">
        <v>1</v>
      </c>
      <c r="H127" t="s">
        <v>9</v>
      </c>
      <c r="I127" t="s">
        <v>18</v>
      </c>
    </row>
    <row r="128" spans="1:9" x14ac:dyDescent="0.25">
      <c r="A128">
        <v>9200448313</v>
      </c>
      <c r="B128" t="str">
        <f t="shared" ca="1" si="2"/>
        <v>Fix or pay TWC bill for Ecoroq Q1 2025</v>
      </c>
      <c r="C128" t="s">
        <v>155</v>
      </c>
      <c r="E128" t="s">
        <v>8</v>
      </c>
      <c r="G128">
        <v>1</v>
      </c>
      <c r="H128" t="s">
        <v>18</v>
      </c>
    </row>
    <row r="129" spans="1:8" x14ac:dyDescent="0.25">
      <c r="A129">
        <v>8991836336</v>
      </c>
      <c r="B129" t="str">
        <f t="shared" ca="1" si="2"/>
        <v>Check to see if any GCFO UI reports are still outstanding</v>
      </c>
      <c r="C129" t="s">
        <v>156</v>
      </c>
      <c r="E129" t="s">
        <v>8</v>
      </c>
      <c r="G129">
        <v>1</v>
      </c>
      <c r="H129" t="s">
        <v>9</v>
      </c>
    </row>
    <row r="130" spans="1:8" x14ac:dyDescent="0.25">
      <c r="A130">
        <v>9217947045</v>
      </c>
      <c r="B130" t="str">
        <f t="shared" ca="1" si="2"/>
        <v>Order a LG Gram View</v>
      </c>
      <c r="C130" t="s">
        <v>157</v>
      </c>
      <c r="E130" t="s">
        <v>8</v>
      </c>
      <c r="F130" s="1">
        <v>45819</v>
      </c>
      <c r="G130">
        <v>1</v>
      </c>
      <c r="H130" t="s">
        <v>15</v>
      </c>
    </row>
    <row r="131" spans="1:8" x14ac:dyDescent="0.25">
      <c r="A131">
        <v>8572540665</v>
      </c>
      <c r="B131" t="str">
        <f t="shared" ca="1" si="2"/>
        <v>Print Invoices for Jim</v>
      </c>
      <c r="C131" t="s">
        <v>158</v>
      </c>
      <c r="E131" t="s">
        <v>8</v>
      </c>
      <c r="F131" s="1">
        <v>45839</v>
      </c>
      <c r="G131">
        <v>1</v>
      </c>
      <c r="H131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todoist_tasks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Garnett</dc:creator>
  <cp:lastModifiedBy>Jay Garnett</cp:lastModifiedBy>
  <dcterms:created xsi:type="dcterms:W3CDTF">2025-06-08T16:38:17Z</dcterms:created>
  <dcterms:modified xsi:type="dcterms:W3CDTF">2025-06-09T14:30:26Z</dcterms:modified>
</cp:coreProperties>
</file>