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ZACK HR\Downloads\"/>
    </mc:Choice>
  </mc:AlternateContent>
  <xr:revisionPtr revIDLastSave="0" documentId="13_ncr:1_{6F4F366A-3551-4059-8531-B926DDFE5E24}" xr6:coauthVersionLast="47" xr6:coauthVersionMax="47" xr10:uidLastSave="{00000000-0000-0000-0000-000000000000}"/>
  <bookViews>
    <workbookView xWindow="-120" yWindow="-120" windowWidth="20730" windowHeight="11160" xr2:uid="{FB80E56E-6BF0-4BD4-BAB1-95B10211C03A}"/>
  </bookViews>
  <sheets>
    <sheet name="Common Size Statement" sheetId="1" r:id="rId1"/>
    <sheet name="Data Sheet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G45" i="1"/>
  <c r="F45" i="1"/>
  <c r="E45" i="1"/>
  <c r="D45" i="1"/>
  <c r="L44" i="1"/>
  <c r="K44" i="1"/>
  <c r="J44" i="1"/>
  <c r="I44" i="1"/>
  <c r="H44" i="1"/>
  <c r="G44" i="1"/>
  <c r="F44" i="1"/>
  <c r="E44" i="1"/>
  <c r="D44" i="1"/>
  <c r="L43" i="1"/>
  <c r="K43" i="1"/>
  <c r="J43" i="1"/>
  <c r="I43" i="1"/>
  <c r="H43" i="1"/>
  <c r="G43" i="1"/>
  <c r="F43" i="1"/>
  <c r="E43" i="1"/>
  <c r="D43" i="1"/>
  <c r="L42" i="1"/>
  <c r="K42" i="1"/>
  <c r="J42" i="1"/>
  <c r="I42" i="1"/>
  <c r="H42" i="1"/>
  <c r="G42" i="1"/>
  <c r="F42" i="1"/>
  <c r="E42" i="1"/>
  <c r="D42" i="1"/>
  <c r="L41" i="1"/>
  <c r="K41" i="1"/>
  <c r="J41" i="1"/>
  <c r="I41" i="1"/>
  <c r="H41" i="1"/>
  <c r="G41" i="1"/>
  <c r="F41" i="1"/>
  <c r="E41" i="1"/>
  <c r="D41" i="1"/>
  <c r="L40" i="1"/>
  <c r="K40" i="1"/>
  <c r="J40" i="1"/>
  <c r="I40" i="1"/>
  <c r="H40" i="1"/>
  <c r="G40" i="1"/>
  <c r="F40" i="1"/>
  <c r="E40" i="1"/>
  <c r="D40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C44" i="1"/>
  <c r="C45" i="1"/>
  <c r="C43" i="1"/>
  <c r="C42" i="1"/>
  <c r="C41" i="1"/>
  <c r="C40" i="1"/>
  <c r="C39" i="1"/>
  <c r="C38" i="1"/>
  <c r="K74" i="2"/>
  <c r="J74" i="2"/>
  <c r="I74" i="2"/>
  <c r="H74" i="2"/>
  <c r="G74" i="2"/>
  <c r="F74" i="2"/>
  <c r="E74" i="2"/>
  <c r="D74" i="2"/>
  <c r="C74" i="2"/>
  <c r="B74" i="2"/>
  <c r="K76" i="2"/>
  <c r="J76" i="2"/>
  <c r="I76" i="2"/>
  <c r="H76" i="2"/>
  <c r="G76" i="2"/>
  <c r="F76" i="2"/>
  <c r="E76" i="2"/>
  <c r="D76" i="2"/>
  <c r="C76" i="2"/>
  <c r="B76" i="2"/>
  <c r="L36" i="1" l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0" i="1"/>
  <c r="K30" i="1"/>
  <c r="J30" i="1"/>
  <c r="I30" i="1"/>
  <c r="H30" i="1"/>
  <c r="G30" i="1"/>
  <c r="F30" i="1"/>
  <c r="E30" i="1"/>
  <c r="D30" i="1"/>
  <c r="C30" i="1"/>
  <c r="B45" i="1"/>
  <c r="B44" i="1"/>
  <c r="B43" i="1"/>
  <c r="B42" i="1"/>
  <c r="B41" i="1"/>
  <c r="B40" i="1"/>
  <c r="B39" i="1"/>
  <c r="B36" i="1"/>
  <c r="B35" i="1"/>
  <c r="B34" i="1"/>
  <c r="B33" i="1"/>
  <c r="B28" i="1"/>
  <c r="L26" i="1"/>
  <c r="K26" i="1"/>
  <c r="J26" i="1"/>
  <c r="I26" i="1"/>
  <c r="H26" i="1"/>
  <c r="G26" i="1"/>
  <c r="F26" i="1"/>
  <c r="E26" i="1"/>
  <c r="D26" i="1"/>
  <c r="C26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D11" i="1"/>
  <c r="E11" i="1"/>
  <c r="F11" i="1"/>
  <c r="G11" i="1"/>
  <c r="H11" i="1"/>
  <c r="I11" i="1"/>
  <c r="J11" i="1"/>
  <c r="K11" i="1"/>
  <c r="L11" i="1"/>
  <c r="C11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L9" i="1"/>
  <c r="D9" i="1"/>
  <c r="E9" i="1"/>
  <c r="F9" i="1"/>
  <c r="G9" i="1"/>
  <c r="H9" i="1"/>
  <c r="I9" i="1"/>
  <c r="J9" i="1"/>
  <c r="K9" i="1"/>
  <c r="C9" i="1"/>
  <c r="B7" i="1"/>
  <c r="K51" i="2" l="1"/>
  <c r="J51" i="2"/>
  <c r="I51" i="2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</calcChain>
</file>

<file path=xl/sharedStrings.xml><?xml version="1.0" encoding="utf-8"?>
<sst xmlns="http://schemas.openxmlformats.org/spreadsheetml/2006/main" count="74" uniqueCount="61">
  <si>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</si>
  <si>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</si>
  <si>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</si>
  <si>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</si>
  <si>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</si>
  <si>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</si>
  <si>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</si>
  <si>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</si>
  <si>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</si>
  <si>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</si>
  <si>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</si>
  <si>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</si>
  <si>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</si>
  <si>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</si>
  <si>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</si>
  <si>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</si>
  <si>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</si>
  <si>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</si>
  <si>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</si>
  <si>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</si>
  <si>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</si>
  <si>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</si>
  <si>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</si>
  <si>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</si>
  <si>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</si>
  <si>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</si>
  <si>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</si>
  <si>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</si>
  <si>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</si>
  <si>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</si>
  <si>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</si>
  <si>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</si>
  <si>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</si>
  <si>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</si>
  <si>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</si>
  <si>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</si>
  <si>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</si>
  <si>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</si>
  <si>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</si>
  <si>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</si>
  <si>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</si>
  <si>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</si>
  <si>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</si>
  <si>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</si>
  <si>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</si>
  <si>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</si>
  <si>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</si>
  <si>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</si>
  <si>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</si>
  <si>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</si>
  <si>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</si>
  <si>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</si>
  <si>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</si>
  <si>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</si>
  <si>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</si>
  <si>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</si>
  <si>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Particulars</t>
  </si>
  <si>
    <t>Total Liabilities</t>
  </si>
  <si>
    <t>Total Assets</t>
  </si>
  <si>
    <t>Total Asset</t>
  </si>
  <si>
    <t>Other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</si>
</sst>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206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24">
    <xf numFmtId="0" fontId="0" fillId="0" borderId="0" xfId="0"/>
    <xf numFmtId="164" fontId="6" fillId="0" borderId="0" xfId="2" applyFont="1" applyBorder="1"/>
    <xf numFmtId="164" fontId="8" fillId="0" borderId="0" xfId="2" applyFont="1" applyBorder="1"/>
    <xf numFmtId="0" fontId="8" fillId="0" borderId="0" xfId="5" applyFont="1"/>
    <xf numFmtId="165" fontId="10" fillId="3" borderId="0" xfId="2" applyNumberFormat="1" applyFont="1" applyFill="1" applyBorder="1"/>
    <xf numFmtId="165" fontId="10" fillId="3" borderId="0" xfId="5" applyNumberFormat="1" applyFont="1" applyFill="1" applyAlignment="1">
      <alignment horizontal="center"/>
    </xf>
    <xf numFmtId="165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43" fontId="8" fillId="0" borderId="0" xfId="2" applyNumberFormat="1" applyFont="1" applyBorder="1"/>
    <xf numFmtId="0" fontId="0" fillId="4" borderId="0" xfId="0" applyFill="1"/>
    <xf numFmtId="0" fontId="3" fillId="0" borderId="1" xfId="0" applyFont="1" applyBorder="1"/>
    <xf numFmtId="17" fontId="3" fillId="0" borderId="1" xfId="0" applyNumberFormat="1" applyFont="1" applyBorder="1"/>
    <xf numFmtId="164" fontId="0" fillId="0" borderId="0" xfId="0" applyNumberFormat="1"/>
    <xf numFmtId="10" fontId="0" fillId="0" borderId="0" xfId="1" applyNumberFormat="1" applyFont="1"/>
    <xf numFmtId="0" fontId="3" fillId="0" borderId="0" xfId="0" applyFont="1"/>
    <xf numFmtId="17" fontId="3" fillId="0" borderId="0" xfId="0" applyNumberFormat="1" applyFont="1"/>
    <xf numFmtId="164" fontId="3" fillId="0" borderId="0" xfId="0" applyNumberFormat="1" applyFont="1"/>
    <xf numFmtId="10" fontId="3" fillId="0" borderId="0" xfId="1" applyNumberFormat="1" applyFont="1" applyBorder="1"/>
    <xf numFmtId="10" fontId="3" fillId="0" borderId="0" xfId="1" applyNumberFormat="1" applyFont="1"/>
    <xf numFmtId="0" fontId="2" fillId="4" borderId="0" xfId="0" applyFont="1" applyFill="1" applyAlignment="1">
      <alignment horizontal="center"/>
    </xf>
    <xf numFmtId="164" fontId="7" fillId="0" borderId="0" xfId="3" applyNumberFormat="1" applyFont="1" applyBorder="1" applyAlignment="1" applyProtection="1">
      <alignment horizontal="center"/>
    </xf>
    <xf numFmtId="164" fontId="10" fillId="2" borderId="0" xfId="4" applyNumberFormat="1" applyFont="1" applyBorder="1" applyAlignment="1">
      <alignment horizontal="center"/>
    </xf>
  </cellXfs>
  <cellStyles count="8">
    <cellStyle name="Accent6 2" xfId="4" xr:uid="{7EB8C479-D539-4A63-965C-470A26BBC80F}"/>
    <cellStyle name="Comma 2" xfId="2" xr:uid="{3B746A3A-BFB7-4059-A350-861EA7CB6CB0}"/>
    <cellStyle name="Hyperlink 2" xfId="3" xr:uid="{6DCBA58F-69E1-44E2-A8C7-0CB14F0579CF}"/>
    <cellStyle name="Normal" xfId="0" builtinId="0"/>
    <cellStyle name="Normal 2" xfId="7" xr:uid="{4A8A3480-AA66-4B63-A446-A6158A638E01}"/>
    <cellStyle name="Normal 3" xfId="5" xr:uid="{9D1521C2-0ED8-4A7F-A729-D36585C2E3B0}"/>
    <cellStyle name="Percent" xfId="1" builtinId="5"/>
    <cellStyle name="Percent 3" xfId="6" xr:uid="{C299D6CA-87A8-496E-8C0E-BA541FDE0472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DABF-0CD0-4139-9ED9-F3DDDC5A4351}">
  <dimension ref="B1:L45"/>
  <sheetViews>
    <sheetView showGridLines="0" tabSelected="1" topLeftCell="A25" zoomScaleNormal="100" workbookViewId="0">
      <selection activeCell="R9" sqref="R9"/>
    </sheetView>
  </sheetViews>
  <sheetFormatPr defaultRowHeight="15" x14ac:dyDescent="0.25"/>
  <cols>
    <col min="1" max="1" width="1.85546875" customWidth="1"/>
    <col min="2" max="2" width="23.7109375" bestFit="1" customWidth="1"/>
    <col min="3" max="3" width="12" bestFit="1" customWidth="1"/>
  </cols>
  <sheetData>
    <row r="1" spans="2:12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2:12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2:12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12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7" spans="2:12" x14ac:dyDescent="0.25">
      <c r="B7" s="21" t="str">
        <f>"Common Size Income Statement"&amp;" "&amp;"- "&amp;'Data Sheet'!$B$1</f>
        <v>Common Size Income Statement - TATA MOTORS LTD</v>
      </c>
      <c r="C7" s="21"/>
      <c r="D7" s="21"/>
      <c r="E7" s="21"/>
      <c r="F7" s="21"/>
      <c r="G7" s="21"/>
      <c r="H7" s="21"/>
      <c r="I7" s="21"/>
      <c r="J7" s="21"/>
      <c r="K7" s="21"/>
      <c r="L7" s="21"/>
    </row>
    <row r="9" spans="2:12" x14ac:dyDescent="0.25">
      <c r="B9" s="12" t="s">
        <v>56</v>
      </c>
      <c r="C9" s="13">
        <f>'Data Sheet'!B16</f>
        <v>41364</v>
      </c>
      <c r="D9" s="13">
        <f>'Data Sheet'!C16</f>
        <v>41729</v>
      </c>
      <c r="E9" s="13">
        <f>'Data Sheet'!D16</f>
        <v>42094</v>
      </c>
      <c r="F9" s="13">
        <f>'Data Sheet'!E16</f>
        <v>42460</v>
      </c>
      <c r="G9" s="13">
        <f>'Data Sheet'!F16</f>
        <v>42825</v>
      </c>
      <c r="H9" s="13">
        <f>'Data Sheet'!G16</f>
        <v>43190</v>
      </c>
      <c r="I9" s="13">
        <f>'Data Sheet'!H16</f>
        <v>43555</v>
      </c>
      <c r="J9" s="13">
        <f>'Data Sheet'!I16</f>
        <v>43921</v>
      </c>
      <c r="K9" s="13">
        <f>'Data Sheet'!J16</f>
        <v>44286</v>
      </c>
      <c r="L9" s="13">
        <f>'Data Sheet'!K16</f>
        <v>44651</v>
      </c>
    </row>
    <row r="11" spans="2:12" x14ac:dyDescent="0.25">
      <c r="B11" s="18" t="str">
        <f>'Data Sheet'!A17</f>
        <v>Sales</v>
      </c>
      <c r="C11" s="20">
        <f>'Data Sheet'!B17/'Data Sheet'!B$17</f>
        <v>1</v>
      </c>
      <c r="D11" s="20">
        <f>'Data Sheet'!C17/'Data Sheet'!C$17</f>
        <v>1</v>
      </c>
      <c r="E11" s="20">
        <f>'Data Sheet'!D17/'Data Sheet'!D$17</f>
        <v>1</v>
      </c>
      <c r="F11" s="20">
        <f>'Data Sheet'!E17/'Data Sheet'!E$17</f>
        <v>1</v>
      </c>
      <c r="G11" s="20">
        <f>'Data Sheet'!F17/'Data Sheet'!F$17</f>
        <v>1</v>
      </c>
      <c r="H11" s="20">
        <f>'Data Sheet'!G17/'Data Sheet'!G$17</f>
        <v>1</v>
      </c>
      <c r="I11" s="20">
        <f>'Data Sheet'!H17/'Data Sheet'!H$17</f>
        <v>1</v>
      </c>
      <c r="J11" s="20">
        <f>'Data Sheet'!I17/'Data Sheet'!I$17</f>
        <v>1</v>
      </c>
      <c r="K11" s="20">
        <f>'Data Sheet'!J17/'Data Sheet'!J$17</f>
        <v>1</v>
      </c>
      <c r="L11" s="20">
        <f>'Data Sheet'!K17/'Data Sheet'!K$17</f>
        <v>1</v>
      </c>
    </row>
    <row r="12" spans="2:12" x14ac:dyDescent="0.25">
      <c r="B12" s="14" t="str">
        <f>'Data Sheet'!A18</f>
        <v>Raw Material Cost</v>
      </c>
      <c r="C12" s="15">
        <f>'Data Sheet'!B18/'Data Sheet'!B$17</f>
        <v>0.65212980439020174</v>
      </c>
      <c r="D12" s="15">
        <f>'Data Sheet'!C18/'Data Sheet'!C$17</f>
        <v>0.62889098595108628</v>
      </c>
      <c r="E12" s="15">
        <f>'Data Sheet'!D18/'Data Sheet'!D$17</f>
        <v>0.62034880968150885</v>
      </c>
      <c r="F12" s="15">
        <f>'Data Sheet'!E18/'Data Sheet'!E$17</f>
        <v>0.60844785632875986</v>
      </c>
      <c r="G12" s="15">
        <f>'Data Sheet'!F18/'Data Sheet'!F$17</f>
        <v>0.64256170851760019</v>
      </c>
      <c r="H12" s="15">
        <f>'Data Sheet'!G18/'Data Sheet'!G$17</f>
        <v>0.6444735745247272</v>
      </c>
      <c r="I12" s="15">
        <f>'Data Sheet'!H18/'Data Sheet'!H$17</f>
        <v>0.64340246222408271</v>
      </c>
      <c r="J12" s="15">
        <f>'Data Sheet'!I18/'Data Sheet'!I$17</f>
        <v>0.63163558516963991</v>
      </c>
      <c r="K12" s="15">
        <f>'Data Sheet'!J18/'Data Sheet'!J$17</f>
        <v>0.6149343010611712</v>
      </c>
      <c r="L12" s="15">
        <f>'Data Sheet'!K18/'Data Sheet'!K$17</f>
        <v>0.64389656704768283</v>
      </c>
    </row>
    <row r="13" spans="2:12" x14ac:dyDescent="0.25">
      <c r="B13" s="14" t="str">
        <f>'Data Sheet'!A19</f>
        <v>Change in Inventory</v>
      </c>
      <c r="C13" s="15">
        <f>'Data Sheet'!B19/'Data Sheet'!B$17</f>
        <v>1.6045589477007821E-2</v>
      </c>
      <c r="D13" s="15">
        <f>'Data Sheet'!C19/'Data Sheet'!C$17</f>
        <v>1.220004014883415E-2</v>
      </c>
      <c r="E13" s="15">
        <f>'Data Sheet'!D19/'Data Sheet'!D$17</f>
        <v>1.2655277809634314E-2</v>
      </c>
      <c r="F13" s="15">
        <f>'Data Sheet'!E19/'Data Sheet'!E$17</f>
        <v>1.0075203555743071E-2</v>
      </c>
      <c r="G13" s="15">
        <f>'Data Sheet'!F19/'Data Sheet'!F$17</f>
        <v>2.7438359337454348E-2</v>
      </c>
      <c r="H13" s="15">
        <f>'Data Sheet'!G19/'Data Sheet'!G$17</f>
        <v>7.0196420187680708E-3</v>
      </c>
      <c r="I13" s="15">
        <f>'Data Sheet'!H19/'Data Sheet'!H$17</f>
        <v>-6.8003274840166073E-3</v>
      </c>
      <c r="J13" s="15">
        <f>'Data Sheet'!I19/'Data Sheet'!I$17</f>
        <v>-8.5463950250197294E-3</v>
      </c>
      <c r="K13" s="15">
        <f>'Data Sheet'!J19/'Data Sheet'!J$17</f>
        <v>-1.8752035421080705E-2</v>
      </c>
      <c r="L13" s="15">
        <f>'Data Sheet'!K19/'Data Sheet'!K$17</f>
        <v>-5.7118668451859233E-3</v>
      </c>
    </row>
    <row r="14" spans="2:12" x14ac:dyDescent="0.25">
      <c r="B14" s="14" t="str">
        <f>'Data Sheet'!A20</f>
        <v>Power and Fuel</v>
      </c>
      <c r="C14" s="15">
        <f>'Data Sheet'!B20/'Data Sheet'!B$17</f>
        <v>5.708748574958066E-3</v>
      </c>
      <c r="D14" s="15">
        <f>'Data Sheet'!C20/'Data Sheet'!C$17</f>
        <v>4.847623835831984E-3</v>
      </c>
      <c r="E14" s="15">
        <f>'Data Sheet'!D20/'Data Sheet'!D$17</f>
        <v>4.2626324209038965E-3</v>
      </c>
      <c r="F14" s="15">
        <f>'Data Sheet'!E20/'Data Sheet'!E$17</f>
        <v>4.1884212746881849E-3</v>
      </c>
      <c r="G14" s="15">
        <f>'Data Sheet'!F20/'Data Sheet'!F$17</f>
        <v>4.3005272931013168E-3</v>
      </c>
      <c r="H14" s="15">
        <f>'Data Sheet'!G20/'Data Sheet'!G$17</f>
        <v>4.4866329837632236E-3</v>
      </c>
      <c r="I14" s="15">
        <f>'Data Sheet'!H20/'Data Sheet'!H$17</f>
        <v>5.252495210943689E-3</v>
      </c>
      <c r="J14" s="15">
        <f>'Data Sheet'!I20/'Data Sheet'!I$17</f>
        <v>4.8452899066859867E-3</v>
      </c>
      <c r="K14" s="15">
        <f>'Data Sheet'!J20/'Data Sheet'!J$17</f>
        <v>4.4551376680254488E-3</v>
      </c>
      <c r="L14" s="15">
        <f>'Data Sheet'!K20/'Data Sheet'!K$17</f>
        <v>7.8228108508698862E-3</v>
      </c>
    </row>
    <row r="15" spans="2:12" x14ac:dyDescent="0.25">
      <c r="B15" s="14" t="str">
        <f>'Data Sheet'!A21</f>
        <v>Other Mfr. Exp</v>
      </c>
      <c r="C15" s="15">
        <f>'Data Sheet'!B21/'Data Sheet'!B$17</f>
        <v>2.3521726397351506E-2</v>
      </c>
      <c r="D15" s="15">
        <f>'Data Sheet'!C21/'Data Sheet'!C$17</f>
        <v>5.9295722104785023E-2</v>
      </c>
      <c r="E15" s="15">
        <f>'Data Sheet'!D21/'Data Sheet'!D$17</f>
        <v>6.1457792548063536E-2</v>
      </c>
      <c r="F15" s="15">
        <f>'Data Sheet'!E21/'Data Sheet'!E$17</f>
        <v>4.4320545725695638E-2</v>
      </c>
      <c r="G15" s="15">
        <f>'Data Sheet'!F21/'Data Sheet'!F$17</f>
        <v>3.7329067833585743E-2</v>
      </c>
      <c r="H15" s="15">
        <f>'Data Sheet'!G21/'Data Sheet'!G$17</f>
        <v>3.7632110912662539E-2</v>
      </c>
      <c r="I15" s="15">
        <f>'Data Sheet'!H21/'Data Sheet'!H$17</f>
        <v>3.8731542592793759E-2</v>
      </c>
      <c r="J15" s="15">
        <f>'Data Sheet'!I21/'Data Sheet'!I$17</f>
        <v>4.4208831899217663E-2</v>
      </c>
      <c r="K15" s="15">
        <f>'Data Sheet'!J21/'Data Sheet'!J$17</f>
        <v>3.3119871414431248E-2</v>
      </c>
      <c r="L15" s="15">
        <f>'Data Sheet'!K21/'Data Sheet'!K$17</f>
        <v>3.3856194794666339E-2</v>
      </c>
    </row>
    <row r="16" spans="2:12" x14ac:dyDescent="0.25">
      <c r="B16" s="14" t="str">
        <f>'Data Sheet'!A22</f>
        <v>Employee Cost</v>
      </c>
      <c r="C16" s="15">
        <f>'Data Sheet'!B22/'Data Sheet'!B$17</f>
        <v>8.809763767866223E-2</v>
      </c>
      <c r="D16" s="15">
        <f>'Data Sheet'!C22/'Data Sheet'!C$17</f>
        <v>9.2812697270660938E-2</v>
      </c>
      <c r="E16" s="15">
        <f>'Data Sheet'!D22/'Data Sheet'!D$17</f>
        <v>9.7439008161530352E-2</v>
      </c>
      <c r="F16" s="15">
        <f>'Data Sheet'!E22/'Data Sheet'!E$17</f>
        <v>0.10577313825968997</v>
      </c>
      <c r="G16" s="15">
        <f>'Data Sheet'!F22/'Data Sheet'!F$17</f>
        <v>0.10505627316086753</v>
      </c>
      <c r="H16" s="15">
        <f>'Data Sheet'!G22/'Data Sheet'!G$17</f>
        <v>0.10392742279141506</v>
      </c>
      <c r="I16" s="15">
        <f>'Data Sheet'!H22/'Data Sheet'!H$17</f>
        <v>0.11010149752399827</v>
      </c>
      <c r="J16" s="15">
        <f>'Data Sheet'!I22/'Data Sheet'!I$17</f>
        <v>0.11659262528451882</v>
      </c>
      <c r="K16" s="15">
        <f>'Data Sheet'!J22/'Data Sheet'!J$17</f>
        <v>0.11068479221440802</v>
      </c>
      <c r="L16" s="15">
        <f>'Data Sheet'!K22/'Data Sheet'!K$17</f>
        <v>0.11064147774412127</v>
      </c>
    </row>
    <row r="17" spans="2:12" x14ac:dyDescent="0.25">
      <c r="B17" s="14" t="str">
        <f>'Data Sheet'!A23</f>
        <v>Selling and admin</v>
      </c>
      <c r="C17" s="15">
        <f>'Data Sheet'!B23/'Data Sheet'!B$17</f>
        <v>8.8101451385644222E-2</v>
      </c>
      <c r="D17" s="15">
        <f>'Data Sheet'!C23/'Data Sheet'!C$17</f>
        <v>9.6024732850052696E-2</v>
      </c>
      <c r="E17" s="15">
        <f>'Data Sheet'!D23/'Data Sheet'!D$17</f>
        <v>8.96910681140351E-2</v>
      </c>
      <c r="F17" s="15">
        <f>'Data Sheet'!E23/'Data Sheet'!E$17</f>
        <v>8.0542956927341092E-2</v>
      </c>
      <c r="G17" s="15">
        <f>'Data Sheet'!F23/'Data Sheet'!F$17</f>
        <v>0.1113838126242364</v>
      </c>
      <c r="H17" s="15">
        <f>'Data Sheet'!G23/'Data Sheet'!G$17</f>
        <v>0.10634377964323709</v>
      </c>
      <c r="I17" s="15">
        <f>'Data Sheet'!H23/'Data Sheet'!H$17</f>
        <v>0.1083658123643763</v>
      </c>
      <c r="J17" s="15">
        <f>'Data Sheet'!I23/'Data Sheet'!I$17</f>
        <v>0.11203335284677013</v>
      </c>
      <c r="K17" s="15">
        <f>'Data Sheet'!J23/'Data Sheet'!J$17</f>
        <v>9.2138805959692913E-2</v>
      </c>
      <c r="L17" s="15">
        <f>'Data Sheet'!K23/'Data Sheet'!K$17</f>
        <v>0.10488425325553319</v>
      </c>
    </row>
    <row r="18" spans="2:12" x14ac:dyDescent="0.25">
      <c r="B18" s="14" t="str">
        <f>'Data Sheet'!A24</f>
        <v>Other Expenses</v>
      </c>
      <c r="C18" s="15">
        <f>'Data Sheet'!B24/'Data Sheet'!B$17</f>
        <v>2.8205859029817312E-2</v>
      </c>
      <c r="D18" s="15">
        <f>'Data Sheet'!C24/'Data Sheet'!C$17</f>
        <v>-1.9363823941950662E-2</v>
      </c>
      <c r="E18" s="15">
        <f>'Data Sheet'!D24/'Data Sheet'!D$17</f>
        <v>-9.6502882022114541E-3</v>
      </c>
      <c r="F18" s="15">
        <f>'Data Sheet'!E24/'Data Sheet'!E$17</f>
        <v>2.6183831565130516E-2</v>
      </c>
      <c r="G18" s="15">
        <f>'Data Sheet'!F24/'Data Sheet'!F$17</f>
        <v>1.7094282670289951E-2</v>
      </c>
      <c r="H18" s="15">
        <f>'Data Sheet'!G24/'Data Sheet'!G$17</f>
        <v>2.2582367211331639E-3</v>
      </c>
      <c r="I18" s="15">
        <f>'Data Sheet'!H24/'Data Sheet'!H$17</f>
        <v>5.6592338039812094E-3</v>
      </c>
      <c r="J18" s="15">
        <f>'Data Sheet'!I24/'Data Sheet'!I$17</f>
        <v>1.3239885383105405E-2</v>
      </c>
      <c r="K18" s="15">
        <f>'Data Sheet'!J24/'Data Sheet'!J$17</f>
        <v>-3.3407827826645677E-3</v>
      </c>
      <c r="L18" s="15">
        <f>'Data Sheet'!K24/'Data Sheet'!K$17</f>
        <v>4.4105011096641517E-3</v>
      </c>
    </row>
    <row r="19" spans="2:12" x14ac:dyDescent="0.25">
      <c r="B19" s="14" t="str">
        <f>'Data Sheet'!A25</f>
        <v>Other Income</v>
      </c>
      <c r="C19" s="15">
        <f>'Data Sheet'!B25/'Data Sheet'!B$17</f>
        <v>1.1275860310057556E-3</v>
      </c>
      <c r="D19" s="15">
        <f>'Data Sheet'!C25/'Data Sheet'!C$17</f>
        <v>-6.7339919838050905E-4</v>
      </c>
      <c r="E19" s="15">
        <f>'Data Sheet'!D25/'Data Sheet'!D$17</f>
        <v>2.7133028103392101E-3</v>
      </c>
      <c r="F19" s="15">
        <f>'Data Sheet'!E25/'Data Sheet'!E$17</f>
        <v>-9.7771947249836663E-3</v>
      </c>
      <c r="G19" s="15">
        <f>'Data Sheet'!F25/'Data Sheet'!F$17</f>
        <v>6.9304853887117582E-3</v>
      </c>
      <c r="H19" s="15">
        <f>'Data Sheet'!G25/'Data Sheet'!G$17</f>
        <v>2.034889464081829E-2</v>
      </c>
      <c r="I19" s="15">
        <f>'Data Sheet'!H25/'Data Sheet'!H$17</f>
        <v>-8.8383094035074702E-2</v>
      </c>
      <c r="J19" s="15">
        <f>'Data Sheet'!I25/'Data Sheet'!I$17</f>
        <v>3.8959202846676288E-4</v>
      </c>
      <c r="K19" s="15">
        <f>'Data Sheet'!J25/'Data Sheet'!J$17</f>
        <v>-4.4507860953843105E-2</v>
      </c>
      <c r="L19" s="15">
        <f>'Data Sheet'!K25/'Data Sheet'!K$17</f>
        <v>8.7053994844814731E-3</v>
      </c>
    </row>
    <row r="20" spans="2:12" x14ac:dyDescent="0.25">
      <c r="B20" s="14" t="str">
        <f>'Data Sheet'!A26</f>
        <v>Depreciation</v>
      </c>
      <c r="C20" s="15">
        <f>'Data Sheet'!B26/'Data Sheet'!B$17</f>
        <v>4.0262575844435503E-2</v>
      </c>
      <c r="D20" s="15">
        <f>'Data Sheet'!C26/'Data Sheet'!C$17</f>
        <v>4.757971849946438E-2</v>
      </c>
      <c r="E20" s="15">
        <f>'Data Sheet'!D26/'Data Sheet'!D$17</f>
        <v>5.0876584184966822E-2</v>
      </c>
      <c r="F20" s="15">
        <f>'Data Sheet'!E26/'Data Sheet'!E$17</f>
        <v>6.1201425695927715E-2</v>
      </c>
      <c r="G20" s="15">
        <f>'Data Sheet'!F26/'Data Sheet'!F$17</f>
        <v>6.63903865924938E-2</v>
      </c>
      <c r="H20" s="15">
        <f>'Data Sheet'!G26/'Data Sheet'!G$17</f>
        <v>7.3927472182518786E-2</v>
      </c>
      <c r="I20" s="15">
        <f>'Data Sheet'!H26/'Data Sheet'!H$17</f>
        <v>7.8130605447998658E-2</v>
      </c>
      <c r="J20" s="15">
        <f>'Data Sheet'!I26/'Data Sheet'!I$17</f>
        <v>8.206839774331566E-2</v>
      </c>
      <c r="K20" s="15">
        <f>'Data Sheet'!J26/'Data Sheet'!J$17</f>
        <v>9.4264230933596482E-2</v>
      </c>
      <c r="L20" s="15">
        <f>'Data Sheet'!K26/'Data Sheet'!K$17</f>
        <v>8.9191478279219347E-2</v>
      </c>
    </row>
    <row r="21" spans="2:12" x14ac:dyDescent="0.25">
      <c r="B21" s="14" t="str">
        <f>'Data Sheet'!A27</f>
        <v>Interest</v>
      </c>
      <c r="C21" s="15">
        <f>'Data Sheet'!B27/'Data Sheet'!B$17</f>
        <v>1.8857986503608801E-2</v>
      </c>
      <c r="D21" s="15">
        <f>'Data Sheet'!C27/'Data Sheet'!C$17</f>
        <v>2.0398425210512945E-2</v>
      </c>
      <c r="E21" s="15">
        <f>'Data Sheet'!D27/'Data Sheet'!D$17</f>
        <v>1.8473585814932098E-2</v>
      </c>
      <c r="F21" s="15">
        <f>'Data Sheet'!E27/'Data Sheet'!E$17</f>
        <v>1.7905727101993223E-2</v>
      </c>
      <c r="G21" s="15">
        <f>'Data Sheet'!F27/'Data Sheet'!F$17</f>
        <v>1.5714229512714312E-2</v>
      </c>
      <c r="H21" s="15">
        <f>'Data Sheet'!G27/'Data Sheet'!G$17</f>
        <v>1.605824830060304E-2</v>
      </c>
      <c r="I21" s="15">
        <f>'Data Sheet'!H27/'Data Sheet'!H$17</f>
        <v>1.9072102124141878E-2</v>
      </c>
      <c r="J21" s="15">
        <f>'Data Sheet'!I27/'Data Sheet'!I$17</f>
        <v>2.7744996829752802E-2</v>
      </c>
      <c r="K21" s="15">
        <f>'Data Sheet'!J27/'Data Sheet'!J$17</f>
        <v>3.2415292955516477E-2</v>
      </c>
      <c r="L21" s="15">
        <f>'Data Sheet'!K27/'Data Sheet'!K$17</f>
        <v>3.3441332168710897E-2</v>
      </c>
    </row>
    <row r="22" spans="2:12" x14ac:dyDescent="0.25">
      <c r="B22" s="14" t="str">
        <f>'Data Sheet'!A28</f>
        <v>Profit before tax</v>
      </c>
      <c r="C22" s="15">
        <f>'Data Sheet'!B28/'Data Sheet'!B$17</f>
        <v>7.2287385703334164E-2</v>
      </c>
      <c r="D22" s="15">
        <f>'Data Sheet'!C28/'Data Sheet'!C$17</f>
        <v>8.1040559170010046E-2</v>
      </c>
      <c r="E22" s="15">
        <f>'Data Sheet'!D28/'Data Sheet'!D$17</f>
        <v>8.246938789624432E-2</v>
      </c>
      <c r="F22" s="15">
        <f>'Data Sheet'!E28/'Data Sheet'!E$17</f>
        <v>5.1734105951533375E-2</v>
      </c>
      <c r="G22" s="15">
        <f>'Data Sheet'!F28/'Data Sheet'!F$17</f>
        <v>3.453855652127677E-2</v>
      </c>
      <c r="H22" s="15">
        <f>'Data Sheet'!G28/'Data Sheet'!G$17</f>
        <v>3.8261058599526235E-2</v>
      </c>
      <c r="I22" s="15">
        <f>'Data Sheet'!H28/'Data Sheet'!H$17</f>
        <v>-0.10389917281140788</v>
      </c>
      <c r="J22" s="15">
        <f>'Data Sheet'!I28/'Data Sheet'!I$17</f>
        <v>-4.0525768059559354E-2</v>
      </c>
      <c r="K22" s="15">
        <f>'Data Sheet'!J28/'Data Sheet'!J$17</f>
        <v>-4.1931545799101064E-2</v>
      </c>
      <c r="L22" s="15">
        <f>'Data Sheet'!K28/'Data Sheet'!K$17</f>
        <v>-2.5151082611172375E-2</v>
      </c>
    </row>
    <row r="23" spans="2:12" x14ac:dyDescent="0.25">
      <c r="B23" s="14" t="str">
        <f>'Data Sheet'!A29</f>
        <v>Tax</v>
      </c>
      <c r="C23" s="15">
        <f>'Data Sheet'!B29/'Data Sheet'!B$17</f>
        <v>2.0004270292456768E-2</v>
      </c>
      <c r="D23" s="15">
        <f>'Data Sheet'!C29/'Data Sheet'!C$17</f>
        <v>2.0464352104416519E-2</v>
      </c>
      <c r="E23" s="15">
        <f>'Data Sheet'!D29/'Data Sheet'!D$17</f>
        <v>2.9042938226922752E-2</v>
      </c>
      <c r="F23" s="15">
        <f>'Data Sheet'!E29/'Data Sheet'!E$17</f>
        <v>1.1078918686109574E-2</v>
      </c>
      <c r="G23" s="15">
        <f>'Data Sheet'!F29/'Data Sheet'!F$17</f>
        <v>1.2055321818169885E-2</v>
      </c>
      <c r="H23" s="15">
        <f>'Data Sheet'!G29/'Data Sheet'!G$17</f>
        <v>1.4892549653836963E-2</v>
      </c>
      <c r="I23" s="15">
        <f>'Data Sheet'!H29/'Data Sheet'!H$17</f>
        <v>-8.0726731015332912E-3</v>
      </c>
      <c r="J23" s="15">
        <f>'Data Sheet'!I29/'Data Sheet'!I$17</f>
        <v>1.5139735448971392E-3</v>
      </c>
      <c r="K23" s="15">
        <f>'Data Sheet'!J29/'Data Sheet'!J$17</f>
        <v>1.0175794327142584E-2</v>
      </c>
      <c r="L23" s="15">
        <f>'Data Sheet'!K29/'Data Sheet'!K$17</f>
        <v>1.5195672442685429E-2</v>
      </c>
    </row>
    <row r="24" spans="2:12" x14ac:dyDescent="0.25">
      <c r="B24" s="14" t="str">
        <f>'Data Sheet'!A30</f>
        <v>Net profit</v>
      </c>
      <c r="C24" s="15">
        <f>'Data Sheet'!B30/'Data Sheet'!B$17</f>
        <v>5.2399327537522772E-2</v>
      </c>
      <c r="D24" s="15">
        <f>'Data Sheet'!C30/'Data Sheet'!C$17</f>
        <v>6.0090194862718736E-2</v>
      </c>
      <c r="E24" s="15">
        <f>'Data Sheet'!D30/'Data Sheet'!D$17</f>
        <v>5.3147682818956064E-2</v>
      </c>
      <c r="F24" s="15">
        <f>'Data Sheet'!E30/'Data Sheet'!E$17</f>
        <v>4.2407971415763523E-2</v>
      </c>
      <c r="G24" s="15">
        <f>'Data Sheet'!F30/'Data Sheet'!F$17</f>
        <v>2.764021885516954E-2</v>
      </c>
      <c r="H24" s="15">
        <f>'Data Sheet'!G30/'Data Sheet'!G$17</f>
        <v>3.0831401821049997E-2</v>
      </c>
      <c r="I24" s="15">
        <f>'Data Sheet'!H30/'Data Sheet'!H$17</f>
        <v>-9.5470566181711222E-2</v>
      </c>
      <c r="J24" s="15">
        <f>'Data Sheet'!I30/'Data Sheet'!I$17</f>
        <v>-4.6236426475450051E-2</v>
      </c>
      <c r="K24" s="15">
        <f>'Data Sheet'!J30/'Data Sheet'!J$17</f>
        <v>-5.3849770661713266E-2</v>
      </c>
      <c r="L24" s="15">
        <f>'Data Sheet'!K30/'Data Sheet'!K$17</f>
        <v>-4.1089320368684734E-2</v>
      </c>
    </row>
    <row r="25" spans="2:12" x14ac:dyDescent="0.25">
      <c r="B25" s="14" t="str">
        <f>'Data Sheet'!A31</f>
        <v>Dividend Amount</v>
      </c>
      <c r="C25" s="15">
        <f>'Data Sheet'!B31/'Data Sheet'!B$17</f>
        <v>3.3797389083231985E-3</v>
      </c>
      <c r="D25" s="15">
        <f>'Data Sheet'!C31/'Data Sheet'!C$17</f>
        <v>2.7649782252274005E-3</v>
      </c>
      <c r="E25" s="15">
        <f>'Data Sheet'!D31/'Data Sheet'!D$17</f>
        <v>0</v>
      </c>
      <c r="F25" s="15">
        <f>'Data Sheet'!E31/'Data Sheet'!E$17</f>
        <v>2.487496593975512E-4</v>
      </c>
      <c r="G25" s="15">
        <f>'Data Sheet'!F31/'Data Sheet'!F$17</f>
        <v>0</v>
      </c>
      <c r="H25" s="15">
        <f>'Data Sheet'!G31/'Data Sheet'!G$17</f>
        <v>0</v>
      </c>
      <c r="I25" s="15">
        <f>'Data Sheet'!H31/'Data Sheet'!H$17</f>
        <v>0</v>
      </c>
      <c r="J25" s="15">
        <f>'Data Sheet'!I31/'Data Sheet'!I$17</f>
        <v>0</v>
      </c>
      <c r="K25" s="15">
        <f>'Data Sheet'!J31/'Data Sheet'!J$17</f>
        <v>0</v>
      </c>
      <c r="L25" s="15">
        <f>'Data Sheet'!K31/'Data Sheet'!K$17</f>
        <v>0</v>
      </c>
    </row>
    <row r="26" spans="2:12" x14ac:dyDescent="0.25">
      <c r="B26" s="14" t="str">
        <f>'Data Sheet'!A34</f>
        <v>EBITDA</v>
      </c>
      <c r="C26" s="15">
        <f>'Data Sheet'!B34/'Data Sheet'!B$17</f>
        <v>0.13152416017802385</v>
      </c>
      <c r="D26" s="15">
        <f>'Data Sheet'!C34/'Data Sheet'!C$17</f>
        <v>0.14853269067711258</v>
      </c>
      <c r="E26" s="15">
        <f>'Data Sheet'!D34/'Data Sheet'!D$17</f>
        <v>0.15154079104577772</v>
      </c>
      <c r="F26" s="15">
        <f>'Data Sheet'!E34/'Data Sheet'!E$17</f>
        <v>0.13259404289979404</v>
      </c>
      <c r="G26" s="15">
        <f>'Data Sheet'!F34/'Data Sheet'!F$17</f>
        <v>0.12180015677854755</v>
      </c>
      <c r="H26" s="15">
        <f>'Data Sheet'!G34/'Data Sheet'!G$17</f>
        <v>0.13570967195800879</v>
      </c>
      <c r="I26" s="15">
        <f>'Data Sheet'!H34/'Data Sheet'!H$17</f>
        <v>-6.340531711103989E-3</v>
      </c>
      <c r="J26" s="15">
        <f>'Data Sheet'!I34/'Data Sheet'!I$17</f>
        <v>6.5090941642515554E-2</v>
      </c>
      <c r="K26" s="15">
        <f>'Data Sheet'!J34/'Data Sheet'!J$17</f>
        <v>8.3005547554542272E-2</v>
      </c>
      <c r="L26" s="15">
        <f>'Data Sheet'!K34/'Data Sheet'!K$17</f>
        <v>9.6739162521930933E-2</v>
      </c>
    </row>
    <row r="28" spans="2:12" x14ac:dyDescent="0.25">
      <c r="B28" s="21" t="str">
        <f>"Common Size Balance Sheet"&amp;" "&amp;"- "&amp;'Data Sheet'!$B$1</f>
        <v>Common Size Balance Sheet - TATA MOTORS LTD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30" spans="2:12" x14ac:dyDescent="0.25">
      <c r="B30" s="12" t="s">
        <v>56</v>
      </c>
      <c r="C30" s="13">
        <f>'Data Sheet'!B56</f>
        <v>41364</v>
      </c>
      <c r="D30" s="13">
        <f>'Data Sheet'!C56</f>
        <v>41729</v>
      </c>
      <c r="E30" s="13">
        <f>'Data Sheet'!D56</f>
        <v>42094</v>
      </c>
      <c r="F30" s="13">
        <f>'Data Sheet'!E56</f>
        <v>42460</v>
      </c>
      <c r="G30" s="13">
        <f>'Data Sheet'!F56</f>
        <v>42825</v>
      </c>
      <c r="H30" s="13">
        <f>'Data Sheet'!G56</f>
        <v>43190</v>
      </c>
      <c r="I30" s="13">
        <f>'Data Sheet'!H56</f>
        <v>43555</v>
      </c>
      <c r="J30" s="13">
        <f>'Data Sheet'!I56</f>
        <v>43921</v>
      </c>
      <c r="K30" s="13">
        <f>'Data Sheet'!J56</f>
        <v>44286</v>
      </c>
      <c r="L30" s="13">
        <f>'Data Sheet'!K56</f>
        <v>44651</v>
      </c>
    </row>
    <row r="31" spans="2:12" x14ac:dyDescent="0.25"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2:12" x14ac:dyDescent="0.25">
      <c r="B32" s="18" t="s">
        <v>57</v>
      </c>
      <c r="C32" s="19">
        <f>'Data Sheet'!B61/'Data Sheet'!B$61</f>
        <v>1</v>
      </c>
      <c r="D32" s="19">
        <f>'Data Sheet'!C61/'Data Sheet'!C$61</f>
        <v>1</v>
      </c>
      <c r="E32" s="19">
        <f>'Data Sheet'!D61/'Data Sheet'!D$61</f>
        <v>1</v>
      </c>
      <c r="F32" s="19">
        <f>'Data Sheet'!E61/'Data Sheet'!E$61</f>
        <v>1</v>
      </c>
      <c r="G32" s="19">
        <f>'Data Sheet'!F61/'Data Sheet'!F$61</f>
        <v>1</v>
      </c>
      <c r="H32" s="19">
        <f>'Data Sheet'!G61/'Data Sheet'!G$61</f>
        <v>1</v>
      </c>
      <c r="I32" s="19">
        <f>'Data Sheet'!H61/'Data Sheet'!H$61</f>
        <v>1</v>
      </c>
      <c r="J32" s="19">
        <f>'Data Sheet'!I61/'Data Sheet'!I$61</f>
        <v>1</v>
      </c>
      <c r="K32" s="19">
        <f>'Data Sheet'!J61/'Data Sheet'!J$61</f>
        <v>1</v>
      </c>
      <c r="L32" s="19">
        <f>'Data Sheet'!K61/'Data Sheet'!K$61</f>
        <v>1</v>
      </c>
    </row>
    <row r="33" spans="2:12" x14ac:dyDescent="0.25">
      <c r="B33" s="14" t="str">
        <f>'Data Sheet'!A57</f>
        <v>Equity Share Capital</v>
      </c>
      <c r="C33" s="15">
        <f>'Data Sheet'!B57/'Data Sheet'!B$61</f>
        <v>3.790589237107604E-3</v>
      </c>
      <c r="D33" s="15">
        <f>'Data Sheet'!C57/'Data Sheet'!C$61</f>
        <v>2.9473598814866307E-3</v>
      </c>
      <c r="E33" s="15">
        <f>'Data Sheet'!D57/'Data Sheet'!D$61</f>
        <v>2.7127681338360746E-3</v>
      </c>
      <c r="F33" s="15">
        <f>'Data Sheet'!E57/'Data Sheet'!E$61</f>
        <v>2.5806268250531225E-3</v>
      </c>
      <c r="G33" s="15">
        <f>'Data Sheet'!F57/'Data Sheet'!F$61</f>
        <v>2.491815624573979E-3</v>
      </c>
      <c r="H33" s="15">
        <f>'Data Sheet'!G57/'Data Sheet'!G$61</f>
        <v>2.0759077068585549E-3</v>
      </c>
      <c r="I33" s="15">
        <f>'Data Sheet'!H57/'Data Sheet'!H$61</f>
        <v>2.2218261230841693E-3</v>
      </c>
      <c r="J33" s="15">
        <f>'Data Sheet'!I57/'Data Sheet'!I$61</f>
        <v>2.2473026761653833E-3</v>
      </c>
      <c r="K33" s="15">
        <f>'Data Sheet'!J57/'Data Sheet'!J$61</f>
        <v>2.2420300429859294E-3</v>
      </c>
      <c r="L33" s="15">
        <f>'Data Sheet'!K57/'Data Sheet'!K$61</f>
        <v>2.3274677325505334E-3</v>
      </c>
    </row>
    <row r="34" spans="2:12" x14ac:dyDescent="0.25">
      <c r="B34" s="14" t="str">
        <f>'Data Sheet'!A58</f>
        <v>Reserves</v>
      </c>
      <c r="C34" s="15">
        <f>'Data Sheet'!B58/'Data Sheet'!B$61</f>
        <v>0.21980171927730308</v>
      </c>
      <c r="D34" s="15">
        <f>'Data Sheet'!C58/'Data Sheet'!C$61</f>
        <v>0.29739899542174447</v>
      </c>
      <c r="E34" s="15">
        <f>'Data Sheet'!D58/'Data Sheet'!D$61</f>
        <v>0.23436440687072221</v>
      </c>
      <c r="F34" s="15">
        <f>'Data Sheet'!E58/'Data Sheet'!E$61</f>
        <v>0.2974086354450261</v>
      </c>
      <c r="G34" s="15">
        <f>'Data Sheet'!F58/'Data Sheet'!F$61</f>
        <v>0.21051652437468349</v>
      </c>
      <c r="H34" s="15">
        <f>'Data Sheet'!G58/'Data Sheet'!G$61</f>
        <v>0.28958148432871839</v>
      </c>
      <c r="I34" s="15">
        <f>'Data Sheet'!H58/'Data Sheet'!H$61</f>
        <v>0.19463415350606564</v>
      </c>
      <c r="J34" s="15">
        <f>'Data Sheet'!I58/'Data Sheet'!I$61</f>
        <v>0.19205324240264182</v>
      </c>
      <c r="K34" s="15">
        <f>'Data Sheet'!J58/'Data Sheet'!J$61</f>
        <v>0.15950149121742019</v>
      </c>
      <c r="L34" s="15">
        <f>'Data Sheet'!K58/'Data Sheet'!K$61</f>
        <v>0.13309172094249011</v>
      </c>
    </row>
    <row r="35" spans="2:12" x14ac:dyDescent="0.25">
      <c r="B35" s="14" t="str">
        <f>'Data Sheet'!A59</f>
        <v>Borrowings</v>
      </c>
      <c r="C35" s="15">
        <f>'Data Sheet'!B59/'Data Sheet'!B$61</f>
        <v>0.31910948985157311</v>
      </c>
      <c r="D35" s="15">
        <f>'Data Sheet'!C59/'Data Sheet'!C$61</f>
        <v>0.27763307837130552</v>
      </c>
      <c r="E35" s="15">
        <f>'Data Sheet'!D59/'Data Sheet'!D$61</f>
        <v>0.31018037266029647</v>
      </c>
      <c r="F35" s="15">
        <f>'Data Sheet'!E59/'Data Sheet'!E$61</f>
        <v>0.2635415844998551</v>
      </c>
      <c r="G35" s="15">
        <f>'Data Sheet'!F59/'Data Sheet'!F$61</f>
        <v>0.2883699324485447</v>
      </c>
      <c r="H35" s="15">
        <f>'Data Sheet'!G59/'Data Sheet'!G$61</f>
        <v>0.27186031948660327</v>
      </c>
      <c r="I35" s="15">
        <f>'Data Sheet'!H59/'Data Sheet'!H$61</f>
        <v>0.34731477877468786</v>
      </c>
      <c r="J35" s="15">
        <f>'Data Sheet'!I59/'Data Sheet'!I$61</f>
        <v>0.38974288757311953</v>
      </c>
      <c r="K35" s="15">
        <f>'Data Sheet'!J59/'Data Sheet'!J$61</f>
        <v>0.41610975041683274</v>
      </c>
      <c r="L35" s="15">
        <f>'Data Sheet'!K59/'Data Sheet'!K$61</f>
        <v>0.445050649956031</v>
      </c>
    </row>
    <row r="36" spans="2:12" x14ac:dyDescent="0.25">
      <c r="B36" s="14" t="str">
        <f>'Data Sheet'!A60</f>
        <v>Other Liabilities</v>
      </c>
      <c r="C36" s="15">
        <f>'Data Sheet'!B60/'Data Sheet'!B$61</f>
        <v>0.45729820163401624</v>
      </c>
      <c r="D36" s="15">
        <f>'Data Sheet'!C60/'Data Sheet'!C$61</f>
        <v>0.42202056632546336</v>
      </c>
      <c r="E36" s="15">
        <f>'Data Sheet'!D60/'Data Sheet'!D$61</f>
        <v>0.45274245233514521</v>
      </c>
      <c r="F36" s="15">
        <f>'Data Sheet'!E60/'Data Sheet'!E$61</f>
        <v>0.43646915323006569</v>
      </c>
      <c r="G36" s="15">
        <f>'Data Sheet'!F60/'Data Sheet'!F$61</f>
        <v>0.4986217275521978</v>
      </c>
      <c r="H36" s="15">
        <f>'Data Sheet'!G60/'Data Sheet'!G$61</f>
        <v>0.43648228847781978</v>
      </c>
      <c r="I36" s="15">
        <f>'Data Sheet'!H60/'Data Sheet'!H$61</f>
        <v>0.45582924159616234</v>
      </c>
      <c r="J36" s="15">
        <f>'Data Sheet'!I60/'Data Sheet'!I$61</f>
        <v>0.41595656734807318</v>
      </c>
      <c r="K36" s="15">
        <f>'Data Sheet'!J60/'Data Sheet'!J$61</f>
        <v>0.42214672832276123</v>
      </c>
      <c r="L36" s="15">
        <f>'Data Sheet'!K60/'Data Sheet'!K$61</f>
        <v>0.41953016136892834</v>
      </c>
    </row>
    <row r="37" spans="2:12" x14ac:dyDescent="0.25">
      <c r="B37" s="14"/>
    </row>
    <row r="38" spans="2:12" x14ac:dyDescent="0.25">
      <c r="B38" s="18" t="s">
        <v>58</v>
      </c>
      <c r="C38" s="20">
        <f>'Data Sheet'!B76/'Data Sheet'!B$76</f>
        <v>1</v>
      </c>
      <c r="D38" s="20">
        <f>'Data Sheet'!C76/'Data Sheet'!C$76</f>
        <v>1</v>
      </c>
      <c r="E38" s="20">
        <f>'Data Sheet'!D76/'Data Sheet'!D$76</f>
        <v>1</v>
      </c>
      <c r="F38" s="20">
        <f>'Data Sheet'!E76/'Data Sheet'!E$76</f>
        <v>1</v>
      </c>
      <c r="G38" s="20">
        <f>'Data Sheet'!F76/'Data Sheet'!F$76</f>
        <v>1</v>
      </c>
      <c r="H38" s="20">
        <f>'Data Sheet'!G76/'Data Sheet'!G$76</f>
        <v>1</v>
      </c>
      <c r="I38" s="20">
        <f>'Data Sheet'!H76/'Data Sheet'!H$76</f>
        <v>1</v>
      </c>
      <c r="J38" s="20">
        <f>'Data Sheet'!I76/'Data Sheet'!I$76</f>
        <v>1</v>
      </c>
      <c r="K38" s="20">
        <f>'Data Sheet'!J76/'Data Sheet'!J$76</f>
        <v>1</v>
      </c>
      <c r="L38" s="20">
        <f>'Data Sheet'!K76/'Data Sheet'!K$76</f>
        <v>1</v>
      </c>
    </row>
    <row r="39" spans="2:12" x14ac:dyDescent="0.25">
      <c r="B39" s="14" t="str">
        <f>'Data Sheet'!A62</f>
        <v>Net Block</v>
      </c>
      <c r="C39" s="15">
        <f>'Data Sheet'!B62/'Data Sheet'!B$76</f>
        <v>0.32977912497253165</v>
      </c>
      <c r="D39" s="15">
        <f>'Data Sheet'!C62/'Data Sheet'!C$76</f>
        <v>0.31631615816414521</v>
      </c>
      <c r="E39" s="15">
        <f>'Data Sheet'!D62/'Data Sheet'!D$76</f>
        <v>0.37283597031605153</v>
      </c>
      <c r="F39" s="15">
        <f>'Data Sheet'!E62/'Data Sheet'!E$76</f>
        <v>0.40744008415097382</v>
      </c>
      <c r="G39" s="15">
        <f>'Data Sheet'!F62/'Data Sheet'!F$76</f>
        <v>0.35198456704657666</v>
      </c>
      <c r="H39" s="15">
        <f>'Data Sheet'!G62/'Data Sheet'!G$76</f>
        <v>0.37107854258332446</v>
      </c>
      <c r="I39" s="15">
        <f>'Data Sheet'!H62/'Data Sheet'!H$76</f>
        <v>0.36386391925064382</v>
      </c>
      <c r="J39" s="15">
        <f>'Data Sheet'!I62/'Data Sheet'!I$76</f>
        <v>0.39698726392101624</v>
      </c>
      <c r="K39" s="15">
        <f>'Data Sheet'!J62/'Data Sheet'!J$76</f>
        <v>0.40608849298230043</v>
      </c>
      <c r="L39" s="15">
        <f>'Data Sheet'!K62/'Data Sheet'!K$76</f>
        <v>0.42197417266906562</v>
      </c>
    </row>
    <row r="40" spans="2:12" x14ac:dyDescent="0.25">
      <c r="B40" s="14" t="str">
        <f>'Data Sheet'!A63</f>
        <v>Capital Work in Progress</v>
      </c>
      <c r="C40" s="15">
        <f>'Data Sheet'!B63/'Data Sheet'!B$76</f>
        <v>0.10962720080308902</v>
      </c>
      <c r="D40" s="15">
        <f>'Data Sheet'!C63/'Data Sheet'!C$76</f>
        <v>0.15228297694793555</v>
      </c>
      <c r="E40" s="15">
        <f>'Data Sheet'!D63/'Data Sheet'!D$76</f>
        <v>0.12068396579918175</v>
      </c>
      <c r="F40" s="15">
        <f>'Data Sheet'!E63/'Data Sheet'!E$76</f>
        <v>9.8482157662096018E-2</v>
      </c>
      <c r="G40" s="15">
        <f>'Data Sheet'!F63/'Data Sheet'!F$76</f>
        <v>0.12362900980833688</v>
      </c>
      <c r="H40" s="15">
        <f>'Data Sheet'!G63/'Data Sheet'!G$76</f>
        <v>0.12235483522646853</v>
      </c>
      <c r="I40" s="15">
        <f>'Data Sheet'!H63/'Data Sheet'!H$76</f>
        <v>0.1042966176146697</v>
      </c>
      <c r="J40" s="15">
        <f>'Data Sheet'!I63/'Data Sheet'!I$76</f>
        <v>0.11125728611076434</v>
      </c>
      <c r="K40" s="15">
        <f>'Data Sheet'!J63/'Data Sheet'!J$76</f>
        <v>6.137522476731045E-2</v>
      </c>
      <c r="L40" s="15">
        <f>'Data Sheet'!K63/'Data Sheet'!K$76</f>
        <v>3.1152505873598278E-2</v>
      </c>
    </row>
    <row r="41" spans="2:12" x14ac:dyDescent="0.25">
      <c r="B41" s="14" t="str">
        <f>'Data Sheet'!A64</f>
        <v>Investments</v>
      </c>
      <c r="C41" s="15">
        <f>'Data Sheet'!B64/'Data Sheet'!B$76</f>
        <v>5.2068724754578848E-2</v>
      </c>
      <c r="D41" s="15">
        <f>'Data Sheet'!C64/'Data Sheet'!C$76</f>
        <v>4.8925816932316527E-2</v>
      </c>
      <c r="E41" s="15">
        <f>'Data Sheet'!D64/'Data Sheet'!D$76</f>
        <v>6.4626144877021785E-2</v>
      </c>
      <c r="F41" s="15">
        <f>'Data Sheet'!E64/'Data Sheet'!E$76</f>
        <v>9.0305676497502971E-2</v>
      </c>
      <c r="G41" s="15">
        <f>'Data Sheet'!F64/'Data Sheet'!F$76</f>
        <v>7.4612565630187005E-2</v>
      </c>
      <c r="H41" s="15">
        <f>'Data Sheet'!G64/'Data Sheet'!G$76</f>
        <v>6.3610241344366172E-2</v>
      </c>
      <c r="I41" s="15">
        <f>'Data Sheet'!H64/'Data Sheet'!H$76</f>
        <v>5.1588289031309388E-2</v>
      </c>
      <c r="J41" s="15">
        <f>'Data Sheet'!I64/'Data Sheet'!I$76</f>
        <v>5.0935445907370862E-2</v>
      </c>
      <c r="K41" s="15">
        <f>'Data Sheet'!J64/'Data Sheet'!J$76</f>
        <v>7.207976838475029E-2</v>
      </c>
      <c r="L41" s="15">
        <f>'Data Sheet'!K64/'Data Sheet'!K$76</f>
        <v>8.928279635517361E-2</v>
      </c>
    </row>
    <row r="42" spans="2:12" x14ac:dyDescent="0.25">
      <c r="B42" s="14" t="str">
        <f>'Data Sheet'!A65</f>
        <v>Other Assets</v>
      </c>
      <c r="C42" s="15">
        <f>'Data Sheet'!B74/'Data Sheet'!B$76</f>
        <v>0.19300644097788142</v>
      </c>
      <c r="D42" s="15">
        <f>'Data Sheet'!C74/'Data Sheet'!C$76</f>
        <v>0.17318534300794514</v>
      </c>
      <c r="E42" s="15">
        <f>'Data Sheet'!D74/'Data Sheet'!D$76</f>
        <v>0.13016959457099153</v>
      </c>
      <c r="F42" s="15">
        <f>'Data Sheet'!E74/'Data Sheet'!E$76</f>
        <v>0.11239036762552386</v>
      </c>
      <c r="G42" s="15">
        <f>'Data Sheet'!F74/'Data Sheet'!F$76</f>
        <v>0.13706335995740859</v>
      </c>
      <c r="H42" s="15">
        <f>'Data Sheet'!G74/'Data Sheet'!G$76</f>
        <v>0.14757967199729119</v>
      </c>
      <c r="I42" s="15">
        <f>'Data Sheet'!H74/'Data Sheet'!H$76</f>
        <v>0.1836934867835496</v>
      </c>
      <c r="J42" s="15">
        <f>'Data Sheet'!I74/'Data Sheet'!I$76</f>
        <v>0.1836000124805035</v>
      </c>
      <c r="K42" s="15">
        <f>'Data Sheet'!J74/'Data Sheet'!J$76</f>
        <v>0.18068910109792749</v>
      </c>
      <c r="L42" s="15">
        <f>'Data Sheet'!K74/'Data Sheet'!K$76</f>
        <v>0.18909465826584576</v>
      </c>
    </row>
    <row r="43" spans="2:12" x14ac:dyDescent="0.25">
      <c r="B43" s="14" t="str">
        <f>'Data Sheet'!A67</f>
        <v>Receivables</v>
      </c>
      <c r="C43" s="15">
        <f>'Data Sheet'!B67/'Data Sheet'!B$76</f>
        <v>6.5107812313703037E-2</v>
      </c>
      <c r="D43" s="15">
        <f>'Data Sheet'!C67/'Data Sheet'!C$76</f>
        <v>4.8411043026518961E-2</v>
      </c>
      <c r="E43" s="15">
        <f>'Data Sheet'!D67/'Data Sheet'!D$76</f>
        <v>5.3006388687363314E-2</v>
      </c>
      <c r="F43" s="15">
        <f>'Data Sheet'!E67/'Data Sheet'!E$76</f>
        <v>5.1564319306195219E-2</v>
      </c>
      <c r="G43" s="15">
        <f>'Data Sheet'!F67/'Data Sheet'!F$76</f>
        <v>5.1638166447501938E-2</v>
      </c>
      <c r="H43" s="15">
        <f>'Data Sheet'!G67/'Data Sheet'!G$76</f>
        <v>6.0800115993123419E-2</v>
      </c>
      <c r="I43" s="15">
        <f>'Data Sheet'!H67/'Data Sheet'!H$76</f>
        <v>6.2139198999658127E-2</v>
      </c>
      <c r="J43" s="15">
        <f>'Data Sheet'!I67/'Data Sheet'!I$76</f>
        <v>3.4895094278241959E-2</v>
      </c>
      <c r="K43" s="15">
        <f>'Data Sheet'!J67/'Data Sheet'!J$76</f>
        <v>3.7120014464974392E-2</v>
      </c>
      <c r="L43" s="15">
        <f>'Data Sheet'!K67/'Data Sheet'!K$76</f>
        <v>3.7810927070195913E-2</v>
      </c>
    </row>
    <row r="44" spans="2:12" x14ac:dyDescent="0.25">
      <c r="B44" s="14" t="str">
        <f>'Data Sheet'!A68</f>
        <v>Inventory</v>
      </c>
      <c r="C44" s="15">
        <f>'Data Sheet'!B68/'Data Sheet'!B$76</f>
        <v>0.12497366037420655</v>
      </c>
      <c r="D44" s="15">
        <f>'Data Sheet'!C68/'Data Sheet'!C$76</f>
        <v>0.12485185485481834</v>
      </c>
      <c r="E44" s="15">
        <f>'Data Sheet'!D68/'Data Sheet'!D$76</f>
        <v>0.1233481486762793</v>
      </c>
      <c r="F44" s="15">
        <f>'Data Sheet'!E68/'Data Sheet'!E$76</f>
        <v>0.12407940874244236</v>
      </c>
      <c r="G44" s="15">
        <f>'Data Sheet'!F68/'Data Sheet'!F$76</f>
        <v>0.12871547311772571</v>
      </c>
      <c r="H44" s="15">
        <f>'Data Sheet'!G68/'Data Sheet'!G$76</f>
        <v>0.12878571135383859</v>
      </c>
      <c r="I44" s="15">
        <f>'Data Sheet'!H68/'Data Sheet'!H$76</f>
        <v>0.12761951131143451</v>
      </c>
      <c r="J44" s="15">
        <f>'Data Sheet'!I68/'Data Sheet'!I$76</f>
        <v>0.11698716772494318</v>
      </c>
      <c r="K44" s="15">
        <f>'Data Sheet'!J68/'Data Sheet'!J$76</f>
        <v>0.1056550619461767</v>
      </c>
      <c r="L44" s="15">
        <f>'Data Sheet'!K68/'Data Sheet'!K$76</f>
        <v>0.1070934797019244</v>
      </c>
    </row>
    <row r="45" spans="2:12" x14ac:dyDescent="0.25">
      <c r="B45" s="14" t="str">
        <f>'Data Sheet'!A69</f>
        <v>Cash &amp; Bank</v>
      </c>
      <c r="C45" s="15">
        <f>'Data Sheet'!B69/'Data Sheet'!B$76</f>
        <v>0.12543703580400953</v>
      </c>
      <c r="D45" s="15">
        <f>'Data Sheet'!C69/'Data Sheet'!C$76</f>
        <v>0.13602680706632028</v>
      </c>
      <c r="E45" s="15">
        <f>'Data Sheet'!D69/'Data Sheet'!D$76</f>
        <v>0.13532978707311077</v>
      </c>
      <c r="F45" s="15">
        <f>'Data Sheet'!E69/'Data Sheet'!E$76</f>
        <v>0.11573798601526566</v>
      </c>
      <c r="G45" s="15">
        <f>'Data Sheet'!F69/'Data Sheet'!F$76</f>
        <v>0.13235685799226327</v>
      </c>
      <c r="H45" s="15">
        <f>'Data Sheet'!G69/'Data Sheet'!G$76</f>
        <v>0.10579088150158772</v>
      </c>
      <c r="I45" s="15">
        <f>'Data Sheet'!H69/'Data Sheet'!H$76</f>
        <v>0.10679897700873484</v>
      </c>
      <c r="J45" s="15">
        <f>'Data Sheet'!I69/'Data Sheet'!I$76</f>
        <v>0.10533772957715985</v>
      </c>
      <c r="K45" s="15">
        <f>'Data Sheet'!J69/'Data Sheet'!J$76</f>
        <v>0.13699233635656022</v>
      </c>
      <c r="L45" s="15">
        <f>'Data Sheet'!K69/'Data Sheet'!K$76</f>
        <v>0.12359146006419652</v>
      </c>
    </row>
  </sheetData>
  <mergeCells count="2">
    <mergeCell ref="B7:L7"/>
    <mergeCell ref="B28:L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76DA-D22A-4D6A-8FB5-B5DCC417CAA9}">
  <dimension ref="A1:L93"/>
  <sheetViews>
    <sheetView workbookViewId="0">
      <pane xSplit="1" ySplit="1" topLeftCell="B59" activePane="bottomRight" state="frozen"/>
      <selection activeCell="C4" sqref="C4"/>
      <selection pane="topRight" activeCell="C4" sqref="C4"/>
      <selection pane="bottomLeft" activeCell="C4" sqref="C4"/>
      <selection pane="bottomRight" activeCell="A75" sqref="A75"/>
    </sheetView>
  </sheetViews>
  <sheetFormatPr defaultColWidth="10.42578125" defaultRowHeight="12.75" x14ac:dyDescent="0.2"/>
  <cols>
    <col min="1" max="1" width="26.7109375" style="2" bestFit="1" customWidth="1"/>
    <col min="2" max="11" width="12.140625" style="2" bestFit="1" customWidth="1"/>
    <col min="12" max="16384" width="10.42578125" style="2"/>
  </cols>
  <sheetData>
    <row r="1" spans="1:11" s="1" customFormat="1" x14ac:dyDescent="0.2">
      <c r="A1" s="1" t="s">
        <v>0</v>
      </c>
      <c r="B1" s="1" t="s">
        <v>1</v>
      </c>
      <c r="E1" s="22" t="str">
        <f>IF(B2&lt;&gt;B3, "A NEW VERSION OF THE WORKSHEET IS AVAILABLE", "")</f>
        <v/>
      </c>
      <c r="F1" s="22"/>
      <c r="G1" s="22"/>
      <c r="H1" s="22"/>
      <c r="I1" s="22"/>
      <c r="J1" s="22"/>
      <c r="K1" s="22"/>
    </row>
    <row r="2" spans="1:11" x14ac:dyDescent="0.2">
      <c r="A2" s="1" t="s">
        <v>2</v>
      </c>
      <c r="B2" s="2">
        <v>2.1</v>
      </c>
      <c r="E2" s="23" t="s">
        <v>3</v>
      </c>
      <c r="F2" s="23"/>
      <c r="G2" s="23"/>
      <c r="H2" s="23"/>
      <c r="I2" s="23"/>
      <c r="J2" s="23"/>
      <c r="K2" s="23"/>
    </row>
    <row r="3" spans="1:11" x14ac:dyDescent="0.2">
      <c r="A3" s="1" t="s">
        <v>4</v>
      </c>
      <c r="B3" s="2">
        <v>2.1</v>
      </c>
    </row>
    <row r="4" spans="1:11" x14ac:dyDescent="0.2">
      <c r="A4" s="1"/>
    </row>
    <row r="5" spans="1:11" x14ac:dyDescent="0.2">
      <c r="A5" s="1" t="s">
        <v>5</v>
      </c>
    </row>
    <row r="6" spans="1:11" x14ac:dyDescent="0.2">
      <c r="A6" s="2" t="s">
        <v>6</v>
      </c>
      <c r="B6" s="2">
        <f>IF(B9&gt;0, B9/B8, 0)</f>
        <v>358.58908869987852</v>
      </c>
    </row>
    <row r="7" spans="1:11" x14ac:dyDescent="0.2">
      <c r="A7" s="2" t="s">
        <v>7</v>
      </c>
      <c r="B7" s="3">
        <v>2</v>
      </c>
    </row>
    <row r="8" spans="1:11" x14ac:dyDescent="0.2">
      <c r="A8" s="2" t="s">
        <v>8</v>
      </c>
      <c r="B8" s="3">
        <v>411.5</v>
      </c>
    </row>
    <row r="9" spans="1:11" x14ac:dyDescent="0.2">
      <c r="A9" s="2" t="s">
        <v>9</v>
      </c>
      <c r="B9" s="3">
        <v>147559.41</v>
      </c>
    </row>
    <row r="15" spans="1:11" x14ac:dyDescent="0.2">
      <c r="A15" s="1" t="s">
        <v>10</v>
      </c>
      <c r="B15" s="2">
        <f>B26+B34</f>
        <v>32432.079999999998</v>
      </c>
      <c r="K15" s="2">
        <f>K17-K18-K20-K21-K22-K23-K19</f>
        <v>29129.190000000006</v>
      </c>
    </row>
    <row r="16" spans="1:11" s="6" customFormat="1" x14ac:dyDescent="0.2">
      <c r="A16" s="4" t="s">
        <v>11</v>
      </c>
      <c r="B16" s="5">
        <v>41364</v>
      </c>
      <c r="C16" s="5">
        <v>41729</v>
      </c>
      <c r="D16" s="5">
        <v>42094</v>
      </c>
      <c r="E16" s="5">
        <v>42460</v>
      </c>
      <c r="F16" s="5">
        <v>42825</v>
      </c>
      <c r="G16" s="5">
        <v>43190</v>
      </c>
      <c r="H16" s="5">
        <v>43555</v>
      </c>
      <c r="I16" s="5">
        <v>43921</v>
      </c>
      <c r="J16" s="5">
        <v>44286</v>
      </c>
      <c r="K16" s="5">
        <v>44651</v>
      </c>
    </row>
    <row r="17" spans="1:11" x14ac:dyDescent="0.2">
      <c r="A17" s="2" t="s">
        <v>12</v>
      </c>
      <c r="B17" s="3">
        <v>188792.69</v>
      </c>
      <c r="C17" s="3">
        <v>232833.66</v>
      </c>
      <c r="D17" s="3">
        <v>263158.98</v>
      </c>
      <c r="E17" s="3">
        <v>273045.59999999998</v>
      </c>
      <c r="F17" s="3">
        <v>269692.51</v>
      </c>
      <c r="G17" s="3">
        <v>291550.48</v>
      </c>
      <c r="H17" s="3">
        <v>301938.40000000002</v>
      </c>
      <c r="I17" s="3">
        <v>261067.97</v>
      </c>
      <c r="J17" s="3">
        <v>249794.75</v>
      </c>
      <c r="K17" s="3">
        <v>278453.62</v>
      </c>
    </row>
    <row r="18" spans="1:11" ht="15" x14ac:dyDescent="0.25">
      <c r="A18" s="2" t="s">
        <v>13</v>
      </c>
      <c r="B18" s="7">
        <v>123117.34</v>
      </c>
      <c r="C18" s="7">
        <v>146426.99</v>
      </c>
      <c r="D18" s="7">
        <v>163250.35999999999</v>
      </c>
      <c r="E18" s="7">
        <v>166134.01</v>
      </c>
      <c r="F18" s="7">
        <v>173294.07999999999</v>
      </c>
      <c r="G18" s="7">
        <v>187896.58</v>
      </c>
      <c r="H18" s="7">
        <v>194267.91</v>
      </c>
      <c r="I18" s="7">
        <v>164899.82</v>
      </c>
      <c r="J18" s="7">
        <v>153607.35999999999</v>
      </c>
      <c r="K18" s="7">
        <v>179295.33</v>
      </c>
    </row>
    <row r="19" spans="1:11" ht="15" x14ac:dyDescent="0.25">
      <c r="A19" s="2" t="s">
        <v>14</v>
      </c>
      <c r="B19" s="7">
        <v>3029.29</v>
      </c>
      <c r="C19" s="7">
        <v>2840.58</v>
      </c>
      <c r="D19" s="7">
        <v>3330.35</v>
      </c>
      <c r="E19" s="7">
        <v>2750.99</v>
      </c>
      <c r="F19" s="7">
        <v>7399.92</v>
      </c>
      <c r="G19" s="7">
        <v>2046.58</v>
      </c>
      <c r="H19" s="7">
        <v>-2053.2800000000002</v>
      </c>
      <c r="I19" s="7">
        <v>-2231.19</v>
      </c>
      <c r="J19" s="7">
        <v>-4684.16</v>
      </c>
      <c r="K19" s="7">
        <v>-1590.49</v>
      </c>
    </row>
    <row r="20" spans="1:11" x14ac:dyDescent="0.2">
      <c r="A20" s="2" t="s">
        <v>15</v>
      </c>
      <c r="B20" s="3">
        <v>1077.77</v>
      </c>
      <c r="C20" s="3">
        <v>1128.69</v>
      </c>
      <c r="D20" s="3">
        <v>1121.75</v>
      </c>
      <c r="E20" s="3">
        <v>1143.6300000000001</v>
      </c>
      <c r="F20" s="3">
        <v>1159.82</v>
      </c>
      <c r="G20" s="3">
        <v>1308.08</v>
      </c>
      <c r="H20" s="3">
        <v>1585.93</v>
      </c>
      <c r="I20" s="3">
        <v>1264.95</v>
      </c>
      <c r="J20" s="3">
        <v>1112.8699999999999</v>
      </c>
      <c r="K20" s="3">
        <v>2178.29</v>
      </c>
    </row>
    <row r="21" spans="1:11" x14ac:dyDescent="0.2">
      <c r="A21" s="2" t="s">
        <v>16</v>
      </c>
      <c r="B21" s="3">
        <v>4440.7299999999996</v>
      </c>
      <c r="C21" s="3">
        <v>13806.04</v>
      </c>
      <c r="D21" s="3">
        <v>16173.17</v>
      </c>
      <c r="E21" s="3">
        <v>12101.53</v>
      </c>
      <c r="F21" s="3">
        <v>10067.370000000001</v>
      </c>
      <c r="G21" s="3">
        <v>10971.66</v>
      </c>
      <c r="H21" s="3">
        <v>11694.54</v>
      </c>
      <c r="I21" s="3">
        <v>11541.51</v>
      </c>
      <c r="J21" s="3">
        <v>8273.17</v>
      </c>
      <c r="K21" s="3">
        <v>9427.3799999999992</v>
      </c>
    </row>
    <row r="22" spans="1:11" x14ac:dyDescent="0.2">
      <c r="A22" s="2" t="s">
        <v>17</v>
      </c>
      <c r="B22" s="3">
        <v>16632.189999999999</v>
      </c>
      <c r="C22" s="3">
        <v>21609.919999999998</v>
      </c>
      <c r="D22" s="3">
        <v>25641.95</v>
      </c>
      <c r="E22" s="3">
        <v>28880.89</v>
      </c>
      <c r="F22" s="3">
        <v>28332.89</v>
      </c>
      <c r="G22" s="3">
        <v>30300.09</v>
      </c>
      <c r="H22" s="3">
        <v>33243.870000000003</v>
      </c>
      <c r="I22" s="3">
        <v>30438.6</v>
      </c>
      <c r="J22" s="3">
        <v>27648.48</v>
      </c>
      <c r="K22" s="3">
        <v>30808.52</v>
      </c>
    </row>
    <row r="23" spans="1:11" x14ac:dyDescent="0.2">
      <c r="A23" s="2" t="s">
        <v>18</v>
      </c>
      <c r="B23" s="3">
        <v>16632.91</v>
      </c>
      <c r="C23" s="3">
        <v>22357.79</v>
      </c>
      <c r="D23" s="3">
        <v>23603.01</v>
      </c>
      <c r="E23" s="3">
        <v>21991.9</v>
      </c>
      <c r="F23" s="3">
        <v>30039.38</v>
      </c>
      <c r="G23" s="3">
        <v>31004.58</v>
      </c>
      <c r="H23" s="3">
        <v>32719.8</v>
      </c>
      <c r="I23" s="3">
        <v>29248.32</v>
      </c>
      <c r="J23" s="3">
        <v>23015.79</v>
      </c>
      <c r="K23" s="3">
        <v>29205.4</v>
      </c>
    </row>
    <row r="24" spans="1:11" x14ac:dyDescent="0.2">
      <c r="A24" s="2" t="s">
        <v>19</v>
      </c>
      <c r="B24" s="3">
        <v>5325.06</v>
      </c>
      <c r="C24" s="3">
        <v>-4508.55</v>
      </c>
      <c r="D24" s="3">
        <v>-2539.56</v>
      </c>
      <c r="E24" s="3">
        <v>7149.38</v>
      </c>
      <c r="F24" s="3">
        <v>4610.2</v>
      </c>
      <c r="G24" s="3">
        <v>658.39</v>
      </c>
      <c r="H24" s="3">
        <v>1708.74</v>
      </c>
      <c r="I24" s="3">
        <v>3456.51</v>
      </c>
      <c r="J24" s="3">
        <v>-834.51</v>
      </c>
      <c r="K24" s="3">
        <v>1228.1199999999999</v>
      </c>
    </row>
    <row r="25" spans="1:11" x14ac:dyDescent="0.2">
      <c r="A25" s="2" t="s">
        <v>20</v>
      </c>
      <c r="B25" s="3">
        <v>212.88</v>
      </c>
      <c r="C25" s="3">
        <v>-156.79</v>
      </c>
      <c r="D25" s="3">
        <v>714.03</v>
      </c>
      <c r="E25" s="3">
        <v>-2669.62</v>
      </c>
      <c r="F25" s="3">
        <v>1869.1</v>
      </c>
      <c r="G25" s="3">
        <v>5932.73</v>
      </c>
      <c r="H25" s="3">
        <v>-26686.25</v>
      </c>
      <c r="I25" s="3">
        <v>101.71</v>
      </c>
      <c r="J25" s="3">
        <v>-11117.83</v>
      </c>
      <c r="K25" s="3">
        <v>2424.0500000000002</v>
      </c>
    </row>
    <row r="26" spans="1:11" x14ac:dyDescent="0.2">
      <c r="A26" s="2" t="s">
        <v>21</v>
      </c>
      <c r="B26" s="3">
        <v>7601.28</v>
      </c>
      <c r="C26" s="3">
        <v>11078.16</v>
      </c>
      <c r="D26" s="3">
        <v>13388.63</v>
      </c>
      <c r="E26" s="3">
        <v>16710.78</v>
      </c>
      <c r="F26" s="3">
        <v>17904.990000000002</v>
      </c>
      <c r="G26" s="3">
        <v>21553.59</v>
      </c>
      <c r="H26" s="3">
        <v>23590.63</v>
      </c>
      <c r="I26" s="3">
        <v>21425.43</v>
      </c>
      <c r="J26" s="3">
        <v>23546.71</v>
      </c>
      <c r="K26" s="3">
        <v>24835.69</v>
      </c>
    </row>
    <row r="27" spans="1:11" ht="15" x14ac:dyDescent="0.25">
      <c r="A27" s="2" t="s">
        <v>22</v>
      </c>
      <c r="B27" s="3">
        <v>3560.25</v>
      </c>
      <c r="C27" s="3">
        <v>4749.4399999999996</v>
      </c>
      <c r="D27" s="3">
        <v>4861.49</v>
      </c>
      <c r="E27" s="3">
        <v>4889.08</v>
      </c>
      <c r="F27" s="3">
        <v>4238.01</v>
      </c>
      <c r="G27" s="3">
        <v>4681.79</v>
      </c>
      <c r="H27" s="3">
        <v>5758.6</v>
      </c>
      <c r="I27" s="3">
        <v>7243.33</v>
      </c>
      <c r="J27" s="7">
        <v>8097.17</v>
      </c>
      <c r="K27" s="7">
        <v>9311.86</v>
      </c>
    </row>
    <row r="28" spans="1:11" x14ac:dyDescent="0.2">
      <c r="A28" s="2" t="s">
        <v>23</v>
      </c>
      <c r="B28" s="3">
        <v>13647.33</v>
      </c>
      <c r="C28" s="3">
        <v>18868.97</v>
      </c>
      <c r="D28" s="3">
        <v>21702.560000000001</v>
      </c>
      <c r="E28" s="3">
        <v>14125.77</v>
      </c>
      <c r="F28" s="3">
        <v>9314.7900000000009</v>
      </c>
      <c r="G28" s="3">
        <v>11155.03</v>
      </c>
      <c r="H28" s="3">
        <v>-31371.15</v>
      </c>
      <c r="I28" s="3">
        <v>-10579.98</v>
      </c>
      <c r="J28" s="3">
        <v>-10474.280000000001</v>
      </c>
      <c r="K28" s="3">
        <v>-7003.41</v>
      </c>
    </row>
    <row r="29" spans="1:11" x14ac:dyDescent="0.2">
      <c r="A29" s="2" t="s">
        <v>24</v>
      </c>
      <c r="B29" s="3">
        <v>3776.66</v>
      </c>
      <c r="C29" s="3">
        <v>4764.79</v>
      </c>
      <c r="D29" s="3">
        <v>7642.91</v>
      </c>
      <c r="E29" s="3">
        <v>3025.05</v>
      </c>
      <c r="F29" s="3">
        <v>3251.23</v>
      </c>
      <c r="G29" s="3">
        <v>4341.93</v>
      </c>
      <c r="H29" s="3">
        <v>-2437.4499999999998</v>
      </c>
      <c r="I29" s="3">
        <v>395.25</v>
      </c>
      <c r="J29" s="3">
        <v>2541.86</v>
      </c>
      <c r="K29" s="3">
        <v>4231.29</v>
      </c>
    </row>
    <row r="30" spans="1:11" x14ac:dyDescent="0.2">
      <c r="A30" s="2" t="s">
        <v>25</v>
      </c>
      <c r="B30" s="3">
        <v>9892.61</v>
      </c>
      <c r="C30" s="3">
        <v>13991.02</v>
      </c>
      <c r="D30" s="3">
        <v>13986.29</v>
      </c>
      <c r="E30" s="3">
        <v>11579.31</v>
      </c>
      <c r="F30" s="3">
        <v>7454.36</v>
      </c>
      <c r="G30" s="3">
        <v>8988.91</v>
      </c>
      <c r="H30" s="3">
        <v>-28826.23</v>
      </c>
      <c r="I30" s="3">
        <v>-12070.85</v>
      </c>
      <c r="J30" s="3">
        <v>-13451.39</v>
      </c>
      <c r="K30" s="3">
        <v>-11441.47</v>
      </c>
    </row>
    <row r="31" spans="1:11" x14ac:dyDescent="0.2">
      <c r="A31" s="2" t="s">
        <v>26</v>
      </c>
      <c r="B31" s="3">
        <v>638.07000000000005</v>
      </c>
      <c r="C31" s="3">
        <v>643.78</v>
      </c>
      <c r="D31" s="3"/>
      <c r="E31" s="3">
        <v>67.92</v>
      </c>
      <c r="F31" s="3"/>
      <c r="G31" s="3"/>
      <c r="H31" s="3"/>
      <c r="I31" s="3"/>
      <c r="J31" s="3"/>
      <c r="K31" s="3"/>
    </row>
    <row r="32" spans="1:11" x14ac:dyDescent="0.2">
      <c r="A32" s="2" t="s">
        <v>27</v>
      </c>
      <c r="B32" s="8">
        <f>B29/B28</f>
        <v>0.27673251837538915</v>
      </c>
      <c r="C32" s="8">
        <f t="shared" ref="C32:K32" si="0">C29/C28</f>
        <v>0.252519877873567</v>
      </c>
      <c r="D32" s="8">
        <f t="shared" si="0"/>
        <v>0.3521662882166896</v>
      </c>
      <c r="E32" s="8">
        <f t="shared" si="0"/>
        <v>0.21415115777759372</v>
      </c>
      <c r="F32" s="8">
        <f t="shared" si="0"/>
        <v>0.34903953819678163</v>
      </c>
      <c r="G32" s="8">
        <f t="shared" si="0"/>
        <v>0.38923517014297587</v>
      </c>
      <c r="H32" s="8">
        <f t="shared" si="0"/>
        <v>7.7697183558779317E-2</v>
      </c>
      <c r="I32" s="8">
        <f t="shared" si="0"/>
        <v>-3.735829368297483E-2</v>
      </c>
      <c r="J32" s="8">
        <f t="shared" si="0"/>
        <v>-0.24267634625005249</v>
      </c>
      <c r="K32" s="8">
        <f t="shared" si="0"/>
        <v>-0.60417568013296385</v>
      </c>
    </row>
    <row r="34" spans="1:11" x14ac:dyDescent="0.2">
      <c r="A34" s="2" t="s">
        <v>28</v>
      </c>
      <c r="B34" s="2">
        <f>+B30+B29+B27+B26</f>
        <v>24830.799999999999</v>
      </c>
      <c r="C34" s="2">
        <f t="shared" ref="C34:K34" si="1">+C30+C29+C27+C26</f>
        <v>34583.410000000003</v>
      </c>
      <c r="D34" s="2">
        <f t="shared" si="1"/>
        <v>39879.32</v>
      </c>
      <c r="E34" s="2">
        <f t="shared" si="1"/>
        <v>36204.22</v>
      </c>
      <c r="F34" s="2">
        <f t="shared" si="1"/>
        <v>32848.590000000004</v>
      </c>
      <c r="G34" s="2">
        <f t="shared" si="1"/>
        <v>39566.22</v>
      </c>
      <c r="H34" s="2">
        <f t="shared" si="1"/>
        <v>-1914.4500000000007</v>
      </c>
      <c r="I34" s="2">
        <f t="shared" si="1"/>
        <v>16993.16</v>
      </c>
      <c r="J34" s="2">
        <f t="shared" si="1"/>
        <v>20734.349999999999</v>
      </c>
      <c r="K34" s="2">
        <f t="shared" si="1"/>
        <v>26937.37</v>
      </c>
    </row>
    <row r="40" spans="1:11" x14ac:dyDescent="0.2">
      <c r="A40" s="1" t="s">
        <v>29</v>
      </c>
    </row>
    <row r="41" spans="1:11" s="6" customFormat="1" x14ac:dyDescent="0.2">
      <c r="A41" s="4" t="s">
        <v>11</v>
      </c>
      <c r="B41" s="5">
        <v>44012</v>
      </c>
      <c r="C41" s="5">
        <v>44104</v>
      </c>
      <c r="D41" s="5">
        <v>44196</v>
      </c>
      <c r="E41" s="5">
        <v>44286</v>
      </c>
      <c r="F41" s="5">
        <v>44377</v>
      </c>
      <c r="G41" s="5">
        <v>44469</v>
      </c>
      <c r="H41" s="5">
        <v>44561</v>
      </c>
      <c r="I41" s="5">
        <v>44651</v>
      </c>
      <c r="J41" s="5">
        <v>44742</v>
      </c>
      <c r="K41" s="5">
        <v>44834</v>
      </c>
    </row>
    <row r="42" spans="1:11" x14ac:dyDescent="0.2">
      <c r="A42" s="2" t="s">
        <v>12</v>
      </c>
      <c r="B42" s="3">
        <v>31983.06</v>
      </c>
      <c r="C42" s="3">
        <v>53530</v>
      </c>
      <c r="D42" s="3">
        <v>75653.789999999994</v>
      </c>
      <c r="E42" s="3">
        <v>88627.9</v>
      </c>
      <c r="F42" s="3">
        <v>66406.45</v>
      </c>
      <c r="G42" s="3">
        <v>61378.82</v>
      </c>
      <c r="H42" s="3">
        <v>72229.289999999994</v>
      </c>
      <c r="I42" s="3">
        <v>78439.06</v>
      </c>
      <c r="J42" s="3">
        <v>71934.66</v>
      </c>
      <c r="K42" s="3">
        <v>79611.37</v>
      </c>
    </row>
    <row r="43" spans="1:11" x14ac:dyDescent="0.2">
      <c r="A43" s="2" t="s">
        <v>30</v>
      </c>
      <c r="B43" s="3">
        <v>31300.36</v>
      </c>
      <c r="C43" s="3">
        <v>47431.7</v>
      </c>
      <c r="D43" s="3">
        <v>63521.09</v>
      </c>
      <c r="E43" s="3">
        <v>75254.17</v>
      </c>
      <c r="F43" s="3">
        <v>61163.78</v>
      </c>
      <c r="G43" s="3">
        <v>57262.21</v>
      </c>
      <c r="H43" s="3">
        <v>65151.27</v>
      </c>
      <c r="I43" s="3">
        <v>70156.27</v>
      </c>
      <c r="J43" s="3">
        <v>69521.929999999993</v>
      </c>
      <c r="K43" s="3">
        <v>74039.06</v>
      </c>
    </row>
    <row r="44" spans="1:11" x14ac:dyDescent="0.2">
      <c r="A44" s="2" t="s">
        <v>20</v>
      </c>
      <c r="B44" s="3">
        <v>609.75</v>
      </c>
      <c r="C44" s="3">
        <v>638.1</v>
      </c>
      <c r="D44" s="3">
        <v>289.37</v>
      </c>
      <c r="E44" s="3">
        <v>-12655.05</v>
      </c>
      <c r="F44" s="3">
        <v>584.12</v>
      </c>
      <c r="G44" s="3">
        <v>862.46</v>
      </c>
      <c r="H44" s="3">
        <v>788.73</v>
      </c>
      <c r="I44" s="3">
        <v>188.74</v>
      </c>
      <c r="J44" s="3">
        <v>2380.98</v>
      </c>
      <c r="K44" s="3">
        <v>1351.14</v>
      </c>
    </row>
    <row r="45" spans="1:11" x14ac:dyDescent="0.2">
      <c r="A45" s="2" t="s">
        <v>21</v>
      </c>
      <c r="B45" s="3">
        <v>5599.37</v>
      </c>
      <c r="C45" s="3">
        <v>5601.47</v>
      </c>
      <c r="D45" s="3">
        <v>6128.75</v>
      </c>
      <c r="E45" s="3">
        <v>6217.12</v>
      </c>
      <c r="F45" s="3">
        <v>6202.13</v>
      </c>
      <c r="G45" s="3">
        <v>6123.32</v>
      </c>
      <c r="H45" s="3">
        <v>6078.13</v>
      </c>
      <c r="I45" s="3">
        <v>6432.11</v>
      </c>
      <c r="J45" s="3">
        <v>5841.04</v>
      </c>
      <c r="K45" s="3">
        <v>5897.34</v>
      </c>
    </row>
    <row r="46" spans="1:11" ht="15" x14ac:dyDescent="0.25">
      <c r="A46" s="2" t="s">
        <v>22</v>
      </c>
      <c r="B46" s="7">
        <v>1876.81</v>
      </c>
      <c r="C46" s="7">
        <v>1949.6</v>
      </c>
      <c r="D46" s="7">
        <v>2125.9299999999998</v>
      </c>
      <c r="E46" s="7">
        <v>2144.83</v>
      </c>
      <c r="F46" s="7">
        <v>2203.3000000000002</v>
      </c>
      <c r="G46" s="7">
        <v>2327.3000000000002</v>
      </c>
      <c r="H46" s="7">
        <v>2400.7399999999998</v>
      </c>
      <c r="I46" s="7">
        <v>2380.52</v>
      </c>
      <c r="J46" s="7">
        <v>2420.7199999999998</v>
      </c>
      <c r="K46" s="7">
        <v>2487.2600000000002</v>
      </c>
    </row>
    <row r="47" spans="1:11" x14ac:dyDescent="0.2">
      <c r="A47" s="2" t="s">
        <v>23</v>
      </c>
      <c r="B47" s="3">
        <v>-6183.73</v>
      </c>
      <c r="C47" s="3">
        <v>-814.67</v>
      </c>
      <c r="D47" s="3">
        <v>4167.3900000000003</v>
      </c>
      <c r="E47" s="3">
        <v>-7643.27</v>
      </c>
      <c r="F47" s="3">
        <v>-2578.64</v>
      </c>
      <c r="G47" s="3">
        <v>-3471.55</v>
      </c>
      <c r="H47" s="3">
        <v>-612.12</v>
      </c>
      <c r="I47" s="3">
        <v>-341.1</v>
      </c>
      <c r="J47" s="3">
        <v>-3468.05</v>
      </c>
      <c r="K47" s="3">
        <v>-1461.15</v>
      </c>
    </row>
    <row r="48" spans="1:11" x14ac:dyDescent="0.2">
      <c r="A48" s="2" t="s">
        <v>24</v>
      </c>
      <c r="B48" s="3">
        <v>2200.4899999999998</v>
      </c>
      <c r="C48" s="3">
        <v>-471.39</v>
      </c>
      <c r="D48" s="3">
        <v>945.18</v>
      </c>
      <c r="E48" s="3">
        <v>-132.41999999999999</v>
      </c>
      <c r="F48" s="3">
        <v>1741.96</v>
      </c>
      <c r="G48" s="3">
        <v>1005.06</v>
      </c>
      <c r="H48" s="3">
        <v>726.05</v>
      </c>
      <c r="I48" s="3">
        <v>758.22</v>
      </c>
      <c r="J48" s="3">
        <v>1518.96</v>
      </c>
      <c r="K48" s="3">
        <v>-457.08</v>
      </c>
    </row>
    <row r="49" spans="1:11" x14ac:dyDescent="0.2">
      <c r="A49" s="2" t="s">
        <v>25</v>
      </c>
      <c r="B49" s="3">
        <v>-8437.99</v>
      </c>
      <c r="C49" s="3">
        <v>-314.45</v>
      </c>
      <c r="D49" s="3">
        <v>2906.45</v>
      </c>
      <c r="E49" s="3">
        <v>-7605.4</v>
      </c>
      <c r="F49" s="3">
        <v>-4450.92</v>
      </c>
      <c r="G49" s="3">
        <v>-4441.57</v>
      </c>
      <c r="H49" s="3">
        <v>-1516.14</v>
      </c>
      <c r="I49" s="3">
        <v>-1032.8399999999999</v>
      </c>
      <c r="J49" s="3">
        <v>-5006.6000000000004</v>
      </c>
      <c r="K49" s="3">
        <v>-944.61</v>
      </c>
    </row>
    <row r="50" spans="1:11" x14ac:dyDescent="0.2">
      <c r="A50" s="2" t="s">
        <v>31</v>
      </c>
      <c r="B50" s="3">
        <v>682.7</v>
      </c>
      <c r="C50" s="3">
        <v>6098.3</v>
      </c>
      <c r="D50" s="3">
        <v>12132.7</v>
      </c>
      <c r="E50" s="3">
        <v>13373.73</v>
      </c>
      <c r="F50" s="3">
        <v>5242.67</v>
      </c>
      <c r="G50" s="3">
        <v>4116.6099999999997</v>
      </c>
      <c r="H50" s="3">
        <v>7078.02</v>
      </c>
      <c r="I50" s="3">
        <v>8282.7900000000009</v>
      </c>
      <c r="J50" s="3">
        <v>2412.73</v>
      </c>
      <c r="K50" s="3">
        <v>5572.31</v>
      </c>
    </row>
    <row r="51" spans="1:11" x14ac:dyDescent="0.2">
      <c r="A51" s="2" t="s">
        <v>28</v>
      </c>
      <c r="B51" s="2">
        <f>B49+B48+B46+B45</f>
        <v>1238.6799999999994</v>
      </c>
      <c r="C51" s="2">
        <f t="shared" ref="C51:K51" si="2">C49+C48+C46+C45</f>
        <v>6765.2300000000005</v>
      </c>
      <c r="D51" s="2">
        <f t="shared" si="2"/>
        <v>12106.31</v>
      </c>
      <c r="E51" s="2">
        <f t="shared" si="2"/>
        <v>624.13000000000011</v>
      </c>
      <c r="F51" s="2">
        <f t="shared" si="2"/>
        <v>5696.47</v>
      </c>
      <c r="G51" s="2">
        <f t="shared" si="2"/>
        <v>5014.1100000000006</v>
      </c>
      <c r="H51" s="2">
        <f t="shared" si="2"/>
        <v>7688.78</v>
      </c>
      <c r="I51" s="2">
        <f t="shared" si="2"/>
        <v>8538.01</v>
      </c>
      <c r="J51" s="2">
        <f t="shared" si="2"/>
        <v>4774.119999999999</v>
      </c>
      <c r="K51" s="2">
        <f t="shared" si="2"/>
        <v>6982.91</v>
      </c>
    </row>
    <row r="55" spans="1:11" x14ac:dyDescent="0.2">
      <c r="A55" s="1" t="s">
        <v>32</v>
      </c>
    </row>
    <row r="56" spans="1:11" s="6" customFormat="1" x14ac:dyDescent="0.2">
      <c r="A56" s="4" t="s">
        <v>11</v>
      </c>
      <c r="B56" s="5">
        <v>41364</v>
      </c>
      <c r="C56" s="5">
        <v>41729</v>
      </c>
      <c r="D56" s="5">
        <v>42094</v>
      </c>
      <c r="E56" s="5">
        <v>42460</v>
      </c>
      <c r="F56" s="5">
        <v>42825</v>
      </c>
      <c r="G56" s="5">
        <v>43190</v>
      </c>
      <c r="H56" s="5">
        <v>43555</v>
      </c>
      <c r="I56" s="5">
        <v>43921</v>
      </c>
      <c r="J56" s="5">
        <v>44286</v>
      </c>
      <c r="K56" s="5">
        <v>44651</v>
      </c>
    </row>
    <row r="57" spans="1:11" x14ac:dyDescent="0.2">
      <c r="A57" s="2" t="s">
        <v>33</v>
      </c>
      <c r="B57" s="3">
        <v>638.07000000000005</v>
      </c>
      <c r="C57" s="3">
        <v>643.78</v>
      </c>
      <c r="D57" s="3">
        <v>643.78</v>
      </c>
      <c r="E57" s="3">
        <v>679.18</v>
      </c>
      <c r="F57" s="3">
        <v>679.22</v>
      </c>
      <c r="G57" s="3">
        <v>679.22</v>
      </c>
      <c r="H57" s="3">
        <v>679.22</v>
      </c>
      <c r="I57" s="3">
        <v>719.54</v>
      </c>
      <c r="J57" s="3">
        <v>765.81</v>
      </c>
      <c r="K57" s="3">
        <v>765.88</v>
      </c>
    </row>
    <row r="58" spans="1:11" x14ac:dyDescent="0.2">
      <c r="A58" s="2" t="s">
        <v>34</v>
      </c>
      <c r="B58" s="3">
        <v>36999.230000000003</v>
      </c>
      <c r="C58" s="3">
        <v>64959.67</v>
      </c>
      <c r="D58" s="3">
        <v>55618.14</v>
      </c>
      <c r="E58" s="3">
        <v>78273.23</v>
      </c>
      <c r="F58" s="3">
        <v>57382.67</v>
      </c>
      <c r="G58" s="3">
        <v>94748.69</v>
      </c>
      <c r="H58" s="3">
        <v>59500.34</v>
      </c>
      <c r="I58" s="3">
        <v>61491.49</v>
      </c>
      <c r="J58" s="3">
        <v>54480.91</v>
      </c>
      <c r="K58" s="3">
        <v>43795.360000000001</v>
      </c>
    </row>
    <row r="59" spans="1:11" ht="15" x14ac:dyDescent="0.25">
      <c r="A59" s="2" t="s">
        <v>35</v>
      </c>
      <c r="B59" s="7">
        <v>53715.71</v>
      </c>
      <c r="C59" s="7">
        <v>60642.28</v>
      </c>
      <c r="D59" s="7">
        <v>73610.39</v>
      </c>
      <c r="E59" s="7">
        <v>69359.960000000006</v>
      </c>
      <c r="F59" s="7">
        <v>78603.98</v>
      </c>
      <c r="G59" s="7">
        <v>88950.47</v>
      </c>
      <c r="H59" s="7">
        <v>106175.34</v>
      </c>
      <c r="I59" s="7">
        <v>124787.64</v>
      </c>
      <c r="J59" s="7">
        <v>142130.57</v>
      </c>
      <c r="K59" s="7">
        <v>146449.03</v>
      </c>
    </row>
    <row r="60" spans="1:11" x14ac:dyDescent="0.2">
      <c r="A60" s="2" t="s">
        <v>36</v>
      </c>
      <c r="B60" s="3">
        <v>76977.02</v>
      </c>
      <c r="C60" s="3">
        <v>92180.26</v>
      </c>
      <c r="D60" s="3">
        <v>107442.48</v>
      </c>
      <c r="E60" s="3">
        <v>114871.75</v>
      </c>
      <c r="F60" s="3">
        <v>135914.49</v>
      </c>
      <c r="G60" s="3">
        <v>142813.43</v>
      </c>
      <c r="H60" s="3">
        <v>139348.59</v>
      </c>
      <c r="I60" s="3">
        <v>133180.72</v>
      </c>
      <c r="J60" s="3">
        <v>144192.62</v>
      </c>
      <c r="K60" s="3">
        <v>138051.22</v>
      </c>
    </row>
    <row r="61" spans="1:11" s="1" customFormat="1" x14ac:dyDescent="0.2">
      <c r="A61" s="1" t="s">
        <v>37</v>
      </c>
      <c r="B61" s="3">
        <v>168330.03</v>
      </c>
      <c r="C61" s="3">
        <v>218425.99</v>
      </c>
      <c r="D61" s="3">
        <v>237314.79</v>
      </c>
      <c r="E61" s="3">
        <v>263184.12</v>
      </c>
      <c r="F61" s="3">
        <v>272580.36</v>
      </c>
      <c r="G61" s="3">
        <v>327191.81</v>
      </c>
      <c r="H61" s="3">
        <v>305703.49</v>
      </c>
      <c r="I61" s="3">
        <v>320179.39</v>
      </c>
      <c r="J61" s="3">
        <v>341569.91</v>
      </c>
      <c r="K61" s="3">
        <v>329061.49</v>
      </c>
    </row>
    <row r="62" spans="1:11" x14ac:dyDescent="0.2">
      <c r="A62" s="2" t="s">
        <v>38</v>
      </c>
      <c r="B62" s="3">
        <v>55511.73</v>
      </c>
      <c r="C62" s="3">
        <v>69091.67</v>
      </c>
      <c r="D62" s="3">
        <v>88479.49</v>
      </c>
      <c r="E62" s="3">
        <v>107231.76</v>
      </c>
      <c r="F62" s="3">
        <v>95944.08</v>
      </c>
      <c r="G62" s="3">
        <v>121413.86</v>
      </c>
      <c r="H62" s="3">
        <v>111234.47</v>
      </c>
      <c r="I62" s="3">
        <v>127107.14</v>
      </c>
      <c r="J62" s="3">
        <v>138707.60999999999</v>
      </c>
      <c r="K62" s="3">
        <v>138855.45000000001</v>
      </c>
    </row>
    <row r="63" spans="1:11" x14ac:dyDescent="0.2">
      <c r="A63" s="2" t="s">
        <v>39</v>
      </c>
      <c r="B63" s="3">
        <v>18453.55</v>
      </c>
      <c r="C63" s="3">
        <v>33262.559999999998</v>
      </c>
      <c r="D63" s="3">
        <v>28640.09</v>
      </c>
      <c r="E63" s="3">
        <v>25918.94</v>
      </c>
      <c r="F63" s="3">
        <v>33698.839999999997</v>
      </c>
      <c r="G63" s="3">
        <v>40033.5</v>
      </c>
      <c r="H63" s="3">
        <v>31883.84</v>
      </c>
      <c r="I63" s="3">
        <v>35622.29</v>
      </c>
      <c r="J63" s="3">
        <v>20963.93</v>
      </c>
      <c r="K63" s="3">
        <v>10251.09</v>
      </c>
    </row>
    <row r="64" spans="1:11" ht="15" x14ac:dyDescent="0.25">
      <c r="A64" s="2" t="s">
        <v>40</v>
      </c>
      <c r="B64" s="3">
        <v>8764.73</v>
      </c>
      <c r="C64" s="7">
        <v>10686.67</v>
      </c>
      <c r="D64" s="3">
        <v>15336.74</v>
      </c>
      <c r="E64" s="3">
        <v>23767.02</v>
      </c>
      <c r="F64" s="3">
        <v>20337.919999999998</v>
      </c>
      <c r="G64" s="3">
        <v>20812.75</v>
      </c>
      <c r="H64" s="3">
        <v>15770.72</v>
      </c>
      <c r="I64" s="3">
        <v>16308.48</v>
      </c>
      <c r="J64" s="3">
        <v>24620.28</v>
      </c>
      <c r="K64" s="3">
        <v>29379.53</v>
      </c>
    </row>
    <row r="65" spans="1:11" x14ac:dyDescent="0.2">
      <c r="A65" s="2" t="s">
        <v>41</v>
      </c>
      <c r="B65" s="3">
        <v>85600.02</v>
      </c>
      <c r="C65" s="3">
        <v>105385.09</v>
      </c>
      <c r="D65" s="3">
        <v>104858.47</v>
      </c>
      <c r="E65" s="3">
        <v>106266.4</v>
      </c>
      <c r="F65" s="3">
        <v>122599.52</v>
      </c>
      <c r="G65" s="3">
        <v>144931.70000000001</v>
      </c>
      <c r="H65" s="3">
        <v>146814.46</v>
      </c>
      <c r="I65" s="3">
        <v>141141.48000000001</v>
      </c>
      <c r="J65" s="3">
        <v>157278.09</v>
      </c>
      <c r="K65" s="3">
        <v>150575.42000000001</v>
      </c>
    </row>
    <row r="66" spans="1:11" s="1" customFormat="1" x14ac:dyDescent="0.2">
      <c r="A66" s="1" t="s">
        <v>37</v>
      </c>
      <c r="B66" s="3">
        <v>168330.03</v>
      </c>
      <c r="C66" s="3">
        <v>218425.99</v>
      </c>
      <c r="D66" s="3">
        <v>237314.79</v>
      </c>
      <c r="E66" s="3">
        <v>263184.12</v>
      </c>
      <c r="F66" s="3">
        <v>272580.36</v>
      </c>
      <c r="G66" s="3">
        <v>327191.81</v>
      </c>
      <c r="H66" s="3">
        <v>305703.49</v>
      </c>
      <c r="I66" s="3">
        <v>320179.39</v>
      </c>
      <c r="J66" s="3">
        <v>341569.91</v>
      </c>
      <c r="K66" s="3">
        <v>329061.49</v>
      </c>
    </row>
    <row r="67" spans="1:11" x14ac:dyDescent="0.2">
      <c r="A67" s="2" t="s">
        <v>42</v>
      </c>
      <c r="B67" s="3">
        <v>10959.6</v>
      </c>
      <c r="C67" s="3">
        <v>10574.23</v>
      </c>
      <c r="D67" s="3">
        <v>12579.2</v>
      </c>
      <c r="E67" s="3">
        <v>13570.91</v>
      </c>
      <c r="F67" s="3">
        <v>14075.55</v>
      </c>
      <c r="G67" s="3">
        <v>19893.3</v>
      </c>
      <c r="H67" s="3">
        <v>18996.169999999998</v>
      </c>
      <c r="I67" s="3">
        <v>11172.69</v>
      </c>
      <c r="J67" s="3">
        <v>12679.08</v>
      </c>
      <c r="K67" s="3">
        <v>12442.12</v>
      </c>
    </row>
    <row r="68" spans="1:11" ht="15" x14ac:dyDescent="0.25">
      <c r="A68" s="2" t="s">
        <v>43</v>
      </c>
      <c r="B68" s="7">
        <v>21036.82</v>
      </c>
      <c r="C68" s="7">
        <v>27270.89</v>
      </c>
      <c r="D68" s="7">
        <v>29272.34</v>
      </c>
      <c r="E68" s="7">
        <v>32655.73</v>
      </c>
      <c r="F68" s="7">
        <v>35085.31</v>
      </c>
      <c r="G68" s="7">
        <v>42137.63</v>
      </c>
      <c r="H68" s="7">
        <v>39013.730000000003</v>
      </c>
      <c r="I68" s="7">
        <v>37456.879999999997</v>
      </c>
      <c r="J68" s="7">
        <v>36088.589999999997</v>
      </c>
      <c r="K68" s="7">
        <v>35240.339999999997</v>
      </c>
    </row>
    <row r="69" spans="1:11" x14ac:dyDescent="0.2">
      <c r="A69" s="2" t="s">
        <v>44</v>
      </c>
      <c r="B69" s="3">
        <v>21114.82</v>
      </c>
      <c r="C69" s="3">
        <v>29711.79</v>
      </c>
      <c r="D69" s="3">
        <v>32115.759999999998</v>
      </c>
      <c r="E69" s="3">
        <v>30460.400000000001</v>
      </c>
      <c r="F69" s="3">
        <v>36077.879999999997</v>
      </c>
      <c r="G69" s="3">
        <v>34613.910000000003</v>
      </c>
      <c r="H69" s="3">
        <v>32648.82</v>
      </c>
      <c r="I69" s="3">
        <v>33726.97</v>
      </c>
      <c r="J69" s="3">
        <v>46792.46</v>
      </c>
      <c r="K69" s="3">
        <v>40669.19</v>
      </c>
    </row>
    <row r="70" spans="1:11" x14ac:dyDescent="0.2">
      <c r="A70" s="2" t="s">
        <v>45</v>
      </c>
      <c r="B70" s="3">
        <v>3190115771</v>
      </c>
      <c r="C70" s="3">
        <v>3218930000</v>
      </c>
      <c r="D70" s="3">
        <v>3218930067</v>
      </c>
      <c r="E70" s="3">
        <v>3395930306</v>
      </c>
      <c r="F70" s="3">
        <v>3396100719</v>
      </c>
      <c r="G70" s="3">
        <v>3396100719</v>
      </c>
      <c r="H70" s="3">
        <v>3396100719</v>
      </c>
      <c r="I70" s="3">
        <v>3597726185</v>
      </c>
      <c r="J70" s="3">
        <v>3829060661</v>
      </c>
      <c r="K70" s="3">
        <v>3829414903</v>
      </c>
    </row>
    <row r="71" spans="1:11" ht="16.5" x14ac:dyDescent="0.3">
      <c r="A71" s="2" t="s">
        <v>46</v>
      </c>
      <c r="B71" s="9"/>
      <c r="C71" s="9"/>
      <c r="G71" s="9"/>
      <c r="H71" s="9"/>
    </row>
    <row r="72" spans="1:11" x14ac:dyDescent="0.2">
      <c r="A72" s="2" t="s">
        <v>47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</row>
    <row r="74" spans="1:11" x14ac:dyDescent="0.2">
      <c r="A74" s="2" t="s">
        <v>60</v>
      </c>
      <c r="B74" s="2">
        <f>B65-SUM(B67:B69)</f>
        <v>32488.780000000006</v>
      </c>
      <c r="C74" s="2">
        <f t="shared" ref="C74:K74" si="3">C65-SUM(C67:C69)</f>
        <v>37828.179999999993</v>
      </c>
      <c r="D74" s="2">
        <f t="shared" si="3"/>
        <v>30891.17</v>
      </c>
      <c r="E74" s="2">
        <f t="shared" si="3"/>
        <v>29579.359999999986</v>
      </c>
      <c r="F74" s="2">
        <f t="shared" si="3"/>
        <v>37360.780000000013</v>
      </c>
      <c r="G74" s="2">
        <f t="shared" si="3"/>
        <v>48286.860000000015</v>
      </c>
      <c r="H74" s="2">
        <f t="shared" si="3"/>
        <v>56155.739999999991</v>
      </c>
      <c r="I74" s="2">
        <f t="shared" si="3"/>
        <v>58784.94</v>
      </c>
      <c r="J74" s="2">
        <f t="shared" si="3"/>
        <v>61717.959999999992</v>
      </c>
      <c r="K74" s="2">
        <f t="shared" si="3"/>
        <v>62223.770000000019</v>
      </c>
    </row>
    <row r="76" spans="1:11" x14ac:dyDescent="0.2">
      <c r="A76" s="2" t="s">
        <v>59</v>
      </c>
      <c r="B76" s="2">
        <f>B61</f>
        <v>168330.03</v>
      </c>
      <c r="C76" s="2">
        <f t="shared" ref="C76:K76" si="4">C61</f>
        <v>218425.99</v>
      </c>
      <c r="D76" s="2">
        <f t="shared" si="4"/>
        <v>237314.79</v>
      </c>
      <c r="E76" s="2">
        <f t="shared" si="4"/>
        <v>263184.12</v>
      </c>
      <c r="F76" s="2">
        <f t="shared" si="4"/>
        <v>272580.36</v>
      </c>
      <c r="G76" s="2">
        <f t="shared" si="4"/>
        <v>327191.81</v>
      </c>
      <c r="H76" s="2">
        <f t="shared" si="4"/>
        <v>305703.49</v>
      </c>
      <c r="I76" s="2">
        <f t="shared" si="4"/>
        <v>320179.39</v>
      </c>
      <c r="J76" s="2">
        <f t="shared" si="4"/>
        <v>341569.91</v>
      </c>
      <c r="K76" s="2">
        <f t="shared" si="4"/>
        <v>329061.49</v>
      </c>
    </row>
    <row r="80" spans="1:11" x14ac:dyDescent="0.2">
      <c r="A80" s="1" t="s">
        <v>48</v>
      </c>
    </row>
    <row r="81" spans="1:12" s="6" customFormat="1" x14ac:dyDescent="0.2">
      <c r="A81" s="4" t="s">
        <v>11</v>
      </c>
      <c r="B81" s="5">
        <v>41364</v>
      </c>
      <c r="C81" s="5">
        <v>41729</v>
      </c>
      <c r="D81" s="5">
        <v>42094</v>
      </c>
      <c r="E81" s="5">
        <v>42460</v>
      </c>
      <c r="F81" s="5">
        <v>42825</v>
      </c>
      <c r="G81" s="5">
        <v>43190</v>
      </c>
      <c r="H81" s="5">
        <v>43555</v>
      </c>
      <c r="I81" s="5">
        <v>43921</v>
      </c>
      <c r="J81" s="5">
        <v>44286</v>
      </c>
      <c r="K81" s="5">
        <v>44651</v>
      </c>
      <c r="L81" s="5"/>
    </row>
    <row r="82" spans="1:12" s="1" customFormat="1" x14ac:dyDescent="0.2">
      <c r="A82" s="2" t="s">
        <v>49</v>
      </c>
      <c r="B82" s="3">
        <v>22162.61</v>
      </c>
      <c r="C82" s="3">
        <v>36151.160000000003</v>
      </c>
      <c r="D82" s="3">
        <v>35531.26</v>
      </c>
      <c r="E82" s="3">
        <v>37899.54</v>
      </c>
      <c r="F82" s="3">
        <v>30199.25</v>
      </c>
      <c r="G82" s="3">
        <v>23857.42</v>
      </c>
      <c r="H82" s="3">
        <v>18890.75</v>
      </c>
      <c r="I82" s="3">
        <v>26632.94</v>
      </c>
      <c r="J82" s="3">
        <v>29000.51</v>
      </c>
      <c r="K82" s="3">
        <v>14282.83</v>
      </c>
    </row>
    <row r="83" spans="1:12" x14ac:dyDescent="0.2">
      <c r="A83" s="2" t="s">
        <v>50</v>
      </c>
      <c r="B83" s="3">
        <v>-22969.45</v>
      </c>
      <c r="C83" s="3">
        <v>-27990.91</v>
      </c>
      <c r="D83" s="3">
        <v>-36232.35</v>
      </c>
      <c r="E83" s="3">
        <v>-36693.9</v>
      </c>
      <c r="F83" s="3">
        <v>-39571.4</v>
      </c>
      <c r="G83" s="3">
        <v>-25139.14</v>
      </c>
      <c r="H83" s="3">
        <v>-20878.07</v>
      </c>
      <c r="I83" s="3">
        <v>-33114.550000000003</v>
      </c>
      <c r="J83" s="3">
        <v>-25672.5</v>
      </c>
      <c r="K83" s="3">
        <v>-4443.66</v>
      </c>
    </row>
    <row r="84" spans="1:12" x14ac:dyDescent="0.2">
      <c r="A84" s="2" t="s">
        <v>51</v>
      </c>
      <c r="B84" s="3">
        <v>-1692.08</v>
      </c>
      <c r="C84" s="3">
        <v>-3883.24</v>
      </c>
      <c r="D84" s="3">
        <v>5201.4399999999996</v>
      </c>
      <c r="E84" s="3">
        <v>-3795.12</v>
      </c>
      <c r="F84" s="3">
        <v>6205.3</v>
      </c>
      <c r="G84" s="3">
        <v>2011.71</v>
      </c>
      <c r="H84" s="3">
        <v>8830.3700000000008</v>
      </c>
      <c r="I84" s="3">
        <v>3389.61</v>
      </c>
      <c r="J84" s="3">
        <v>9904.2000000000007</v>
      </c>
      <c r="K84" s="3">
        <v>-3380.17</v>
      </c>
    </row>
    <row r="85" spans="1:12" s="1" customFormat="1" x14ac:dyDescent="0.2">
      <c r="A85" s="2" t="s">
        <v>52</v>
      </c>
      <c r="B85" s="3">
        <v>-2498.92</v>
      </c>
      <c r="C85" s="3">
        <v>4277.01</v>
      </c>
      <c r="D85" s="3">
        <v>4500.3500000000004</v>
      </c>
      <c r="E85" s="3">
        <v>-2589.48</v>
      </c>
      <c r="F85" s="3">
        <v>-3166.85</v>
      </c>
      <c r="G85" s="3">
        <v>729.99</v>
      </c>
      <c r="H85" s="3">
        <v>6843.05</v>
      </c>
      <c r="I85" s="3">
        <v>-3092</v>
      </c>
      <c r="J85" s="3">
        <v>13232.21</v>
      </c>
      <c r="K85" s="3">
        <v>6459</v>
      </c>
    </row>
    <row r="90" spans="1:12" s="1" customFormat="1" x14ac:dyDescent="0.2">
      <c r="A90" s="1" t="s">
        <v>53</v>
      </c>
      <c r="B90" s="3">
        <v>266.3</v>
      </c>
      <c r="C90" s="3">
        <v>394.42</v>
      </c>
      <c r="D90" s="3">
        <v>544.37</v>
      </c>
      <c r="E90" s="3">
        <v>386.6</v>
      </c>
      <c r="F90" s="3">
        <v>465.85</v>
      </c>
      <c r="G90" s="3">
        <v>326.85000000000002</v>
      </c>
      <c r="H90" s="3">
        <v>174.25</v>
      </c>
      <c r="I90" s="3">
        <v>71.05</v>
      </c>
      <c r="J90" s="3">
        <v>301.8</v>
      </c>
      <c r="K90" s="3">
        <v>433.75</v>
      </c>
    </row>
    <row r="92" spans="1:12" s="1" customFormat="1" x14ac:dyDescent="0.2">
      <c r="A92" s="1" t="s">
        <v>54</v>
      </c>
    </row>
    <row r="93" spans="1:12" x14ac:dyDescent="0.2">
      <c r="A93" s="2" t="s">
        <v>55</v>
      </c>
      <c r="B93" s="10">
        <v>285.72000000000003</v>
      </c>
      <c r="C93" s="10">
        <v>288.74</v>
      </c>
      <c r="D93" s="10">
        <v>288.74</v>
      </c>
      <c r="E93" s="10">
        <v>288.72000000000003</v>
      </c>
      <c r="F93" s="10">
        <v>288.73</v>
      </c>
      <c r="G93" s="10">
        <v>288.73</v>
      </c>
      <c r="H93" s="10">
        <v>288.73</v>
      </c>
      <c r="I93" s="10">
        <v>308.89999999999998</v>
      </c>
      <c r="J93" s="10">
        <v>332.03</v>
      </c>
      <c r="K93" s="10">
        <v>332.07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71FB7550-0B34-4B18-B4F0-90F6786A6D9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Common Size Statement</vt:lpstr>
      <vt:lpstr>Data Sheet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mubashir aqeel</cp:lastModifiedBy>
  <dcterms:created xsi:type="dcterms:W3CDTF">2023-03-01T10:22:29Z</dcterms:created>
  <dcterms:modified xsi:type="dcterms:W3CDTF">2023-09-16T16:01:47Z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{14109254-6F53-4062-9DC5-6BDBCF402CDC}</vt:lpwstr>
  </property>
</Properties>
</file>