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financial practice project\"/>
    </mc:Choice>
  </mc:AlternateContent>
  <xr:revisionPtr revIDLastSave="0" documentId="13_ncr:1_{C432F1D3-858C-4919-9BF5-5D9DB55F9245}" xr6:coauthVersionLast="47" xr6:coauthVersionMax="47" xr10:uidLastSave="{00000000-0000-0000-0000-000000000000}"/>
  <bookViews>
    <workbookView xWindow="-120" yWindow="-120" windowWidth="20730" windowHeight="11160" tabRatio="784" activeTab="4" xr2:uid="{DCAC4A76-E4AF-4BA3-970A-8156AD5B425E}"/>
  </bookViews>
  <sheets>
    <sheet name="Balance sheet" sheetId="1" r:id="rId1"/>
    <sheet name="cash flow statement" sheetId="2" r:id="rId2"/>
    <sheet name="Income Statement" sheetId="3" r:id="rId3"/>
    <sheet name="Raw FS" sheetId="7" r:id="rId4"/>
    <sheet name="Raw FR" sheetId="11" r:id="rId5"/>
    <sheet name="Raw Equity Report" sheetId="10" r:id="rId6"/>
    <sheet name="high and low" sheetId="6" r:id="rId7"/>
    <sheet name="Dupont Analysis" sheetId="8" r:id="rId8"/>
    <sheet name="Risk and Return Report" sheetId="9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1" l="1"/>
  <c r="F3" i="11" s="1"/>
  <c r="G3" i="11" s="1"/>
  <c r="H3" i="11" s="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E3" i="10"/>
  <c r="F3" i="10" s="1"/>
  <c r="G3" i="10" s="1"/>
  <c r="H3" i="10" s="1"/>
  <c r="I3" i="10" s="1"/>
  <c r="J3" i="10" s="1"/>
  <c r="K3" i="10" s="1"/>
  <c r="L3" i="10" s="1"/>
  <c r="M3" i="10" s="1"/>
  <c r="N3" i="10" s="1"/>
  <c r="O3" i="10" s="1"/>
  <c r="P3" i="10" s="1"/>
  <c r="Q3" i="10" s="1"/>
  <c r="R3" i="10" s="1"/>
  <c r="E48" i="7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E21" i="7"/>
  <c r="F21" i="7" s="1"/>
  <c r="G21" i="7" s="1"/>
  <c r="H21" i="7" s="1"/>
  <c r="I21" i="7" s="1"/>
  <c r="J21" i="7" s="1"/>
  <c r="K21" i="7" s="1"/>
  <c r="L21" i="7" s="1"/>
  <c r="M21" i="7" s="1"/>
  <c r="N21" i="7" s="1"/>
  <c r="O21" i="7" s="1"/>
  <c r="P21" i="7" s="1"/>
  <c r="Q21" i="7" s="1"/>
  <c r="R21" i="7" s="1"/>
  <c r="E3" i="7"/>
  <c r="F3" i="7" s="1"/>
  <c r="G3" i="7" s="1"/>
  <c r="H3" i="7" s="1"/>
  <c r="I3" i="7" s="1"/>
  <c r="J3" i="7" s="1"/>
  <c r="K3" i="7" s="1"/>
  <c r="L3" i="7" s="1"/>
  <c r="M3" i="7" s="1"/>
  <c r="N3" i="7" s="1"/>
  <c r="O3" i="7" s="1"/>
  <c r="P3" i="7" s="1"/>
  <c r="Q3" i="7" s="1"/>
  <c r="R3" i="7" s="1"/>
  <c r="B8" i="9"/>
  <c r="C10" i="9"/>
  <c r="I10" i="9"/>
  <c r="J10" i="9"/>
  <c r="C11" i="9"/>
  <c r="I11" i="9"/>
  <c r="J11" i="9"/>
  <c r="C12" i="9"/>
  <c r="I12" i="9"/>
  <c r="J12" i="9"/>
  <c r="C13" i="9"/>
  <c r="I13" i="9"/>
  <c r="J13" i="9"/>
  <c r="C14" i="9"/>
  <c r="I14" i="9"/>
  <c r="J14" i="9"/>
  <c r="C15" i="9"/>
  <c r="I15" i="9"/>
  <c r="J15" i="9"/>
  <c r="C16" i="9"/>
  <c r="I16" i="9"/>
  <c r="J16" i="9"/>
  <c r="C17" i="9"/>
  <c r="I17" i="9"/>
  <c r="J17" i="9"/>
  <c r="C18" i="9"/>
  <c r="I18" i="9"/>
  <c r="J18" i="9"/>
  <c r="C19" i="9"/>
  <c r="I19" i="9"/>
  <c r="J19" i="9"/>
  <c r="D20" i="9"/>
  <c r="E20" i="9"/>
  <c r="F20" i="9"/>
  <c r="G20" i="9"/>
  <c r="H20" i="9"/>
  <c r="I20" i="9"/>
  <c r="J20" i="9"/>
  <c r="E22" i="9"/>
  <c r="K10" i="9" s="1"/>
  <c r="E23" i="9"/>
  <c r="K19" i="9" l="1"/>
  <c r="K18" i="9"/>
  <c r="K17" i="9"/>
  <c r="K16" i="9"/>
  <c r="K15" i="9"/>
  <c r="K14" i="9"/>
  <c r="K13" i="9"/>
  <c r="K12" i="9"/>
  <c r="K11" i="9"/>
  <c r="K20" i="9" s="1"/>
  <c r="E24" i="9" s="1"/>
  <c r="E25" i="9" s="1"/>
  <c r="E26" i="9" s="1"/>
  <c r="C9" i="2" l="1"/>
  <c r="C9" i="3"/>
  <c r="C8" i="1"/>
</calcChain>
</file>

<file path=xl/sharedStrings.xml><?xml version="1.0" encoding="utf-8"?>
<sst xmlns="http://schemas.openxmlformats.org/spreadsheetml/2006/main" count="373" uniqueCount="200">
  <si>
    <t>Net Income</t>
  </si>
  <si>
    <t>EBITDA</t>
  </si>
  <si>
    <t>-</t>
  </si>
  <si>
    <t>Total Current Assets</t>
  </si>
  <si>
    <t>Cash and Short Term Investments</t>
  </si>
  <si>
    <t>Cash</t>
  </si>
  <si>
    <t>Cash &amp; Equivalents</t>
  </si>
  <si>
    <t>Short Term Investments</t>
  </si>
  <si>
    <t>Accounts Receivables - Trade, Net</t>
  </si>
  <si>
    <t>Total Inventory</t>
  </si>
  <si>
    <t>Prepaid Expenses</t>
  </si>
  <si>
    <t>Other Current Assets, Total</t>
  </si>
  <si>
    <t>Total Assets</t>
  </si>
  <si>
    <t>Property/Plant/Equipment, Total - Net</t>
  </si>
  <si>
    <t>Property/Plant/Equipment, Total - Gross</t>
  </si>
  <si>
    <t>Accumulated Depreciation, Total</t>
  </si>
  <si>
    <t>Goodwill, Net</t>
  </si>
  <si>
    <t>Intangibles, Net</t>
  </si>
  <si>
    <t>Long Term Investments</t>
  </si>
  <si>
    <t>Note Receivable - Long Term</t>
  </si>
  <si>
    <t>Other Long Term Assets, Total</t>
  </si>
  <si>
    <t>Other Assets, Total</t>
  </si>
  <si>
    <t>Total Current Liabilities</t>
  </si>
  <si>
    <t>Accounts Payable</t>
  </si>
  <si>
    <t>Payable/Accrued</t>
  </si>
  <si>
    <t>Accrued Expenses</t>
  </si>
  <si>
    <t>Notes Payable/Short Term Debt</t>
  </si>
  <si>
    <t>Current Port. of LT Debt/Capital Leases</t>
  </si>
  <si>
    <t>Other Current liabilities, Total</t>
  </si>
  <si>
    <t>Total Liabilities</t>
  </si>
  <si>
    <t>Total Long Term Debt</t>
  </si>
  <si>
    <t>Long Term Debt</t>
  </si>
  <si>
    <t>Capital Lease Obligations</t>
  </si>
  <si>
    <t>Deferred Income Tax</t>
  </si>
  <si>
    <t>Minority Interest</t>
  </si>
  <si>
    <t>Other Liabilities, Total</t>
  </si>
  <si>
    <t>Total Equity</t>
  </si>
  <si>
    <t>Redeemable Preferred Stock, Total</t>
  </si>
  <si>
    <t>Preferred Stock - Non Redeemable, Net</t>
  </si>
  <si>
    <t>Common Stock, Total</t>
  </si>
  <si>
    <t>Additional Paid-In Capital</t>
  </si>
  <si>
    <t>Retained Earnings (Accumulated Deficit)</t>
  </si>
  <si>
    <t>Treasury Stock - Common</t>
  </si>
  <si>
    <t>ESOP Debt Guarantee</t>
  </si>
  <si>
    <t>Unrealized Gain (Loss)</t>
  </si>
  <si>
    <t>Other Equity, Total</t>
  </si>
  <si>
    <t>Total Liabilities &amp; Shareholders' Equity</t>
  </si>
  <si>
    <t>Total Common Shares Outstanding</t>
  </si>
  <si>
    <t>Total Preferred Shares Outstanding</t>
  </si>
  <si>
    <t>Sum</t>
  </si>
  <si>
    <t>Average</t>
  </si>
  <si>
    <t>Running Total</t>
  </si>
  <si>
    <t>Count</t>
  </si>
  <si>
    <t>Net Income/Starting Line</t>
  </si>
  <si>
    <t>Cash From Operating Activities</t>
  </si>
  <si>
    <t>Depreciation/Depletion</t>
  </si>
  <si>
    <t>Amortization</t>
  </si>
  <si>
    <t>Deferred Taxes</t>
  </si>
  <si>
    <t>Non-Cash Items</t>
  </si>
  <si>
    <t>Cash Receipts</t>
  </si>
  <si>
    <t>Cash Payments</t>
  </si>
  <si>
    <t>Cash Taxes Paid</t>
  </si>
  <si>
    <t>Cash Interest Paid</t>
  </si>
  <si>
    <t>Changes in Working Capital</t>
  </si>
  <si>
    <t>Cash From Investing Activities</t>
  </si>
  <si>
    <t>Capital Expenditures</t>
  </si>
  <si>
    <t>Other Investing Cash Flow Items, Total</t>
  </si>
  <si>
    <t>Cash From Financing Activities</t>
  </si>
  <si>
    <t>Financing Cash Flow Items</t>
  </si>
  <si>
    <t>Total Cash Dividends Paid</t>
  </si>
  <si>
    <t>Issuance (Retirement) of Stock, Net</t>
  </si>
  <si>
    <t>Issuance (Retirement) of Debt, Net</t>
  </si>
  <si>
    <t>Foreign Exchange Effects</t>
  </si>
  <si>
    <t>Net Change in Cash</t>
  </si>
  <si>
    <t>Beginning Cash Balance</t>
  </si>
  <si>
    <t>Ending Cash Balance</t>
  </si>
  <si>
    <t>Free Cash Flow</t>
  </si>
  <si>
    <t>Free Cash Flow Growth</t>
  </si>
  <si>
    <t>Free Cash Flow Yield</t>
  </si>
  <si>
    <t>Total Revenue</t>
  </si>
  <si>
    <t>Revenue</t>
  </si>
  <si>
    <t>Other Revenue, Total</t>
  </si>
  <si>
    <t>Cost of Revenue, Total</t>
  </si>
  <si>
    <t>Gross Profit</t>
  </si>
  <si>
    <t>Total Operating Expenses</t>
  </si>
  <si>
    <t>Selling/General/Admin. Expenses, Total</t>
  </si>
  <si>
    <t>Research &amp; Development</t>
  </si>
  <si>
    <t>Depreciation / Amortization</t>
  </si>
  <si>
    <t>Interest Expense (Income) - Net Operating</t>
  </si>
  <si>
    <t>Unusual Expense (Income)</t>
  </si>
  <si>
    <t>Other Operating Expenses, Total</t>
  </si>
  <si>
    <t>Operating Income</t>
  </si>
  <si>
    <t>Interest Income (Expense), Net Non-Operating</t>
  </si>
  <si>
    <t>Gain (Loss) on Sale of Assets</t>
  </si>
  <si>
    <t>Other, Net</t>
  </si>
  <si>
    <t>Net Income Before Taxes</t>
  </si>
  <si>
    <t>Provision for Income Taxes</t>
  </si>
  <si>
    <t>Net Income After Taxes</t>
  </si>
  <si>
    <t>Equity In Affiliates</t>
  </si>
  <si>
    <t>U.S GAAP Adjustment</t>
  </si>
  <si>
    <t>Net Income Before Extraordinary Items</t>
  </si>
  <si>
    <t>Total Extraordinary Items</t>
  </si>
  <si>
    <t>Total Adjustments to Net Income</t>
  </si>
  <si>
    <t>Income Available to Common Excluding Extraordinary Items</t>
  </si>
  <si>
    <t>Dilution Adjustment</t>
  </si>
  <si>
    <t>Diluted Net Income</t>
  </si>
  <si>
    <t>Diluted Weighted Average Shares</t>
  </si>
  <si>
    <t>Diluted EPS Excluding Extraordinary Items</t>
  </si>
  <si>
    <t>DPS - Common Stock Primary Issue</t>
  </si>
  <si>
    <t>Diluted Normalized EPS</t>
  </si>
  <si>
    <t xml:space="preserve">External Data Link </t>
  </si>
  <si>
    <t xml:space="preserve">YEARS </t>
  </si>
  <si>
    <t>Gatron</t>
  </si>
  <si>
    <t>* In Millions of (except for per share items)</t>
  </si>
  <si>
    <t>Date</t>
  </si>
  <si>
    <t>Open</t>
  </si>
  <si>
    <t>High</t>
  </si>
  <si>
    <t>Low</t>
  </si>
  <si>
    <t>Close</t>
  </si>
  <si>
    <t>Turnover</t>
  </si>
  <si>
    <t>LDCP</t>
  </si>
  <si>
    <t>CV(Coefficient of Variance)</t>
  </si>
  <si>
    <t>Standard Deviation</t>
  </si>
  <si>
    <t>Variance</t>
  </si>
  <si>
    <t>Geometric Mean</t>
  </si>
  <si>
    <t>Arithematic Mean</t>
  </si>
  <si>
    <t>Total</t>
  </si>
  <si>
    <t>(HPY-AM)^2</t>
  </si>
  <si>
    <t>HPY</t>
  </si>
  <si>
    <t>HPR</t>
  </si>
  <si>
    <t>Dividend</t>
  </si>
  <si>
    <t xml:space="preserve">Open </t>
  </si>
  <si>
    <t>Sales</t>
  </si>
  <si>
    <t>COGS</t>
  </si>
  <si>
    <t>Administrative Expenses</t>
  </si>
  <si>
    <t>Selling &amp; Distributive Expenses</t>
  </si>
  <si>
    <t>Financial Charges</t>
  </si>
  <si>
    <t>Other Income</t>
  </si>
  <si>
    <t>Change In Value of Investment</t>
  </si>
  <si>
    <t>Other Expenses</t>
  </si>
  <si>
    <t>EBIT</t>
  </si>
  <si>
    <t>EBT</t>
  </si>
  <si>
    <t>Tax</t>
  </si>
  <si>
    <t>PAT</t>
  </si>
  <si>
    <t>EPS</t>
  </si>
  <si>
    <t>Income statement</t>
  </si>
  <si>
    <t>Years</t>
  </si>
  <si>
    <t>Fixed Assets</t>
  </si>
  <si>
    <t>Investments</t>
  </si>
  <si>
    <t>Cash in Hand and Bank</t>
  </si>
  <si>
    <t>Stores and Spares</t>
  </si>
  <si>
    <t>Stock in Trade</t>
  </si>
  <si>
    <t>Trade Debts</t>
  </si>
  <si>
    <t>Current Assets</t>
  </si>
  <si>
    <t>Quick Assets</t>
  </si>
  <si>
    <t>Interest Bearing Long Term Liability</t>
  </si>
  <si>
    <t>Non Interest Bearing Long Term Liability</t>
  </si>
  <si>
    <t>Interest Bearing Short Term Liability</t>
  </si>
  <si>
    <t>* Non Interest Bearing Short Term Liability</t>
  </si>
  <si>
    <t>Trades Payables</t>
  </si>
  <si>
    <t>Paid Up Capital</t>
  </si>
  <si>
    <t>Reserves</t>
  </si>
  <si>
    <t>Preferred Equity</t>
  </si>
  <si>
    <t>Surplus On Revaluation of Assets</t>
  </si>
  <si>
    <t>Shareholder Equity</t>
  </si>
  <si>
    <t>Paid Up Value</t>
  </si>
  <si>
    <t>Number of Shares</t>
  </si>
  <si>
    <t>Balance Sheet</t>
  </si>
  <si>
    <t>Operating Cash Flow</t>
  </si>
  <si>
    <t>Captial Expenditure</t>
  </si>
  <si>
    <t>Cashflow from Investing</t>
  </si>
  <si>
    <t>Cash Flow from Financing</t>
  </si>
  <si>
    <t>Net Change</t>
  </si>
  <si>
    <t>Opening Cash</t>
  </si>
  <si>
    <t>Closing Cash</t>
  </si>
  <si>
    <t>FCFF</t>
  </si>
  <si>
    <t>FCFE</t>
  </si>
  <si>
    <t>Annual Dividend per Share</t>
  </si>
  <si>
    <t>Perferred Dividend</t>
  </si>
  <si>
    <t>Equity Statement</t>
  </si>
  <si>
    <t>Cash Dividend #in Million</t>
  </si>
  <si>
    <t>Financial Ratios</t>
  </si>
  <si>
    <t>Payout</t>
  </si>
  <si>
    <t>Plow Back</t>
  </si>
  <si>
    <t>Return on Equity</t>
  </si>
  <si>
    <t>Return on Assets</t>
  </si>
  <si>
    <t>Book Value per Share</t>
  </si>
  <si>
    <t>Earning Per Share</t>
  </si>
  <si>
    <t>Net Working Capital to Total Asseets</t>
  </si>
  <si>
    <t>Current Ratio</t>
  </si>
  <si>
    <t>Acid Test</t>
  </si>
  <si>
    <t>Times Interest Earned</t>
  </si>
  <si>
    <t>Total Debt Ratio</t>
  </si>
  <si>
    <t>Debt To Equity</t>
  </si>
  <si>
    <t>Return on Capital Employed</t>
  </si>
  <si>
    <t>Average Collection Period</t>
  </si>
  <si>
    <t>Days sales Inventory</t>
  </si>
  <si>
    <t>Total Assets Turnover</t>
  </si>
  <si>
    <t>Gross Profit Margin</t>
  </si>
  <si>
    <t>Net 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</si>
</sst>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8" formatCode="0\A"/>
    <numFmt numFmtId="171" formatCode="#,##0.0;\(###0.0\);\-"/>
    <numFmt numFmtId="173" formatCode="#,##0.00;\(###0.00\);\-"/>
    <numFmt numFmtId="179" formatCode="#,##0.000;\(#,##0.000\);\-"/>
    <numFmt numFmtId="187" formatCode="#,###,,;\(#,###,,\);\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8"/>
      <color rgb="FF808080"/>
      <name val="Arial"/>
      <family val="2"/>
    </font>
    <font>
      <sz val="9"/>
      <color rgb="FF000000"/>
      <name val="Arial"/>
      <family val="2"/>
    </font>
    <font>
      <b/>
      <sz val="11"/>
      <name val="Calibri"/>
      <family val="2"/>
      <scheme val="minor"/>
    </font>
    <font>
      <sz val="12"/>
      <color rgb="FF225AA6"/>
      <name val="Calibri"/>
      <family val="2"/>
      <scheme val="minor"/>
    </font>
    <font>
      <b/>
      <sz val="20"/>
      <color rgb="FF225AA6"/>
      <name val="Calibri"/>
      <family val="2"/>
      <scheme val="minor"/>
    </font>
    <font>
      <b/>
      <sz val="12"/>
      <color rgb="FF225AA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2596BE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theme="8" tint="-0.499984740745262"/>
      </top>
      <bottom/>
      <diagonal/>
    </border>
    <border>
      <left/>
      <right/>
      <top style="hair">
        <color theme="8" tint="-0.499984740745262"/>
      </top>
      <bottom style="hair">
        <color theme="8" tint="-0.499984740745262"/>
      </bottom>
      <diagonal/>
    </border>
    <border>
      <left/>
      <right/>
      <top/>
      <bottom style="hair">
        <color theme="8" tint="-0.499984740745262"/>
      </bottom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7">
    <xf numFmtId="0" fontId="0" fillId="0" borderId="0" xfId="0"/>
    <xf numFmtId="10" fontId="0" fillId="0" borderId="0" xfId="0" applyNumberFormat="1"/>
    <xf numFmtId="0" fontId="0" fillId="0" borderId="0" xfId="0" applyFont="1"/>
    <xf numFmtId="0" fontId="0" fillId="3" borderId="0" xfId="0" applyFill="1"/>
    <xf numFmtId="0" fontId="0" fillId="3" borderId="0" xfId="0" applyFont="1" applyFill="1"/>
    <xf numFmtId="0" fontId="4" fillId="0" borderId="0" xfId="2"/>
    <xf numFmtId="0" fontId="0" fillId="4" borderId="0" xfId="0" applyFill="1"/>
    <xf numFmtId="0" fontId="0" fillId="4" borderId="0" xfId="0" applyFont="1" applyFill="1"/>
    <xf numFmtId="0" fontId="0" fillId="0" borderId="0" xfId="0" applyFont="1" applyFill="1"/>
    <xf numFmtId="0" fontId="5" fillId="0" borderId="0" xfId="0" applyFont="1"/>
    <xf numFmtId="0" fontId="6" fillId="5" borderId="2" xfId="0" applyFont="1" applyFill="1" applyBorder="1" applyAlignment="1">
      <alignment horizontal="center"/>
    </xf>
    <xf numFmtId="0" fontId="6" fillId="5" borderId="3" xfId="0" applyFont="1" applyFill="1" applyBorder="1"/>
    <xf numFmtId="168" fontId="6" fillId="5" borderId="3" xfId="0" applyNumberFormat="1" applyFont="1" applyFill="1" applyBorder="1"/>
    <xf numFmtId="0" fontId="0" fillId="0" borderId="0" xfId="0" applyBorder="1"/>
    <xf numFmtId="0" fontId="6" fillId="0" borderId="0" xfId="0" applyFont="1" applyFill="1" applyBorder="1" applyAlignment="1"/>
    <xf numFmtId="0" fontId="0" fillId="0" borderId="0" xfId="0" applyFill="1" applyBorder="1"/>
    <xf numFmtId="0" fontId="7" fillId="0" borderId="0" xfId="0" applyFont="1"/>
    <xf numFmtId="0" fontId="3" fillId="0" borderId="0" xfId="0" applyFont="1" applyFill="1"/>
    <xf numFmtId="9" fontId="0" fillId="0" borderId="0" xfId="1" applyFont="1"/>
    <xf numFmtId="171" fontId="0" fillId="0" borderId="0" xfId="0" applyNumberFormat="1"/>
    <xf numFmtId="39" fontId="0" fillId="0" borderId="0" xfId="0" applyNumberFormat="1" applyAlignment="1">
      <alignment horizontal="right" vertical="top"/>
    </xf>
    <xf numFmtId="0" fontId="0" fillId="0" borderId="8" xfId="0" applyBorder="1"/>
    <xf numFmtId="171" fontId="0" fillId="0" borderId="8" xfId="0" applyNumberFormat="1" applyBorder="1"/>
    <xf numFmtId="0" fontId="0" fillId="0" borderId="9" xfId="0" applyBorder="1"/>
    <xf numFmtId="171" fontId="0" fillId="0" borderId="9" xfId="0" applyNumberFormat="1" applyBorder="1"/>
    <xf numFmtId="0" fontId="0" fillId="0" borderId="10" xfId="0" applyBorder="1"/>
    <xf numFmtId="171" fontId="0" fillId="0" borderId="10" xfId="0" applyNumberFormat="1" applyBorder="1"/>
    <xf numFmtId="0" fontId="0" fillId="0" borderId="11" xfId="0" applyBorder="1"/>
    <xf numFmtId="171" fontId="0" fillId="0" borderId="12" xfId="0" applyNumberFormat="1" applyBorder="1"/>
    <xf numFmtId="0" fontId="0" fillId="0" borderId="13" xfId="0" applyBorder="1"/>
    <xf numFmtId="171" fontId="0" fillId="0" borderId="14" xfId="0" applyNumberFormat="1" applyBorder="1"/>
    <xf numFmtId="0" fontId="0" fillId="0" borderId="15" xfId="0" applyBorder="1"/>
    <xf numFmtId="171" fontId="0" fillId="0" borderId="16" xfId="0" applyNumberFormat="1" applyBorder="1"/>
    <xf numFmtId="0" fontId="0" fillId="0" borderId="19" xfId="0" applyBorder="1"/>
    <xf numFmtId="0" fontId="0" fillId="0" borderId="20" xfId="0" applyBorder="1"/>
    <xf numFmtId="171" fontId="0" fillId="0" borderId="20" xfId="0" applyNumberFormat="1" applyBorder="1"/>
    <xf numFmtId="171" fontId="0" fillId="0" borderId="21" xfId="0" applyNumberFormat="1" applyBorder="1"/>
    <xf numFmtId="15" fontId="0" fillId="0" borderId="0" xfId="0" applyNumberFormat="1"/>
    <xf numFmtId="3" fontId="0" fillId="0" borderId="0" xfId="0" applyNumberFormat="1"/>
    <xf numFmtId="0" fontId="0" fillId="6" borderId="0" xfId="0" applyFill="1"/>
    <xf numFmtId="0" fontId="0" fillId="6" borderId="0" xfId="0" applyFont="1" applyFill="1"/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/>
    <xf numFmtId="168" fontId="2" fillId="6" borderId="3" xfId="0" applyNumberFormat="1" applyFont="1" applyFill="1" applyBorder="1"/>
    <xf numFmtId="179" fontId="9" fillId="7" borderId="0" xfId="0" applyNumberFormat="1" applyFont="1" applyFill="1"/>
    <xf numFmtId="0" fontId="9" fillId="7" borderId="0" xfId="0" applyFont="1" applyFill="1"/>
    <xf numFmtId="179" fontId="0" fillId="0" borderId="22" xfId="0" applyNumberFormat="1" applyBorder="1"/>
    <xf numFmtId="0" fontId="0" fillId="0" borderId="22" xfId="0" applyBorder="1"/>
    <xf numFmtId="179" fontId="0" fillId="0" borderId="0" xfId="0" applyNumberFormat="1"/>
    <xf numFmtId="1" fontId="0" fillId="0" borderId="23" xfId="0" applyNumberFormat="1" applyBorder="1"/>
    <xf numFmtId="15" fontId="0" fillId="0" borderId="23" xfId="0" applyNumberFormat="1" applyBorder="1"/>
    <xf numFmtId="1" fontId="0" fillId="0" borderId="24" xfId="0" applyNumberFormat="1" applyBorder="1"/>
    <xf numFmtId="15" fontId="0" fillId="0" borderId="24" xfId="0" applyNumberFormat="1" applyBorder="1"/>
    <xf numFmtId="1" fontId="0" fillId="0" borderId="25" xfId="0" applyNumberFormat="1" applyBorder="1"/>
    <xf numFmtId="15" fontId="0" fillId="0" borderId="25" xfId="0" applyNumberFormat="1" applyBorder="1"/>
    <xf numFmtId="168" fontId="2" fillId="6" borderId="26" xfId="0" applyNumberFormat="1" applyFont="1" applyFill="1" applyBorder="1" applyAlignment="1">
      <alignment horizontal="right"/>
    </xf>
    <xf numFmtId="0" fontId="2" fillId="6" borderId="26" xfId="0" applyFont="1" applyFill="1" applyBorder="1"/>
    <xf numFmtId="0" fontId="2" fillId="6" borderId="27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6" fillId="8" borderId="4" xfId="0" applyFont="1" applyFill="1" applyBorder="1"/>
    <xf numFmtId="168" fontId="6" fillId="8" borderId="4" xfId="0" applyNumberFormat="1" applyFont="1" applyFill="1" applyBorder="1"/>
    <xf numFmtId="0" fontId="0" fillId="8" borderId="0" xfId="0" applyFill="1"/>
    <xf numFmtId="0" fontId="0" fillId="8" borderId="0" xfId="0" applyFont="1" applyFill="1"/>
    <xf numFmtId="0" fontId="3" fillId="7" borderId="0" xfId="0" applyFont="1" applyFill="1"/>
    <xf numFmtId="171" fontId="3" fillId="7" borderId="0" xfId="0" applyNumberFormat="1" applyFont="1" applyFill="1"/>
    <xf numFmtId="0" fontId="3" fillId="7" borderId="17" xfId="0" applyFont="1" applyFill="1" applyBorder="1"/>
    <xf numFmtId="0" fontId="3" fillId="7" borderId="1" xfId="0" applyFont="1" applyFill="1" applyBorder="1"/>
    <xf numFmtId="171" fontId="3" fillId="7" borderId="1" xfId="0" applyNumberFormat="1" applyFont="1" applyFill="1" applyBorder="1"/>
    <xf numFmtId="171" fontId="3" fillId="7" borderId="18" xfId="0" applyNumberFormat="1" applyFont="1" applyFill="1" applyBorder="1"/>
    <xf numFmtId="173" fontId="3" fillId="7" borderId="1" xfId="0" applyNumberFormat="1" applyFont="1" applyFill="1" applyBorder="1"/>
    <xf numFmtId="187" fontId="0" fillId="0" borderId="0" xfId="0" applyNumberFormat="1"/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left"/>
    </xf>
    <xf numFmtId="0" fontId="8" fillId="2" borderId="0" xfId="0" applyFont="1" applyFill="1" applyBorder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2596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vesting.com/equities/gatron-ind-balance-sheet" TargetMode="External"/><Relationship Id="rId2" Type="http://schemas.openxmlformats.org/officeDocument/2006/relationships/image" Target="../media/image1.jpeg"/><Relationship Id="rId1" Type="http://schemas.openxmlformats.org/officeDocument/2006/relationships/hyperlink" Target="https://gatron.com/" TargetMode="External"/><Relationship Id="rId4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vesting.com/equities/gatron-ind-balance-sheet" TargetMode="External"/><Relationship Id="rId2" Type="http://schemas.openxmlformats.org/officeDocument/2006/relationships/image" Target="../media/image1.jpeg"/><Relationship Id="rId1" Type="http://schemas.openxmlformats.org/officeDocument/2006/relationships/hyperlink" Target="https://gatron.com/" TargetMode="External"/><Relationship Id="rId4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vesting.com/equities/gatron-ind-balance-sheet" TargetMode="External"/><Relationship Id="rId2" Type="http://schemas.openxmlformats.org/officeDocument/2006/relationships/image" Target="../media/image1.jpeg"/><Relationship Id="rId1" Type="http://schemas.openxmlformats.org/officeDocument/2006/relationships/hyperlink" Target="https://gatron.com/" TargetMode="External"/><Relationship Id="rId4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s://markets.brecorder.com/market-live/companies-live/detailed-view/GATI.htm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vesting.com/equities/gatron-ind-balance-sheet" TargetMode="External"/><Relationship Id="rId2" Type="http://schemas.openxmlformats.org/officeDocument/2006/relationships/image" Target="../media/image1.jpeg"/><Relationship Id="rId1" Type="http://schemas.openxmlformats.org/officeDocument/2006/relationships/hyperlink" Target="https://gatron.com/" TargetMode="Externa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0</xdr:row>
      <xdr:rowOff>0</xdr:rowOff>
    </xdr:from>
    <xdr:to>
      <xdr:col>2</xdr:col>
      <xdr:colOff>1143000</xdr:colOff>
      <xdr:row>4</xdr:row>
      <xdr:rowOff>189077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791682-2ACF-0117-D635-AAEBF3ADE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0"/>
          <a:ext cx="1133475" cy="951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281782</xdr:colOff>
      <xdr:row>0</xdr:row>
      <xdr:rowOff>0</xdr:rowOff>
    </xdr:from>
    <xdr:to>
      <xdr:col>8</xdr:col>
      <xdr:colOff>0</xdr:colOff>
      <xdr:row>5</xdr:row>
      <xdr:rowOff>9525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215CF25-24B8-B0F4-06C0-4ECBE4502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8157" y="0"/>
          <a:ext cx="985043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0</xdr:row>
      <xdr:rowOff>0</xdr:rowOff>
    </xdr:from>
    <xdr:to>
      <xdr:col>2</xdr:col>
      <xdr:colOff>1143000</xdr:colOff>
      <xdr:row>4</xdr:row>
      <xdr:rowOff>189077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809129-6717-4550-9232-9D484D2C6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0"/>
          <a:ext cx="1133475" cy="951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186533</xdr:colOff>
      <xdr:row>0</xdr:row>
      <xdr:rowOff>0</xdr:rowOff>
    </xdr:from>
    <xdr:to>
      <xdr:col>7</xdr:col>
      <xdr:colOff>9525</xdr:colOff>
      <xdr:row>5</xdr:row>
      <xdr:rowOff>9524</xdr:rowOff>
    </xdr:to>
    <xdr:pic>
      <xdr:nvPicPr>
        <xdr:cNvPr id="5" name="Pictur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30718A0-E22D-4A43-AB42-5D7D49A81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8983" y="0"/>
          <a:ext cx="985042" cy="962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</xdr:colOff>
      <xdr:row>0</xdr:row>
      <xdr:rowOff>0</xdr:rowOff>
    </xdr:from>
    <xdr:ext cx="1133475" cy="951077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1AED84-6AD2-458E-88C5-F07673B70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0"/>
          <a:ext cx="1133475" cy="951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57150</xdr:colOff>
      <xdr:row>0</xdr:row>
      <xdr:rowOff>0</xdr:rowOff>
    </xdr:from>
    <xdr:ext cx="1019175" cy="962024"/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EBD3CEF-E3F4-441D-AFAD-F52BF8956F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0"/>
          <a:ext cx="1019175" cy="962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</xdr:colOff>
      <xdr:row>0</xdr:row>
      <xdr:rowOff>66675</xdr:rowOff>
    </xdr:from>
    <xdr:to>
      <xdr:col>8</xdr:col>
      <xdr:colOff>219075</xdr:colOff>
      <xdr:row>4</xdr:row>
      <xdr:rowOff>57150</xdr:rowOff>
    </xdr:to>
    <xdr:pic>
      <xdr:nvPicPr>
        <xdr:cNvPr id="2" name="Picture 1" descr="Business Recorder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50D709-4931-4D59-0153-0305A1DD3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66675"/>
          <a:ext cx="2114550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0</xdr:rowOff>
    </xdr:from>
    <xdr:ext cx="1104900" cy="99060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53DB74-9E50-44AF-8BD2-5A4055335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0"/>
          <a:ext cx="1104900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0</xdr:row>
      <xdr:rowOff>0</xdr:rowOff>
    </xdr:from>
    <xdr:ext cx="1028701" cy="952499"/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730460B-458F-4013-B4FF-632CBB95E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0"/>
          <a:ext cx="1028701" cy="952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arrons.com/market-data/stocks/gati/financials?countrycode=pk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barrons.com/market-data/stocks/gati/financials?countrycode=pk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barrons.com/market-data/stocks/gati/financials?countrycode=pk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0B434-9855-40E3-A837-85A97E899DF8}">
  <dimension ref="A1:K701"/>
  <sheetViews>
    <sheetView workbookViewId="0">
      <pane ySplit="9" topLeftCell="A16" activePane="bottomLeft" state="frozen"/>
      <selection pane="bottomLeft" activeCell="C20" sqref="C20:H20"/>
    </sheetView>
  </sheetViews>
  <sheetFormatPr defaultRowHeight="15" x14ac:dyDescent="0.25"/>
  <cols>
    <col min="1" max="1" width="1.85546875" customWidth="1"/>
    <col min="3" max="3" width="37.42578125" bestFit="1" customWidth="1"/>
    <col min="4" max="4" width="9.7109375" customWidth="1"/>
    <col min="5" max="5" width="12.140625" bestFit="1" customWidth="1"/>
    <col min="6" max="6" width="9" bestFit="1" customWidth="1"/>
    <col min="7" max="7" width="10" customWidth="1"/>
    <col min="8" max="8" width="9" bestFit="1" customWidth="1"/>
  </cols>
  <sheetData>
    <row r="1" spans="3:11" x14ac:dyDescent="0.25">
      <c r="C1" s="63"/>
      <c r="D1" s="63"/>
      <c r="E1" s="63"/>
      <c r="F1" s="63"/>
      <c r="G1" s="63"/>
      <c r="H1" s="63"/>
    </row>
    <row r="2" spans="3:11" x14ac:dyDescent="0.25">
      <c r="C2" s="63"/>
      <c r="D2" s="63"/>
      <c r="E2" s="63"/>
      <c r="F2" s="63"/>
      <c r="G2" s="63"/>
      <c r="H2" s="63"/>
      <c r="J2" s="5" t="s">
        <v>110</v>
      </c>
    </row>
    <row r="3" spans="3:11" x14ac:dyDescent="0.25">
      <c r="C3" s="63"/>
      <c r="D3" s="63"/>
      <c r="E3" s="63"/>
      <c r="F3" s="63"/>
      <c r="G3" s="63"/>
      <c r="H3" s="63"/>
    </row>
    <row r="4" spans="3:11" x14ac:dyDescent="0.25">
      <c r="C4" s="63"/>
      <c r="D4" s="63"/>
      <c r="E4" s="63"/>
      <c r="F4" s="63"/>
      <c r="G4" s="63"/>
      <c r="H4" s="63"/>
    </row>
    <row r="5" spans="3:11" s="2" customFormat="1" x14ac:dyDescent="0.25">
      <c r="C5" s="64"/>
      <c r="D5" s="64"/>
      <c r="E5" s="64"/>
      <c r="F5" s="64"/>
      <c r="G5" s="64"/>
      <c r="H5" s="64"/>
    </row>
    <row r="6" spans="3:11" s="2" customFormat="1" x14ac:dyDescent="0.25">
      <c r="C6" s="16" t="s">
        <v>113</v>
      </c>
      <c r="D6" s="8"/>
      <c r="E6" s="8"/>
      <c r="F6" s="8"/>
      <c r="G6" s="8"/>
      <c r="H6" s="8"/>
    </row>
    <row r="7" spans="3:11" s="2" customFormat="1" ht="15.75" thickBot="1" x14ac:dyDescent="0.3">
      <c r="C7" s="17" t="s">
        <v>112</v>
      </c>
      <c r="D7" s="8"/>
      <c r="E7" s="8"/>
      <c r="F7" s="8"/>
      <c r="G7" s="8"/>
      <c r="H7" s="8"/>
    </row>
    <row r="8" spans="3:11" s="2" customFormat="1" x14ac:dyDescent="0.25">
      <c r="C8" s="58" t="str">
        <f>"Historical Financial Statement - "&amp;C7</f>
        <v>Historical Financial Statement - Gatron</v>
      </c>
      <c r="D8" s="59"/>
      <c r="E8" s="59"/>
      <c r="F8" s="59"/>
      <c r="G8" s="59"/>
      <c r="H8" s="60"/>
    </row>
    <row r="9" spans="3:11" s="2" customFormat="1" ht="15.75" thickBot="1" x14ac:dyDescent="0.3">
      <c r="C9" s="61" t="s">
        <v>111</v>
      </c>
      <c r="D9" s="61"/>
      <c r="E9" s="62">
        <v>2019</v>
      </c>
      <c r="F9" s="62">
        <v>2020</v>
      </c>
      <c r="G9" s="62">
        <v>2021</v>
      </c>
      <c r="H9" s="62">
        <v>2022</v>
      </c>
    </row>
    <row r="10" spans="3:11" s="2" customFormat="1" x14ac:dyDescent="0.25">
      <c r="K10" s="9"/>
    </row>
    <row r="12" spans="3:11" x14ac:dyDescent="0.25">
      <c r="C12" s="27" t="s">
        <v>4</v>
      </c>
      <c r="D12" s="21"/>
      <c r="E12" s="22">
        <v>899.46</v>
      </c>
      <c r="F12" s="22">
        <v>1493.17</v>
      </c>
      <c r="G12" s="22">
        <v>1135.3599999999999</v>
      </c>
      <c r="H12" s="28">
        <v>1381.56</v>
      </c>
    </row>
    <row r="13" spans="3:11" x14ac:dyDescent="0.25">
      <c r="C13" s="29" t="s">
        <v>5</v>
      </c>
      <c r="D13" s="23"/>
      <c r="E13" s="24" t="s">
        <v>2</v>
      </c>
      <c r="F13" s="24">
        <v>1493.17</v>
      </c>
      <c r="G13" s="24">
        <v>1135.3599999999999</v>
      </c>
      <c r="H13" s="30">
        <v>1381.56</v>
      </c>
    </row>
    <row r="14" spans="3:11" x14ac:dyDescent="0.25">
      <c r="C14" s="29" t="s">
        <v>6</v>
      </c>
      <c r="D14" s="23"/>
      <c r="E14" s="24">
        <v>899.46</v>
      </c>
      <c r="F14" s="24">
        <v>1493.17</v>
      </c>
      <c r="G14" s="24" t="s">
        <v>2</v>
      </c>
      <c r="H14" s="30" t="s">
        <v>2</v>
      </c>
    </row>
    <row r="15" spans="3:11" x14ac:dyDescent="0.25">
      <c r="C15" s="29" t="s">
        <v>7</v>
      </c>
      <c r="D15" s="23"/>
      <c r="E15" s="24" t="s">
        <v>2</v>
      </c>
      <c r="F15" s="24" t="s">
        <v>2</v>
      </c>
      <c r="G15" s="24" t="s">
        <v>2</v>
      </c>
      <c r="H15" s="30" t="s">
        <v>2</v>
      </c>
    </row>
    <row r="16" spans="3:11" x14ac:dyDescent="0.25">
      <c r="C16" s="29" t="s">
        <v>8</v>
      </c>
      <c r="D16" s="23"/>
      <c r="E16" s="24">
        <v>4854.2299999999996</v>
      </c>
      <c r="F16" s="24">
        <v>3186.88</v>
      </c>
      <c r="G16" s="24">
        <v>2467.27</v>
      </c>
      <c r="H16" s="30">
        <v>1997.73</v>
      </c>
    </row>
    <row r="17" spans="3:8" x14ac:dyDescent="0.25">
      <c r="C17" s="29" t="s">
        <v>9</v>
      </c>
      <c r="D17" s="23"/>
      <c r="E17" s="24">
        <v>8052.51</v>
      </c>
      <c r="F17" s="24">
        <v>5055.76</v>
      </c>
      <c r="G17" s="24">
        <v>3408.25</v>
      </c>
      <c r="H17" s="30">
        <v>3783.02</v>
      </c>
    </row>
    <row r="18" spans="3:8" x14ac:dyDescent="0.25">
      <c r="C18" s="29" t="s">
        <v>10</v>
      </c>
      <c r="D18" s="23"/>
      <c r="E18" s="24">
        <v>0.84</v>
      </c>
      <c r="F18" s="24">
        <v>0.871</v>
      </c>
      <c r="G18" s="24">
        <v>42.75</v>
      </c>
      <c r="H18" s="30">
        <v>182.12</v>
      </c>
    </row>
    <row r="19" spans="3:8" x14ac:dyDescent="0.25">
      <c r="C19" s="31" t="s">
        <v>11</v>
      </c>
      <c r="D19" s="25"/>
      <c r="E19" s="26">
        <v>694.67</v>
      </c>
      <c r="F19" s="26">
        <v>290.89999999999998</v>
      </c>
      <c r="G19" s="26" t="s">
        <v>2</v>
      </c>
      <c r="H19" s="32" t="s">
        <v>2</v>
      </c>
    </row>
    <row r="20" spans="3:8" ht="15.75" thickBot="1" x14ac:dyDescent="0.3">
      <c r="C20" s="67" t="s">
        <v>3</v>
      </c>
      <c r="D20" s="68"/>
      <c r="E20" s="71">
        <v>14501.71</v>
      </c>
      <c r="F20" s="69">
        <v>10027.58</v>
      </c>
      <c r="G20" s="69">
        <v>7053.63</v>
      </c>
      <c r="H20" s="70">
        <v>7344.44</v>
      </c>
    </row>
    <row r="21" spans="3:8" x14ac:dyDescent="0.25">
      <c r="E21" s="20"/>
      <c r="F21" s="19"/>
      <c r="G21" s="19"/>
      <c r="H21" s="19"/>
    </row>
    <row r="22" spans="3:8" x14ac:dyDescent="0.25">
      <c r="C22" s="27" t="s">
        <v>13</v>
      </c>
      <c r="D22" s="21"/>
      <c r="E22" s="22">
        <v>12345.44</v>
      </c>
      <c r="F22" s="22">
        <v>7498.06</v>
      </c>
      <c r="G22" s="22">
        <v>5215.9399999999996</v>
      </c>
      <c r="H22" s="28">
        <v>3239.25</v>
      </c>
    </row>
    <row r="23" spans="3:8" x14ac:dyDescent="0.25">
      <c r="C23" s="29" t="s">
        <v>14</v>
      </c>
      <c r="D23" s="23"/>
      <c r="E23" s="24">
        <v>20129.98</v>
      </c>
      <c r="F23" s="24">
        <v>14455.83</v>
      </c>
      <c r="G23" s="24">
        <v>12299.53</v>
      </c>
      <c r="H23" s="30" t="s">
        <v>2</v>
      </c>
    </row>
    <row r="24" spans="3:8" x14ac:dyDescent="0.25">
      <c r="C24" s="29" t="s">
        <v>15</v>
      </c>
      <c r="D24" s="23"/>
      <c r="E24" s="24">
        <v>-7784.55</v>
      </c>
      <c r="F24" s="24">
        <v>-6957.77</v>
      </c>
      <c r="G24" s="24">
        <v>-7083.59</v>
      </c>
      <c r="H24" s="30" t="s">
        <v>2</v>
      </c>
    </row>
    <row r="25" spans="3:8" x14ac:dyDescent="0.25">
      <c r="C25" s="29" t="s">
        <v>16</v>
      </c>
      <c r="D25" s="23"/>
      <c r="E25" s="24" t="s">
        <v>2</v>
      </c>
      <c r="F25" s="24" t="s">
        <v>2</v>
      </c>
      <c r="G25" s="24" t="s">
        <v>2</v>
      </c>
      <c r="H25" s="30" t="s">
        <v>2</v>
      </c>
    </row>
    <row r="26" spans="3:8" x14ac:dyDescent="0.25">
      <c r="C26" s="29" t="s">
        <v>17</v>
      </c>
      <c r="D26" s="23"/>
      <c r="E26" s="24">
        <v>59.59</v>
      </c>
      <c r="F26" s="24">
        <v>35.9</v>
      </c>
      <c r="G26" s="24">
        <v>17.61</v>
      </c>
      <c r="H26" s="30" t="s">
        <v>2</v>
      </c>
    </row>
    <row r="27" spans="3:8" x14ac:dyDescent="0.25">
      <c r="C27" s="29" t="s">
        <v>18</v>
      </c>
      <c r="D27" s="23"/>
      <c r="E27" s="24" t="s">
        <v>2</v>
      </c>
      <c r="F27" s="24" t="s">
        <v>2</v>
      </c>
      <c r="G27" s="24">
        <v>8903.6200000000008</v>
      </c>
      <c r="H27" s="30">
        <v>8432.06</v>
      </c>
    </row>
    <row r="28" spans="3:8" x14ac:dyDescent="0.25">
      <c r="C28" s="29" t="s">
        <v>19</v>
      </c>
      <c r="D28" s="23"/>
      <c r="E28" s="24">
        <v>527.72</v>
      </c>
      <c r="F28" s="24">
        <v>285.58</v>
      </c>
      <c r="G28" s="24">
        <v>0.02</v>
      </c>
      <c r="H28" s="30">
        <v>0.1</v>
      </c>
    </row>
    <row r="29" spans="3:8" x14ac:dyDescent="0.25">
      <c r="C29" s="29" t="s">
        <v>20</v>
      </c>
      <c r="D29" s="23"/>
      <c r="E29" s="24">
        <v>2.84</v>
      </c>
      <c r="F29" s="24">
        <v>2.85</v>
      </c>
      <c r="G29" s="24">
        <v>3.23</v>
      </c>
      <c r="H29" s="30">
        <v>2.72</v>
      </c>
    </row>
    <row r="30" spans="3:8" x14ac:dyDescent="0.25">
      <c r="C30" s="33" t="s">
        <v>21</v>
      </c>
      <c r="D30" s="34"/>
      <c r="E30" s="35">
        <v>3897.24</v>
      </c>
      <c r="F30" s="35">
        <v>2163.91</v>
      </c>
      <c r="G30" s="35" t="s">
        <v>2</v>
      </c>
      <c r="H30" s="36" t="s">
        <v>2</v>
      </c>
    </row>
    <row r="31" spans="3:8" ht="15.75" thickBot="1" x14ac:dyDescent="0.3">
      <c r="C31" s="67" t="s">
        <v>12</v>
      </c>
      <c r="D31" s="68"/>
      <c r="E31" s="69">
        <v>26909.88</v>
      </c>
      <c r="F31" s="69">
        <v>17564.43</v>
      </c>
      <c r="G31" s="69">
        <v>21194.06</v>
      </c>
      <c r="H31" s="70">
        <v>19018.57</v>
      </c>
    </row>
    <row r="32" spans="3:8" x14ac:dyDescent="0.25">
      <c r="E32" s="19"/>
      <c r="F32" s="19"/>
      <c r="G32" s="19"/>
      <c r="H32" s="19"/>
    </row>
    <row r="33" spans="3:8" x14ac:dyDescent="0.25">
      <c r="C33" s="27" t="s">
        <v>23</v>
      </c>
      <c r="D33" s="21"/>
      <c r="E33" s="22">
        <v>1597.42</v>
      </c>
      <c r="F33" s="22">
        <v>439.04</v>
      </c>
      <c r="G33" s="22">
        <v>602.71</v>
      </c>
      <c r="H33" s="28">
        <v>3698.48</v>
      </c>
    </row>
    <row r="34" spans="3:8" x14ac:dyDescent="0.25">
      <c r="C34" s="29" t="s">
        <v>24</v>
      </c>
      <c r="D34" s="23"/>
      <c r="E34" s="24" t="s">
        <v>2</v>
      </c>
      <c r="F34" s="24">
        <v>4.05</v>
      </c>
      <c r="G34" s="24" t="s">
        <v>2</v>
      </c>
      <c r="H34" s="30">
        <v>3698.48</v>
      </c>
    </row>
    <row r="35" spans="3:8" x14ac:dyDescent="0.25">
      <c r="C35" s="29" t="s">
        <v>25</v>
      </c>
      <c r="D35" s="23"/>
      <c r="E35" s="24">
        <v>459.21</v>
      </c>
      <c r="F35" s="24">
        <v>272.26</v>
      </c>
      <c r="G35" s="24">
        <v>214.45</v>
      </c>
      <c r="H35" s="30">
        <v>8.58</v>
      </c>
    </row>
    <row r="36" spans="3:8" x14ac:dyDescent="0.25">
      <c r="C36" s="29" t="s">
        <v>26</v>
      </c>
      <c r="D36" s="23"/>
      <c r="E36" s="24">
        <v>4891.87</v>
      </c>
      <c r="F36" s="24">
        <v>3520.88</v>
      </c>
      <c r="G36" s="24">
        <v>1671.94</v>
      </c>
      <c r="H36" s="30">
        <v>864.72</v>
      </c>
    </row>
    <row r="37" spans="3:8" x14ac:dyDescent="0.25">
      <c r="C37" s="29" t="s">
        <v>27</v>
      </c>
      <c r="D37" s="23"/>
      <c r="E37" s="24">
        <v>277.23</v>
      </c>
      <c r="F37" s="24">
        <v>90.34</v>
      </c>
      <c r="G37" s="24">
        <v>3.17</v>
      </c>
      <c r="H37" s="30" t="s">
        <v>2</v>
      </c>
    </row>
    <row r="38" spans="3:8" x14ac:dyDescent="0.25">
      <c r="C38" s="33" t="s">
        <v>28</v>
      </c>
      <c r="D38" s="34"/>
      <c r="E38" s="35">
        <v>3061.92</v>
      </c>
      <c r="F38" s="35">
        <v>1866.4</v>
      </c>
      <c r="G38" s="35">
        <v>2720.41</v>
      </c>
      <c r="H38" s="36">
        <v>37.11</v>
      </c>
    </row>
    <row r="39" spans="3:8" ht="15.75" thickBot="1" x14ac:dyDescent="0.3">
      <c r="C39" s="67" t="s">
        <v>22</v>
      </c>
      <c r="D39" s="68"/>
      <c r="E39" s="69">
        <v>10287.65</v>
      </c>
      <c r="F39" s="69">
        <v>6188.92</v>
      </c>
      <c r="G39" s="69">
        <v>5212.6899999999996</v>
      </c>
      <c r="H39" s="70">
        <v>4608.8900000000003</v>
      </c>
    </row>
    <row r="40" spans="3:8" x14ac:dyDescent="0.25">
      <c r="E40" s="19"/>
      <c r="F40" s="19"/>
      <c r="G40" s="19"/>
      <c r="H40" s="19"/>
    </row>
    <row r="41" spans="3:8" x14ac:dyDescent="0.25">
      <c r="C41" s="27" t="s">
        <v>30</v>
      </c>
      <c r="D41" s="21"/>
      <c r="E41" s="22">
        <v>5696.3</v>
      </c>
      <c r="F41" s="22">
        <v>2840.44</v>
      </c>
      <c r="G41" s="22">
        <v>1174.78</v>
      </c>
      <c r="H41" s="28">
        <v>126.54</v>
      </c>
    </row>
    <row r="42" spans="3:8" x14ac:dyDescent="0.25">
      <c r="C42" s="29" t="s">
        <v>31</v>
      </c>
      <c r="D42" s="23"/>
      <c r="E42" s="24">
        <v>5696.3</v>
      </c>
      <c r="F42" s="24">
        <v>2840.44</v>
      </c>
      <c r="G42" s="24">
        <v>1174.78</v>
      </c>
      <c r="H42" s="30">
        <v>126.54</v>
      </c>
    </row>
    <row r="43" spans="3:8" x14ac:dyDescent="0.25">
      <c r="C43" s="29" t="s">
        <v>32</v>
      </c>
      <c r="D43" s="23"/>
      <c r="E43" s="24" t="s">
        <v>2</v>
      </c>
      <c r="F43" s="24" t="s">
        <v>2</v>
      </c>
      <c r="G43" s="24" t="s">
        <v>2</v>
      </c>
      <c r="H43" s="30" t="s">
        <v>2</v>
      </c>
    </row>
    <row r="44" spans="3:8" x14ac:dyDescent="0.25">
      <c r="C44" s="29" t="s">
        <v>33</v>
      </c>
      <c r="D44" s="23"/>
      <c r="E44" s="24">
        <v>211.75</v>
      </c>
      <c r="F44" s="24" t="s">
        <v>2</v>
      </c>
      <c r="G44" s="24">
        <v>1258.44</v>
      </c>
      <c r="H44" s="30">
        <v>1554.37</v>
      </c>
    </row>
    <row r="45" spans="3:8" x14ac:dyDescent="0.25">
      <c r="C45" s="29" t="s">
        <v>34</v>
      </c>
      <c r="D45" s="23"/>
      <c r="E45" s="24" t="s">
        <v>2</v>
      </c>
      <c r="F45" s="24" t="s">
        <v>2</v>
      </c>
      <c r="G45" s="24" t="s">
        <v>2</v>
      </c>
      <c r="H45" s="30" t="s">
        <v>2</v>
      </c>
    </row>
    <row r="46" spans="3:8" x14ac:dyDescent="0.25">
      <c r="C46" s="33" t="s">
        <v>35</v>
      </c>
      <c r="D46" s="34"/>
      <c r="E46" s="35">
        <v>-10283.66</v>
      </c>
      <c r="F46" s="35">
        <v>-5672.23</v>
      </c>
      <c r="G46" s="35">
        <v>409.19</v>
      </c>
      <c r="H46" s="36">
        <v>1554.37</v>
      </c>
    </row>
    <row r="47" spans="3:8" ht="15.75" thickBot="1" x14ac:dyDescent="0.3">
      <c r="C47" s="67" t="s">
        <v>29</v>
      </c>
      <c r="D47" s="68"/>
      <c r="E47" s="69">
        <v>16927.43</v>
      </c>
      <c r="F47" s="69">
        <v>9883.7900000000009</v>
      </c>
      <c r="G47" s="69">
        <v>8055.09</v>
      </c>
      <c r="H47" s="70">
        <v>6289.8</v>
      </c>
    </row>
    <row r="48" spans="3:8" x14ac:dyDescent="0.25">
      <c r="E48" s="19"/>
      <c r="F48" s="19"/>
      <c r="G48" s="19"/>
      <c r="H48" s="19"/>
    </row>
    <row r="49" spans="3:8" x14ac:dyDescent="0.25">
      <c r="C49" s="27" t="s">
        <v>37</v>
      </c>
      <c r="D49" s="21"/>
      <c r="E49" s="22" t="s">
        <v>2</v>
      </c>
      <c r="F49" s="22" t="s">
        <v>2</v>
      </c>
      <c r="G49" s="22" t="s">
        <v>2</v>
      </c>
      <c r="H49" s="28" t="s">
        <v>2</v>
      </c>
    </row>
    <row r="50" spans="3:8" x14ac:dyDescent="0.25">
      <c r="C50" s="29" t="s">
        <v>38</v>
      </c>
      <c r="D50" s="23"/>
      <c r="E50" s="24" t="s">
        <v>2</v>
      </c>
      <c r="F50" s="24" t="s">
        <v>2</v>
      </c>
      <c r="G50" s="24" t="s">
        <v>2</v>
      </c>
      <c r="H50" s="30" t="s">
        <v>2</v>
      </c>
    </row>
    <row r="51" spans="3:8" x14ac:dyDescent="0.25">
      <c r="C51" s="29" t="s">
        <v>39</v>
      </c>
      <c r="D51" s="23"/>
      <c r="E51" s="24">
        <v>383.64</v>
      </c>
      <c r="F51" s="24">
        <v>383.64</v>
      </c>
      <c r="G51" s="24">
        <v>383.64</v>
      </c>
      <c r="H51" s="30">
        <v>383.64</v>
      </c>
    </row>
    <row r="52" spans="3:8" x14ac:dyDescent="0.25">
      <c r="C52" s="29" t="s">
        <v>40</v>
      </c>
      <c r="D52" s="23"/>
      <c r="E52" s="24">
        <v>383.64</v>
      </c>
      <c r="F52" s="24">
        <v>383.64</v>
      </c>
      <c r="G52" s="24">
        <v>383.64</v>
      </c>
      <c r="H52" s="30">
        <v>383.64</v>
      </c>
    </row>
    <row r="53" spans="3:8" x14ac:dyDescent="0.25">
      <c r="C53" s="29" t="s">
        <v>41</v>
      </c>
      <c r="D53" s="23"/>
      <c r="E53" s="24">
        <v>9215.16</v>
      </c>
      <c r="F53" s="24">
        <v>6913.34</v>
      </c>
      <c r="G53" s="24">
        <v>12755.32</v>
      </c>
      <c r="H53" s="30">
        <v>12345.13</v>
      </c>
    </row>
    <row r="54" spans="3:8" x14ac:dyDescent="0.25">
      <c r="C54" s="29" t="s">
        <v>42</v>
      </c>
      <c r="D54" s="23"/>
      <c r="E54" s="24" t="s">
        <v>2</v>
      </c>
      <c r="F54" s="24" t="s">
        <v>2</v>
      </c>
      <c r="G54" s="24" t="s">
        <v>2</v>
      </c>
      <c r="H54" s="30" t="s">
        <v>2</v>
      </c>
    </row>
    <row r="55" spans="3:8" x14ac:dyDescent="0.25">
      <c r="C55" s="29" t="s">
        <v>43</v>
      </c>
      <c r="D55" s="23"/>
      <c r="E55" s="24" t="s">
        <v>2</v>
      </c>
      <c r="F55" s="24" t="s">
        <v>2</v>
      </c>
      <c r="G55" s="24" t="s">
        <v>2</v>
      </c>
      <c r="H55" s="30" t="s">
        <v>2</v>
      </c>
    </row>
    <row r="56" spans="3:8" x14ac:dyDescent="0.25">
      <c r="C56" s="29" t="s">
        <v>44</v>
      </c>
      <c r="D56" s="23"/>
      <c r="E56" s="24" t="s">
        <v>2</v>
      </c>
      <c r="F56" s="24" t="s">
        <v>2</v>
      </c>
      <c r="G56" s="24" t="s">
        <v>2</v>
      </c>
      <c r="H56" s="30" t="s">
        <v>2</v>
      </c>
    </row>
    <row r="57" spans="3:8" x14ac:dyDescent="0.25">
      <c r="C57" s="33" t="s">
        <v>45</v>
      </c>
      <c r="D57" s="34"/>
      <c r="E57" s="35" t="s">
        <v>2</v>
      </c>
      <c r="F57" s="35" t="s">
        <v>2</v>
      </c>
      <c r="G57" s="35" t="s">
        <v>2</v>
      </c>
      <c r="H57" s="36" t="s">
        <v>2</v>
      </c>
    </row>
    <row r="58" spans="3:8" ht="15.75" thickBot="1" x14ac:dyDescent="0.3">
      <c r="C58" s="67" t="s">
        <v>36</v>
      </c>
      <c r="D58" s="68"/>
      <c r="E58" s="69">
        <v>9982.4500000000007</v>
      </c>
      <c r="F58" s="69">
        <v>7680.64</v>
      </c>
      <c r="G58" s="69">
        <v>13138.96</v>
      </c>
      <c r="H58" s="70">
        <v>12728.77</v>
      </c>
    </row>
    <row r="59" spans="3:8" x14ac:dyDescent="0.25">
      <c r="E59" s="19"/>
      <c r="F59" s="19"/>
      <c r="G59" s="19"/>
      <c r="H59" s="19"/>
    </row>
    <row r="60" spans="3:8" x14ac:dyDescent="0.25">
      <c r="C60" s="65" t="s">
        <v>46</v>
      </c>
      <c r="D60" s="65"/>
      <c r="E60" s="66">
        <v>26909.88</v>
      </c>
      <c r="F60" s="66">
        <v>17564.43</v>
      </c>
      <c r="G60" s="66">
        <v>21194.06</v>
      </c>
      <c r="H60" s="66">
        <v>19018.57</v>
      </c>
    </row>
    <row r="61" spans="3:8" x14ac:dyDescent="0.25">
      <c r="C61" s="65" t="s">
        <v>47</v>
      </c>
      <c r="D61" s="65"/>
      <c r="E61" s="66">
        <v>76.73</v>
      </c>
      <c r="F61" s="66">
        <v>76.73</v>
      </c>
      <c r="G61" s="66">
        <v>76.73</v>
      </c>
      <c r="H61" s="66">
        <v>76.73</v>
      </c>
    </row>
    <row r="62" spans="3:8" x14ac:dyDescent="0.25">
      <c r="C62" s="65" t="s">
        <v>48</v>
      </c>
      <c r="D62" s="65"/>
      <c r="E62" s="66" t="s">
        <v>2</v>
      </c>
      <c r="F62" s="66" t="s">
        <v>2</v>
      </c>
      <c r="G62" s="66" t="s">
        <v>2</v>
      </c>
      <c r="H62" s="66" t="s">
        <v>2</v>
      </c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95" spans="1:1" x14ac:dyDescent="0.25">
      <c r="A195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82" spans="1:1" x14ac:dyDescent="0.25">
      <c r="A382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25" spans="1:1" x14ac:dyDescent="0.25">
      <c r="A525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701" spans="1:1" x14ac:dyDescent="0.25">
      <c r="A701" s="1"/>
    </row>
  </sheetData>
  <mergeCells count="1">
    <mergeCell ref="C8:H8"/>
  </mergeCells>
  <hyperlinks>
    <hyperlink ref="J2" r:id="rId1" xr:uid="{FCA6815B-732A-4625-B79C-D29FA8E07371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20067-9339-46F1-86EE-D90B801BAD32}">
  <dimension ref="C1:K37"/>
  <sheetViews>
    <sheetView workbookViewId="0">
      <selection activeCell="I13" sqref="I13"/>
    </sheetView>
  </sheetViews>
  <sheetFormatPr defaultRowHeight="15" x14ac:dyDescent="0.25"/>
  <cols>
    <col min="1" max="1" width="1.85546875" customWidth="1"/>
    <col min="3" max="3" width="35.7109375" bestFit="1" customWidth="1"/>
    <col min="4" max="4" width="10" bestFit="1" customWidth="1"/>
    <col min="5" max="7" width="8.7109375" bestFit="1" customWidth="1"/>
  </cols>
  <sheetData>
    <row r="1" spans="3:11" x14ac:dyDescent="0.25">
      <c r="C1" s="6"/>
      <c r="D1" s="6"/>
      <c r="E1" s="6"/>
      <c r="F1" s="6"/>
      <c r="G1" s="3"/>
    </row>
    <row r="2" spans="3:11" x14ac:dyDescent="0.25">
      <c r="C2" s="6"/>
      <c r="D2" s="6"/>
      <c r="E2" s="6"/>
      <c r="F2" s="6"/>
      <c r="G2" s="3"/>
      <c r="I2" s="5" t="s">
        <v>110</v>
      </c>
    </row>
    <row r="3" spans="3:11" x14ac:dyDescent="0.25">
      <c r="C3" s="6"/>
      <c r="D3" s="6"/>
      <c r="E3" s="6"/>
      <c r="F3" s="6"/>
      <c r="G3" s="3"/>
    </row>
    <row r="4" spans="3:11" x14ac:dyDescent="0.25">
      <c r="C4" s="6"/>
      <c r="D4" s="6"/>
      <c r="E4" s="6"/>
      <c r="F4" s="6"/>
      <c r="G4" s="3"/>
    </row>
    <row r="5" spans="3:11" x14ac:dyDescent="0.25">
      <c r="C5" s="7"/>
      <c r="D5" s="7"/>
      <c r="E5" s="7"/>
      <c r="F5" s="7"/>
      <c r="G5" s="4"/>
      <c r="H5" s="2"/>
      <c r="I5" s="2"/>
      <c r="J5" s="2"/>
    </row>
    <row r="6" spans="3:11" x14ac:dyDescent="0.25">
      <c r="C6" s="2"/>
      <c r="D6" s="2"/>
      <c r="E6" s="2"/>
      <c r="F6" s="2"/>
      <c r="G6" s="2"/>
      <c r="H6" s="2"/>
      <c r="I6" s="2"/>
      <c r="J6" s="2"/>
      <c r="K6" s="2"/>
    </row>
    <row r="8" spans="3:11" x14ac:dyDescent="0.25">
      <c r="C8" s="16" t="s">
        <v>113</v>
      </c>
      <c r="H8" s="13"/>
    </row>
    <row r="9" spans="3:11" x14ac:dyDescent="0.25">
      <c r="C9" s="10" t="str">
        <f>"Cash Flow Statement - "&amp;'Balance sheet'!C7</f>
        <v>Cash Flow Statement - Gatron</v>
      </c>
      <c r="D9" s="10"/>
      <c r="E9" s="10"/>
      <c r="F9" s="10"/>
      <c r="G9" s="10"/>
      <c r="H9" s="14"/>
    </row>
    <row r="10" spans="3:11" ht="15.75" thickBot="1" x14ac:dyDescent="0.3">
      <c r="C10" s="11" t="s">
        <v>111</v>
      </c>
      <c r="D10" s="12">
        <v>2019</v>
      </c>
      <c r="E10" s="12">
        <v>2020</v>
      </c>
      <c r="F10" s="12">
        <v>2021</v>
      </c>
      <c r="G10" s="12">
        <v>2022</v>
      </c>
      <c r="H10" s="15"/>
    </row>
    <row r="12" spans="3:11" x14ac:dyDescent="0.25">
      <c r="C12" t="s">
        <v>53</v>
      </c>
      <c r="D12">
        <v>-99.01</v>
      </c>
      <c r="E12">
        <v>-106.5</v>
      </c>
      <c r="F12">
        <v>27.75</v>
      </c>
      <c r="G12">
        <v>178.94</v>
      </c>
    </row>
    <row r="13" spans="3:11" x14ac:dyDescent="0.25">
      <c r="C13" t="s">
        <v>54</v>
      </c>
      <c r="D13">
        <v>3213.24</v>
      </c>
      <c r="E13">
        <v>2100.71</v>
      </c>
      <c r="F13">
        <v>-3523.46</v>
      </c>
      <c r="G13">
        <v>-1611.05</v>
      </c>
    </row>
    <row r="14" spans="3:11" x14ac:dyDescent="0.25">
      <c r="C14" t="s">
        <v>55</v>
      </c>
      <c r="D14">
        <v>281.74</v>
      </c>
      <c r="E14">
        <v>276.17</v>
      </c>
      <c r="F14">
        <v>277.17</v>
      </c>
      <c r="G14">
        <v>282.05</v>
      </c>
    </row>
    <row r="15" spans="3:11" x14ac:dyDescent="0.25">
      <c r="C15" t="s">
        <v>56</v>
      </c>
      <c r="D15" t="s">
        <v>2</v>
      </c>
      <c r="E15" t="s">
        <v>2</v>
      </c>
      <c r="F15">
        <v>1.86</v>
      </c>
      <c r="G15" t="s">
        <v>2</v>
      </c>
    </row>
    <row r="16" spans="3:11" x14ac:dyDescent="0.25">
      <c r="C16" t="s">
        <v>57</v>
      </c>
      <c r="D16" t="s">
        <v>2</v>
      </c>
      <c r="E16" t="s">
        <v>2</v>
      </c>
      <c r="F16" t="s">
        <v>2</v>
      </c>
      <c r="G16" t="s">
        <v>2</v>
      </c>
    </row>
    <row r="17" spans="3:7" x14ac:dyDescent="0.25">
      <c r="C17" t="s">
        <v>58</v>
      </c>
      <c r="D17">
        <v>200.22</v>
      </c>
      <c r="E17">
        <v>199.25</v>
      </c>
      <c r="F17">
        <v>178.19</v>
      </c>
      <c r="G17" t="s">
        <v>2</v>
      </c>
    </row>
    <row r="18" spans="3:7" x14ac:dyDescent="0.25">
      <c r="C18" t="s">
        <v>59</v>
      </c>
      <c r="D18" t="s">
        <v>2</v>
      </c>
      <c r="E18" t="s">
        <v>2</v>
      </c>
      <c r="F18" t="s">
        <v>2</v>
      </c>
      <c r="G18" t="s">
        <v>2</v>
      </c>
    </row>
    <row r="19" spans="3:7" x14ac:dyDescent="0.25">
      <c r="C19" t="s">
        <v>60</v>
      </c>
      <c r="D19" t="s">
        <v>2</v>
      </c>
      <c r="E19" t="s">
        <v>2</v>
      </c>
      <c r="F19" t="s">
        <v>2</v>
      </c>
      <c r="G19" t="s">
        <v>2</v>
      </c>
    </row>
    <row r="20" spans="3:7" x14ac:dyDescent="0.25">
      <c r="C20" t="s">
        <v>61</v>
      </c>
      <c r="D20">
        <v>50.81</v>
      </c>
      <c r="E20" t="s">
        <v>2</v>
      </c>
      <c r="F20">
        <v>109.92</v>
      </c>
      <c r="G20" t="s">
        <v>2</v>
      </c>
    </row>
    <row r="21" spans="3:7" x14ac:dyDescent="0.25">
      <c r="C21" t="s">
        <v>62</v>
      </c>
      <c r="D21">
        <v>190.97</v>
      </c>
      <c r="E21">
        <v>154.57</v>
      </c>
      <c r="F21">
        <v>115.74</v>
      </c>
      <c r="G21">
        <v>70.430000000000007</v>
      </c>
    </row>
    <row r="22" spans="3:7" x14ac:dyDescent="0.25">
      <c r="C22" t="s">
        <v>63</v>
      </c>
      <c r="D22">
        <v>2828.42</v>
      </c>
      <c r="E22">
        <v>1728.07</v>
      </c>
      <c r="F22">
        <v>-4008.44</v>
      </c>
      <c r="G22" t="s">
        <v>2</v>
      </c>
    </row>
    <row r="23" spans="3:7" x14ac:dyDescent="0.25">
      <c r="C23" t="s">
        <v>64</v>
      </c>
      <c r="D23">
        <v>-1256.46</v>
      </c>
      <c r="E23">
        <v>-2166.17</v>
      </c>
      <c r="F23">
        <v>-2143.61</v>
      </c>
      <c r="G23">
        <v>-1811.65</v>
      </c>
    </row>
    <row r="24" spans="3:7" x14ac:dyDescent="0.25">
      <c r="C24" t="s">
        <v>65</v>
      </c>
      <c r="D24">
        <v>-1257.69</v>
      </c>
      <c r="E24">
        <v>-2169.4699999999998</v>
      </c>
      <c r="F24">
        <v>-2152.2399999999998</v>
      </c>
      <c r="G24">
        <v>-1812.29</v>
      </c>
    </row>
    <row r="25" spans="3:7" x14ac:dyDescent="0.25">
      <c r="C25" t="s">
        <v>66</v>
      </c>
      <c r="D25">
        <v>1.23</v>
      </c>
      <c r="E25">
        <v>3.3</v>
      </c>
      <c r="F25">
        <v>8.64</v>
      </c>
      <c r="G25">
        <v>0.63800000000000001</v>
      </c>
    </row>
    <row r="26" spans="3:7" x14ac:dyDescent="0.25">
      <c r="C26" t="s">
        <v>67</v>
      </c>
      <c r="D26">
        <v>454.01</v>
      </c>
      <c r="E26">
        <v>551.99</v>
      </c>
      <c r="F26">
        <v>2652.02</v>
      </c>
      <c r="G26" t="s">
        <v>2</v>
      </c>
    </row>
    <row r="27" spans="3:7" x14ac:dyDescent="0.25">
      <c r="C27" t="s">
        <v>68</v>
      </c>
      <c r="D27" t="s">
        <v>2</v>
      </c>
      <c r="E27" t="s">
        <v>2</v>
      </c>
      <c r="F27" t="s">
        <v>2</v>
      </c>
      <c r="G27" t="s">
        <v>2</v>
      </c>
    </row>
    <row r="28" spans="3:7" x14ac:dyDescent="0.25">
      <c r="C28" t="s">
        <v>69</v>
      </c>
      <c r="D28">
        <v>-0.186</v>
      </c>
      <c r="E28">
        <v>-8.2000000000000003E-2</v>
      </c>
      <c r="F28">
        <v>-5.8000000000000003E-2</v>
      </c>
      <c r="G28">
        <v>-5.8000000000000003E-2</v>
      </c>
    </row>
    <row r="29" spans="3:7" x14ac:dyDescent="0.25">
      <c r="C29" t="s">
        <v>70</v>
      </c>
      <c r="D29" t="s">
        <v>2</v>
      </c>
      <c r="E29" t="s">
        <v>2</v>
      </c>
      <c r="F29" t="s">
        <v>2</v>
      </c>
      <c r="G29" t="s">
        <v>2</v>
      </c>
    </row>
    <row r="30" spans="3:7" x14ac:dyDescent="0.25">
      <c r="C30" t="s">
        <v>71</v>
      </c>
      <c r="D30">
        <v>454.2</v>
      </c>
      <c r="E30">
        <v>552.07000000000005</v>
      </c>
      <c r="F30">
        <v>2652.08</v>
      </c>
      <c r="G30">
        <v>816.11</v>
      </c>
    </row>
    <row r="31" spans="3:7" x14ac:dyDescent="0.25">
      <c r="C31" t="s">
        <v>72</v>
      </c>
      <c r="D31" t="s">
        <v>2</v>
      </c>
      <c r="E31" t="s">
        <v>2</v>
      </c>
      <c r="F31" t="s">
        <v>2</v>
      </c>
      <c r="G31" t="s">
        <v>2</v>
      </c>
    </row>
    <row r="32" spans="3:7" x14ac:dyDescent="0.25">
      <c r="C32" t="s">
        <v>73</v>
      </c>
      <c r="D32">
        <v>2410.79</v>
      </c>
      <c r="E32">
        <v>486.53</v>
      </c>
      <c r="F32">
        <v>-3015.05</v>
      </c>
      <c r="G32" t="s">
        <v>2</v>
      </c>
    </row>
    <row r="33" spans="3:7" x14ac:dyDescent="0.25">
      <c r="C33" t="s">
        <v>74</v>
      </c>
      <c r="D33">
        <v>-1751.85</v>
      </c>
      <c r="E33">
        <v>-52.28</v>
      </c>
      <c r="F33">
        <v>3880.02</v>
      </c>
      <c r="G33" t="s">
        <v>2</v>
      </c>
    </row>
    <row r="34" spans="3:7" x14ac:dyDescent="0.25">
      <c r="C34" t="s">
        <v>75</v>
      </c>
      <c r="D34">
        <v>658.94</v>
      </c>
      <c r="E34">
        <v>434.24</v>
      </c>
      <c r="F34">
        <v>864.96</v>
      </c>
      <c r="G34">
        <v>899.46</v>
      </c>
    </row>
    <row r="35" spans="3:7" x14ac:dyDescent="0.25">
      <c r="C35" t="s">
        <v>76</v>
      </c>
      <c r="D35">
        <v>2036.5</v>
      </c>
      <c r="E35" t="s">
        <v>2</v>
      </c>
      <c r="F35">
        <v>-5733.31</v>
      </c>
      <c r="G35">
        <v>-3314.87</v>
      </c>
    </row>
    <row r="36" spans="3:7" x14ac:dyDescent="0.25">
      <c r="C36" t="s">
        <v>77</v>
      </c>
      <c r="D36">
        <v>222972.48</v>
      </c>
      <c r="E36" t="s">
        <v>2</v>
      </c>
      <c r="F36">
        <v>-72.959999999999994</v>
      </c>
      <c r="G36">
        <v>-1224.79</v>
      </c>
    </row>
    <row r="37" spans="3:7" x14ac:dyDescent="0.25">
      <c r="C37" t="s">
        <v>78</v>
      </c>
      <c r="D37">
        <v>19.82</v>
      </c>
      <c r="E37">
        <v>-0.54400000000000004</v>
      </c>
      <c r="F37">
        <v>-44.48</v>
      </c>
      <c r="G37">
        <v>-21.54</v>
      </c>
    </row>
  </sheetData>
  <mergeCells count="1">
    <mergeCell ref="C9:G9"/>
  </mergeCells>
  <hyperlinks>
    <hyperlink ref="I2" r:id="rId1" xr:uid="{21A5DE5C-9D1D-46ED-BF05-2D302034809C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E3D8C-CA38-46F4-9425-4C1691CA3861}">
  <dimension ref="C1:K43"/>
  <sheetViews>
    <sheetView topLeftCell="A16" workbookViewId="0">
      <selection activeCell="C9" sqref="C9:H10"/>
    </sheetView>
  </sheetViews>
  <sheetFormatPr defaultRowHeight="15" x14ac:dyDescent="0.25"/>
  <cols>
    <col min="1" max="1" width="1.85546875" customWidth="1"/>
    <col min="3" max="3" width="45.28515625" customWidth="1"/>
    <col min="4" max="4" width="9.7109375" customWidth="1"/>
    <col min="5" max="8" width="8" bestFit="1" customWidth="1"/>
  </cols>
  <sheetData>
    <row r="1" spans="3:11" x14ac:dyDescent="0.25">
      <c r="C1" s="39"/>
      <c r="D1" s="39"/>
      <c r="E1" s="39"/>
      <c r="F1" s="39"/>
      <c r="G1" s="39"/>
      <c r="H1" s="39"/>
    </row>
    <row r="2" spans="3:11" x14ac:dyDescent="0.25">
      <c r="C2" s="39"/>
      <c r="D2" s="39"/>
      <c r="E2" s="39"/>
      <c r="F2" s="39"/>
      <c r="G2" s="39"/>
      <c r="H2" s="39"/>
      <c r="J2" s="5" t="s">
        <v>110</v>
      </c>
    </row>
    <row r="3" spans="3:11" x14ac:dyDescent="0.25">
      <c r="C3" s="39"/>
      <c r="D3" s="39"/>
      <c r="E3" s="39"/>
      <c r="F3" s="39"/>
      <c r="G3" s="39"/>
      <c r="H3" s="39"/>
    </row>
    <row r="4" spans="3:11" x14ac:dyDescent="0.25">
      <c r="C4" s="39"/>
      <c r="D4" s="39"/>
      <c r="E4" s="39"/>
      <c r="F4" s="39"/>
      <c r="G4" s="39"/>
      <c r="H4" s="39"/>
    </row>
    <row r="5" spans="3:11" x14ac:dyDescent="0.25">
      <c r="C5" s="40"/>
      <c r="D5" s="40"/>
      <c r="E5" s="40"/>
      <c r="F5" s="40"/>
      <c r="G5" s="40"/>
      <c r="H5" s="40"/>
      <c r="I5" s="2"/>
      <c r="J5" s="2"/>
      <c r="K5" s="2"/>
    </row>
    <row r="6" spans="3:11" x14ac:dyDescent="0.25">
      <c r="I6" s="2"/>
      <c r="J6" s="2"/>
      <c r="K6" s="2"/>
    </row>
    <row r="8" spans="3:11" x14ac:dyDescent="0.25">
      <c r="C8" s="16" t="s">
        <v>113</v>
      </c>
      <c r="D8" s="16"/>
    </row>
    <row r="9" spans="3:11" x14ac:dyDescent="0.25">
      <c r="C9" s="41" t="str">
        <f>"Income Statement - "&amp;'Balance sheet'!C7</f>
        <v>Income Statement - Gatron</v>
      </c>
      <c r="D9" s="41"/>
      <c r="E9" s="41"/>
      <c r="F9" s="41"/>
      <c r="G9" s="41"/>
      <c r="H9" s="41"/>
    </row>
    <row r="10" spans="3:11" ht="15.75" thickBot="1" x14ac:dyDescent="0.3">
      <c r="C10" s="42" t="s">
        <v>111</v>
      </c>
      <c r="D10" s="42"/>
      <c r="E10" s="43">
        <v>2019</v>
      </c>
      <c r="F10" s="43">
        <v>2020</v>
      </c>
      <c r="G10" s="43">
        <v>2021</v>
      </c>
      <c r="H10" s="43">
        <v>2022</v>
      </c>
    </row>
    <row r="11" spans="3:11" x14ac:dyDescent="0.25">
      <c r="C11" t="s">
        <v>79</v>
      </c>
      <c r="E11">
        <v>8227.52</v>
      </c>
      <c r="F11" t="s">
        <v>2</v>
      </c>
      <c r="G11">
        <v>4896.4399999999996</v>
      </c>
      <c r="H11">
        <v>6944.06</v>
      </c>
    </row>
    <row r="12" spans="3:11" x14ac:dyDescent="0.25">
      <c r="C12" t="s">
        <v>80</v>
      </c>
      <c r="E12">
        <v>8227.52</v>
      </c>
      <c r="F12">
        <v>7131.11</v>
      </c>
      <c r="G12">
        <v>4896.4399999999996</v>
      </c>
      <c r="H12">
        <v>6944.06</v>
      </c>
    </row>
    <row r="13" spans="3:11" x14ac:dyDescent="0.25">
      <c r="C13" t="s">
        <v>81</v>
      </c>
      <c r="E13" t="s">
        <v>2</v>
      </c>
      <c r="F13" t="s">
        <v>2</v>
      </c>
      <c r="G13" t="s">
        <v>2</v>
      </c>
      <c r="H13" t="s">
        <v>2</v>
      </c>
    </row>
    <row r="14" spans="3:11" x14ac:dyDescent="0.25">
      <c r="C14" t="s">
        <v>82</v>
      </c>
      <c r="E14">
        <v>7563.32</v>
      </c>
      <c r="F14">
        <v>6929.56</v>
      </c>
      <c r="G14">
        <v>4291.16</v>
      </c>
      <c r="H14">
        <v>6241.9</v>
      </c>
    </row>
    <row r="15" spans="3:11" x14ac:dyDescent="0.25">
      <c r="C15" t="s">
        <v>83</v>
      </c>
      <c r="E15">
        <v>664.21</v>
      </c>
      <c r="F15">
        <v>201.54</v>
      </c>
      <c r="G15">
        <v>605.28</v>
      </c>
      <c r="H15">
        <v>702.16</v>
      </c>
    </row>
    <row r="16" spans="3:11" x14ac:dyDescent="0.25">
      <c r="C16" t="s">
        <v>84</v>
      </c>
      <c r="E16">
        <v>7934.91</v>
      </c>
      <c r="F16" t="s">
        <v>2</v>
      </c>
      <c r="G16">
        <v>4518.09</v>
      </c>
      <c r="H16">
        <v>6622.71</v>
      </c>
    </row>
    <row r="17" spans="3:8" x14ac:dyDescent="0.25">
      <c r="C17" t="s">
        <v>85</v>
      </c>
      <c r="E17">
        <v>250.53</v>
      </c>
      <c r="F17">
        <v>205.66</v>
      </c>
      <c r="G17">
        <v>223.65</v>
      </c>
      <c r="H17">
        <v>184.82</v>
      </c>
    </row>
    <row r="18" spans="3:8" x14ac:dyDescent="0.25">
      <c r="C18" t="s">
        <v>86</v>
      </c>
      <c r="E18" t="s">
        <v>2</v>
      </c>
      <c r="F18" t="s">
        <v>2</v>
      </c>
      <c r="G18" t="s">
        <v>2</v>
      </c>
      <c r="H18" t="s">
        <v>2</v>
      </c>
    </row>
    <row r="19" spans="3:8" x14ac:dyDescent="0.25">
      <c r="C19" t="s">
        <v>87</v>
      </c>
      <c r="E19" t="s">
        <v>2</v>
      </c>
      <c r="F19">
        <v>278.02999999999997</v>
      </c>
      <c r="G19">
        <v>277.17</v>
      </c>
      <c r="H19" t="s">
        <v>2</v>
      </c>
    </row>
    <row r="20" spans="3:8" x14ac:dyDescent="0.25">
      <c r="C20" t="s">
        <v>88</v>
      </c>
      <c r="E20">
        <v>-290.36</v>
      </c>
      <c r="F20" t="s">
        <v>2</v>
      </c>
      <c r="G20">
        <v>-257.93</v>
      </c>
      <c r="H20" t="s">
        <v>2</v>
      </c>
    </row>
    <row r="21" spans="3:8" x14ac:dyDescent="0.25">
      <c r="C21" t="s">
        <v>89</v>
      </c>
      <c r="E21" t="s">
        <v>2</v>
      </c>
      <c r="F21" t="s">
        <v>2</v>
      </c>
      <c r="G21" t="s">
        <v>2</v>
      </c>
      <c r="H21" t="s">
        <v>2</v>
      </c>
    </row>
    <row r="22" spans="3:8" x14ac:dyDescent="0.25">
      <c r="C22" t="s">
        <v>90</v>
      </c>
      <c r="E22">
        <v>129.68</v>
      </c>
      <c r="F22">
        <v>-211.7</v>
      </c>
      <c r="G22">
        <v>-15.96</v>
      </c>
      <c r="H22">
        <v>926.26</v>
      </c>
    </row>
    <row r="23" spans="3:8" x14ac:dyDescent="0.25">
      <c r="C23" t="s">
        <v>91</v>
      </c>
      <c r="E23">
        <v>292.62</v>
      </c>
      <c r="F23">
        <v>240.14</v>
      </c>
      <c r="G23">
        <v>378.35</v>
      </c>
      <c r="H23">
        <v>321.35000000000002</v>
      </c>
    </row>
    <row r="24" spans="3:8" x14ac:dyDescent="0.25">
      <c r="C24" t="s">
        <v>92</v>
      </c>
      <c r="E24" t="s">
        <v>2</v>
      </c>
      <c r="F24" t="s">
        <v>2</v>
      </c>
      <c r="G24" t="s">
        <v>2</v>
      </c>
      <c r="H24" t="s">
        <v>2</v>
      </c>
    </row>
    <row r="25" spans="3:8" x14ac:dyDescent="0.25">
      <c r="C25" t="s">
        <v>93</v>
      </c>
      <c r="E25" t="s">
        <v>2</v>
      </c>
      <c r="F25" t="s">
        <v>2</v>
      </c>
      <c r="G25" t="s">
        <v>2</v>
      </c>
      <c r="H25" t="s">
        <v>2</v>
      </c>
    </row>
    <row r="26" spans="3:8" x14ac:dyDescent="0.25">
      <c r="C26" t="s">
        <v>94</v>
      </c>
      <c r="E26">
        <v>290.36</v>
      </c>
      <c r="F26">
        <v>310.58999999999997</v>
      </c>
      <c r="G26">
        <v>257.93</v>
      </c>
      <c r="H26">
        <v>-387.92</v>
      </c>
    </row>
    <row r="27" spans="3:8" x14ac:dyDescent="0.25">
      <c r="C27" t="s">
        <v>95</v>
      </c>
      <c r="E27">
        <v>2.25</v>
      </c>
      <c r="F27" t="s">
        <v>2</v>
      </c>
      <c r="G27">
        <v>120.42</v>
      </c>
      <c r="H27">
        <v>453.4</v>
      </c>
    </row>
    <row r="28" spans="3:8" x14ac:dyDescent="0.25">
      <c r="C28" t="s">
        <v>96</v>
      </c>
      <c r="E28">
        <v>101.26</v>
      </c>
      <c r="F28">
        <v>36.06</v>
      </c>
      <c r="G28">
        <v>92.67</v>
      </c>
      <c r="H28">
        <v>274.45999999999998</v>
      </c>
    </row>
    <row r="29" spans="3:8" x14ac:dyDescent="0.25">
      <c r="C29" t="s">
        <v>97</v>
      </c>
      <c r="E29">
        <v>-99.01</v>
      </c>
      <c r="F29">
        <v>-106.5</v>
      </c>
      <c r="G29">
        <v>27.75</v>
      </c>
      <c r="H29">
        <v>178.94</v>
      </c>
    </row>
    <row r="30" spans="3:8" x14ac:dyDescent="0.25">
      <c r="C30" t="s">
        <v>34</v>
      </c>
      <c r="E30" t="s">
        <v>2</v>
      </c>
      <c r="F30" t="s">
        <v>2</v>
      </c>
      <c r="G30" t="s">
        <v>2</v>
      </c>
      <c r="H30" t="s">
        <v>2</v>
      </c>
    </row>
    <row r="31" spans="3:8" x14ac:dyDescent="0.25">
      <c r="C31" t="s">
        <v>98</v>
      </c>
      <c r="E31" t="s">
        <v>2</v>
      </c>
      <c r="F31" t="s">
        <v>2</v>
      </c>
      <c r="G31" t="s">
        <v>2</v>
      </c>
      <c r="H31" t="s">
        <v>2</v>
      </c>
    </row>
    <row r="32" spans="3:8" x14ac:dyDescent="0.25">
      <c r="C32" t="s">
        <v>99</v>
      </c>
      <c r="E32" t="s">
        <v>2</v>
      </c>
      <c r="F32" t="s">
        <v>2</v>
      </c>
      <c r="G32" t="s">
        <v>2</v>
      </c>
      <c r="H32" t="s">
        <v>2</v>
      </c>
    </row>
    <row r="33" spans="3:8" x14ac:dyDescent="0.25">
      <c r="C33" t="s">
        <v>100</v>
      </c>
      <c r="E33">
        <v>-99.01</v>
      </c>
      <c r="F33">
        <v>-106.5</v>
      </c>
      <c r="G33">
        <v>27.75</v>
      </c>
      <c r="H33" t="s">
        <v>2</v>
      </c>
    </row>
    <row r="34" spans="3:8" x14ac:dyDescent="0.25">
      <c r="C34" t="s">
        <v>101</v>
      </c>
      <c r="E34" t="s">
        <v>2</v>
      </c>
      <c r="F34" t="s">
        <v>2</v>
      </c>
      <c r="G34" t="s">
        <v>2</v>
      </c>
      <c r="H34" t="s">
        <v>2</v>
      </c>
    </row>
    <row r="35" spans="3:8" x14ac:dyDescent="0.25">
      <c r="C35" t="s">
        <v>0</v>
      </c>
      <c r="E35">
        <v>-99.01</v>
      </c>
      <c r="F35">
        <v>-106.5</v>
      </c>
      <c r="G35">
        <v>27.75</v>
      </c>
      <c r="H35">
        <v>178.94</v>
      </c>
    </row>
    <row r="36" spans="3:8" x14ac:dyDescent="0.25">
      <c r="C36" t="s">
        <v>102</v>
      </c>
      <c r="E36" t="s">
        <v>2</v>
      </c>
      <c r="F36" t="s">
        <v>2</v>
      </c>
      <c r="G36" t="s">
        <v>2</v>
      </c>
      <c r="H36" t="s">
        <v>2</v>
      </c>
    </row>
    <row r="37" spans="3:8" x14ac:dyDescent="0.25">
      <c r="C37" t="s">
        <v>103</v>
      </c>
      <c r="E37">
        <v>-99.01</v>
      </c>
      <c r="F37">
        <v>-106.5</v>
      </c>
      <c r="G37">
        <v>27.75</v>
      </c>
      <c r="H37" t="s">
        <v>2</v>
      </c>
    </row>
    <row r="38" spans="3:8" x14ac:dyDescent="0.25">
      <c r="C38" t="s">
        <v>104</v>
      </c>
      <c r="E38" t="s">
        <v>2</v>
      </c>
      <c r="F38" t="s">
        <v>2</v>
      </c>
      <c r="G38" t="s">
        <v>2</v>
      </c>
      <c r="H38" t="s">
        <v>2</v>
      </c>
    </row>
    <row r="39" spans="3:8" x14ac:dyDescent="0.25">
      <c r="C39" t="s">
        <v>105</v>
      </c>
      <c r="E39">
        <v>-99.01</v>
      </c>
      <c r="F39">
        <v>-106.5</v>
      </c>
      <c r="G39">
        <v>27.75</v>
      </c>
      <c r="H39">
        <v>178.94</v>
      </c>
    </row>
    <row r="40" spans="3:8" x14ac:dyDescent="0.25">
      <c r="C40" t="s">
        <v>106</v>
      </c>
      <c r="E40">
        <v>76.75</v>
      </c>
      <c r="F40">
        <v>76.62</v>
      </c>
      <c r="G40">
        <v>77.08</v>
      </c>
      <c r="H40">
        <v>76.709999999999994</v>
      </c>
    </row>
    <row r="41" spans="3:8" x14ac:dyDescent="0.25">
      <c r="C41" t="s">
        <v>107</v>
      </c>
      <c r="E41">
        <v>-1.29</v>
      </c>
      <c r="F41">
        <v>-1.39</v>
      </c>
      <c r="G41">
        <v>0.36</v>
      </c>
      <c r="H41">
        <v>2.33</v>
      </c>
    </row>
    <row r="42" spans="3:8" x14ac:dyDescent="0.25">
      <c r="C42" t="s">
        <v>108</v>
      </c>
      <c r="E42" t="s">
        <v>2</v>
      </c>
      <c r="F42">
        <v>1.5</v>
      </c>
      <c r="G42" t="s">
        <v>2</v>
      </c>
      <c r="H42" t="s">
        <v>2</v>
      </c>
    </row>
    <row r="43" spans="3:8" x14ac:dyDescent="0.25">
      <c r="C43" t="s">
        <v>109</v>
      </c>
      <c r="E43">
        <v>1.7999999999999999E-2</v>
      </c>
      <c r="F43">
        <v>-0.57499999999999996</v>
      </c>
      <c r="G43">
        <v>0.97599999999999998</v>
      </c>
      <c r="H43">
        <v>1.1399999999999999</v>
      </c>
    </row>
  </sheetData>
  <mergeCells count="1">
    <mergeCell ref="C9:H9"/>
  </mergeCells>
  <hyperlinks>
    <hyperlink ref="J2" r:id="rId1" xr:uid="{EE4B29AE-096F-443B-BD87-56B9AFCF8295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5CD83-C7AA-499A-AB9E-288509055F33}">
  <dimension ref="A2:R57"/>
  <sheetViews>
    <sheetView zoomScale="85" zoomScaleNormal="85" workbookViewId="0">
      <selection activeCell="B2" sqref="B2:R3"/>
    </sheetView>
  </sheetViews>
  <sheetFormatPr defaultRowHeight="15" x14ac:dyDescent="0.25"/>
  <cols>
    <col min="1" max="1" width="1.85546875" style="18" customWidth="1"/>
    <col min="2" max="2" width="39.28515625" bestFit="1" customWidth="1"/>
    <col min="3" max="5" width="13.85546875" bestFit="1" customWidth="1"/>
    <col min="6" max="17" width="12.7109375" bestFit="1" customWidth="1"/>
    <col min="18" max="18" width="9.5703125" bestFit="1" customWidth="1"/>
  </cols>
  <sheetData>
    <row r="2" spans="2:18" ht="26.25" x14ac:dyDescent="0.4">
      <c r="B2" s="73" t="s">
        <v>145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</row>
    <row r="3" spans="2:18" ht="16.5" customHeight="1" x14ac:dyDescent="0.25">
      <c r="B3" s="75" t="s">
        <v>146</v>
      </c>
      <c r="C3" s="75"/>
      <c r="D3" s="74">
        <v>2022</v>
      </c>
      <c r="E3" s="74">
        <f>D3-1</f>
        <v>2021</v>
      </c>
      <c r="F3" s="74">
        <f t="shared" ref="F3:R3" si="0">E3-1</f>
        <v>2020</v>
      </c>
      <c r="G3" s="74">
        <f t="shared" si="0"/>
        <v>2019</v>
      </c>
      <c r="H3" s="74">
        <f t="shared" si="0"/>
        <v>2018</v>
      </c>
      <c r="I3" s="74">
        <f t="shared" si="0"/>
        <v>2017</v>
      </c>
      <c r="J3" s="74">
        <f t="shared" si="0"/>
        <v>2016</v>
      </c>
      <c r="K3" s="74">
        <f t="shared" si="0"/>
        <v>2015</v>
      </c>
      <c r="L3" s="74">
        <f t="shared" si="0"/>
        <v>2014</v>
      </c>
      <c r="M3" s="74">
        <f t="shared" si="0"/>
        <v>2013</v>
      </c>
      <c r="N3" s="74">
        <f t="shared" si="0"/>
        <v>2012</v>
      </c>
      <c r="O3" s="74">
        <f t="shared" si="0"/>
        <v>2011</v>
      </c>
      <c r="P3" s="74">
        <f t="shared" si="0"/>
        <v>2010</v>
      </c>
      <c r="Q3" s="74">
        <f t="shared" si="0"/>
        <v>2009</v>
      </c>
      <c r="R3" s="74">
        <f t="shared" si="0"/>
        <v>2008</v>
      </c>
    </row>
    <row r="4" spans="2:18" x14ac:dyDescent="0.25">
      <c r="B4" t="s">
        <v>132</v>
      </c>
      <c r="D4" s="72">
        <v>23959654000</v>
      </c>
      <c r="E4" s="72">
        <v>16557561000</v>
      </c>
      <c r="F4" s="72">
        <v>12938377000</v>
      </c>
      <c r="G4" s="72">
        <v>17707325000</v>
      </c>
      <c r="H4" s="72">
        <v>13006437000</v>
      </c>
      <c r="I4" s="72">
        <v>12325651000</v>
      </c>
      <c r="J4" s="72">
        <v>8766903000</v>
      </c>
      <c r="K4" s="72">
        <v>10275281000</v>
      </c>
      <c r="L4" s="72">
        <v>11763699000</v>
      </c>
      <c r="M4" s="72">
        <v>11348105000</v>
      </c>
      <c r="N4" s="72">
        <v>11199270000</v>
      </c>
      <c r="O4" s="72">
        <v>10780531000</v>
      </c>
      <c r="P4" s="72">
        <v>8620045000</v>
      </c>
      <c r="Q4" s="72">
        <v>7497075000</v>
      </c>
      <c r="R4" s="72">
        <v>7056483000</v>
      </c>
    </row>
    <row r="5" spans="2:18" x14ac:dyDescent="0.25">
      <c r="B5" t="s">
        <v>133</v>
      </c>
      <c r="D5" s="72">
        <v>20783268000</v>
      </c>
      <c r="E5" s="72">
        <v>14690786000</v>
      </c>
      <c r="F5" s="72">
        <v>11993325000</v>
      </c>
      <c r="G5" s="72">
        <v>16051671000</v>
      </c>
      <c r="H5" s="72">
        <v>11759047000</v>
      </c>
      <c r="I5" s="72">
        <v>12063707000</v>
      </c>
      <c r="J5" s="72">
        <v>9030767000</v>
      </c>
      <c r="K5" s="72">
        <v>10239016000</v>
      </c>
      <c r="L5" s="72">
        <v>11183064000</v>
      </c>
      <c r="M5" s="72">
        <v>10851677000</v>
      </c>
      <c r="N5" s="72">
        <v>10081790000</v>
      </c>
      <c r="O5" s="72">
        <v>9908833000</v>
      </c>
      <c r="P5" s="72">
        <v>8053171000</v>
      </c>
      <c r="Q5" s="72">
        <v>6929076000</v>
      </c>
      <c r="R5" s="72">
        <v>6271176000</v>
      </c>
    </row>
    <row r="6" spans="2:18" x14ac:dyDescent="0.25">
      <c r="B6" t="s">
        <v>83</v>
      </c>
      <c r="D6" s="72">
        <v>3176386000</v>
      </c>
      <c r="E6" s="72">
        <v>1866775000</v>
      </c>
      <c r="F6" s="72">
        <v>945052000</v>
      </c>
      <c r="G6" s="72">
        <v>1655654000</v>
      </c>
      <c r="H6" s="72">
        <v>1247390000</v>
      </c>
      <c r="I6" s="72">
        <v>261944000</v>
      </c>
      <c r="J6" s="72">
        <v>-263864000</v>
      </c>
      <c r="K6" s="72">
        <v>36265000</v>
      </c>
      <c r="L6" s="72">
        <v>580635000</v>
      </c>
      <c r="M6" s="72">
        <v>496428000</v>
      </c>
      <c r="N6" s="72">
        <v>1117480000</v>
      </c>
      <c r="O6" s="72">
        <v>871698000</v>
      </c>
      <c r="P6" s="72">
        <v>566874000</v>
      </c>
      <c r="Q6" s="72">
        <v>567999000</v>
      </c>
      <c r="R6" s="72">
        <v>785307000</v>
      </c>
    </row>
    <row r="7" spans="2:18" x14ac:dyDescent="0.25">
      <c r="B7" t="s">
        <v>134</v>
      </c>
      <c r="D7" s="72">
        <v>347744000</v>
      </c>
      <c r="E7" s="72">
        <v>282681000</v>
      </c>
      <c r="F7" s="72">
        <v>290659000</v>
      </c>
      <c r="G7" s="72">
        <v>256259000</v>
      </c>
      <c r="H7" s="72">
        <v>232994000</v>
      </c>
      <c r="I7" s="72">
        <v>233039000</v>
      </c>
      <c r="J7" s="72">
        <v>229898000</v>
      </c>
      <c r="K7" s="72">
        <v>268100000</v>
      </c>
      <c r="L7" s="72">
        <v>236541000</v>
      </c>
      <c r="M7" s="72">
        <v>217083000</v>
      </c>
      <c r="N7" s="72">
        <v>148671000</v>
      </c>
      <c r="O7" s="72">
        <v>124641000</v>
      </c>
      <c r="P7" s="72">
        <v>104327000</v>
      </c>
      <c r="Q7" s="72">
        <v>90262000</v>
      </c>
      <c r="R7" s="72">
        <v>86043000</v>
      </c>
    </row>
    <row r="8" spans="2:18" x14ac:dyDescent="0.25">
      <c r="B8" t="s">
        <v>135</v>
      </c>
      <c r="D8" s="72">
        <v>298264000</v>
      </c>
      <c r="E8" s="72">
        <v>210284000</v>
      </c>
      <c r="F8" s="72">
        <v>172446000</v>
      </c>
      <c r="G8" s="72">
        <v>187631000</v>
      </c>
      <c r="H8" s="72">
        <v>194294000</v>
      </c>
      <c r="I8" s="72">
        <v>186656000</v>
      </c>
      <c r="J8" s="72">
        <v>237748000</v>
      </c>
      <c r="K8" s="72">
        <v>234300000</v>
      </c>
      <c r="L8" s="72">
        <v>238248000</v>
      </c>
      <c r="M8" s="72">
        <v>199499000</v>
      </c>
      <c r="N8" s="72">
        <v>209737000</v>
      </c>
      <c r="O8" s="72">
        <v>174406000</v>
      </c>
      <c r="P8" s="72">
        <v>133078000</v>
      </c>
      <c r="Q8" s="72">
        <v>130996000</v>
      </c>
      <c r="R8" s="72">
        <v>115030000</v>
      </c>
    </row>
    <row r="9" spans="2:18" x14ac:dyDescent="0.25">
      <c r="B9" t="s">
        <v>136</v>
      </c>
      <c r="D9" s="72">
        <v>312727000</v>
      </c>
      <c r="E9" s="72">
        <v>127204000</v>
      </c>
      <c r="F9" s="72">
        <v>205681000</v>
      </c>
      <c r="G9" s="72">
        <v>17390000</v>
      </c>
      <c r="H9" s="72">
        <v>14381000</v>
      </c>
      <c r="I9" s="72">
        <v>32860000</v>
      </c>
      <c r="J9" s="72">
        <v>59341000</v>
      </c>
      <c r="K9" s="72">
        <v>104904000</v>
      </c>
      <c r="L9" s="72">
        <v>118547000</v>
      </c>
      <c r="M9" s="72">
        <v>77588000</v>
      </c>
      <c r="N9" s="72">
        <v>23083000</v>
      </c>
      <c r="O9" s="72">
        <v>66508000</v>
      </c>
      <c r="P9" s="72">
        <v>173062000</v>
      </c>
      <c r="Q9" s="72">
        <v>255629000</v>
      </c>
      <c r="R9" s="72">
        <v>152715000</v>
      </c>
    </row>
    <row r="10" spans="2:18" x14ac:dyDescent="0.25">
      <c r="B10" t="s">
        <v>137</v>
      </c>
      <c r="D10" s="72">
        <v>581547000</v>
      </c>
      <c r="E10" s="72">
        <v>227391000</v>
      </c>
      <c r="F10" s="72">
        <v>1295211000</v>
      </c>
      <c r="G10" s="72">
        <v>1132821000</v>
      </c>
      <c r="H10" s="72">
        <v>473191000</v>
      </c>
      <c r="I10" s="72">
        <v>230070000</v>
      </c>
      <c r="J10" s="72">
        <v>581576000</v>
      </c>
      <c r="K10" s="72">
        <v>675178000</v>
      </c>
      <c r="L10" s="72">
        <v>240053000</v>
      </c>
      <c r="M10" s="72">
        <v>292251000</v>
      </c>
      <c r="N10" s="72">
        <v>245080000</v>
      </c>
      <c r="O10" s="72">
        <v>318997000</v>
      </c>
      <c r="P10" s="72">
        <v>308206000</v>
      </c>
      <c r="Q10" s="72">
        <v>19235000</v>
      </c>
      <c r="R10" s="72">
        <v>8737000</v>
      </c>
    </row>
    <row r="11" spans="2:18" x14ac:dyDescent="0.25">
      <c r="B11" t="s">
        <v>138</v>
      </c>
      <c r="D11" s="72">
        <v>0</v>
      </c>
      <c r="E11" s="72">
        <v>0</v>
      </c>
      <c r="F11" s="72">
        <v>0</v>
      </c>
      <c r="G11" s="72">
        <v>0</v>
      </c>
      <c r="H11" s="72">
        <v>0</v>
      </c>
      <c r="I11" s="72">
        <v>0</v>
      </c>
      <c r="J11" s="72">
        <v>0</v>
      </c>
      <c r="K11" s="72">
        <v>0</v>
      </c>
      <c r="L11" s="72">
        <v>0</v>
      </c>
      <c r="M11" s="72">
        <v>0</v>
      </c>
      <c r="N11" s="72">
        <v>0</v>
      </c>
      <c r="O11" s="72">
        <v>0</v>
      </c>
      <c r="P11" s="72">
        <v>0</v>
      </c>
      <c r="Q11" s="72">
        <v>0</v>
      </c>
      <c r="R11" s="72">
        <v>0</v>
      </c>
    </row>
    <row r="12" spans="2:18" x14ac:dyDescent="0.25">
      <c r="B12" t="s">
        <v>139</v>
      </c>
      <c r="D12" s="72">
        <v>239983000</v>
      </c>
      <c r="E12" s="72">
        <v>172232000</v>
      </c>
      <c r="F12" s="72">
        <v>113158000</v>
      </c>
      <c r="G12" s="72">
        <v>223272000</v>
      </c>
      <c r="H12" s="72">
        <v>184868000</v>
      </c>
      <c r="I12" s="72">
        <v>33458000</v>
      </c>
      <c r="J12" s="72">
        <v>5365000</v>
      </c>
      <c r="K12" s="72">
        <v>44039000</v>
      </c>
      <c r="L12" s="72">
        <v>64548000</v>
      </c>
      <c r="M12" s="72">
        <v>65909000</v>
      </c>
      <c r="N12" s="72">
        <v>118862000</v>
      </c>
      <c r="O12" s="72">
        <v>50817000</v>
      </c>
      <c r="P12" s="72">
        <v>41170000</v>
      </c>
      <c r="Q12" s="72">
        <v>101653000</v>
      </c>
      <c r="R12" s="72">
        <v>208651000</v>
      </c>
    </row>
    <row r="13" spans="2:18" x14ac:dyDescent="0.25">
      <c r="B13" t="s">
        <v>1</v>
      </c>
      <c r="D13" s="72">
        <v>3661553000</v>
      </c>
      <c r="E13" s="72">
        <v>1952341000</v>
      </c>
      <c r="F13" s="72">
        <v>2069405000</v>
      </c>
      <c r="G13" s="72">
        <v>2438315000</v>
      </c>
      <c r="H13" s="72">
        <v>1421980000</v>
      </c>
      <c r="I13" s="72">
        <v>351305000</v>
      </c>
      <c r="J13" s="72">
        <v>159301000</v>
      </c>
      <c r="K13" s="72">
        <v>459191000</v>
      </c>
      <c r="L13" s="72">
        <v>555292000</v>
      </c>
      <c r="M13" s="72">
        <v>591618000</v>
      </c>
      <c r="N13" s="72">
        <v>1196968000</v>
      </c>
      <c r="O13" s="72">
        <v>1222800000</v>
      </c>
      <c r="P13" s="72">
        <v>888065000</v>
      </c>
      <c r="Q13" s="72">
        <v>899519000</v>
      </c>
      <c r="R13" s="72">
        <v>645427000</v>
      </c>
    </row>
    <row r="14" spans="2:18" x14ac:dyDescent="0.25">
      <c r="B14" t="s">
        <v>140</v>
      </c>
      <c r="D14" s="72">
        <v>2871942000</v>
      </c>
      <c r="E14" s="72">
        <v>1428969000</v>
      </c>
      <c r="F14" s="72">
        <v>1664000000</v>
      </c>
      <c r="G14" s="72">
        <v>2121313000</v>
      </c>
      <c r="H14" s="72">
        <v>1108425000</v>
      </c>
      <c r="I14" s="72">
        <v>38861000</v>
      </c>
      <c r="J14" s="72">
        <v>-155299000</v>
      </c>
      <c r="K14" s="72">
        <v>165004000</v>
      </c>
      <c r="L14" s="72">
        <v>281351000</v>
      </c>
      <c r="M14" s="72">
        <v>306188000</v>
      </c>
      <c r="N14" s="72">
        <v>885290000</v>
      </c>
      <c r="O14" s="72">
        <v>840831000</v>
      </c>
      <c r="P14" s="72">
        <v>596505000</v>
      </c>
      <c r="Q14" s="72">
        <v>640573000</v>
      </c>
      <c r="R14" s="72">
        <v>384320000</v>
      </c>
    </row>
    <row r="15" spans="2:18" x14ac:dyDescent="0.25">
      <c r="B15" t="s">
        <v>141</v>
      </c>
      <c r="D15" s="72">
        <v>2559215000</v>
      </c>
      <c r="E15" s="72">
        <v>1301765000</v>
      </c>
      <c r="F15" s="72">
        <v>1458319000</v>
      </c>
      <c r="G15" s="72">
        <v>2103923000</v>
      </c>
      <c r="H15" s="72">
        <v>1094044000</v>
      </c>
      <c r="I15" s="72">
        <v>6001000</v>
      </c>
      <c r="J15" s="72">
        <v>-214640000</v>
      </c>
      <c r="K15" s="72">
        <v>60100000</v>
      </c>
      <c r="L15" s="72">
        <v>162804000</v>
      </c>
      <c r="M15" s="72">
        <v>228600000</v>
      </c>
      <c r="N15" s="72">
        <v>862207000</v>
      </c>
      <c r="O15" s="72">
        <v>774323000</v>
      </c>
      <c r="P15" s="72">
        <v>423443000</v>
      </c>
      <c r="Q15" s="72">
        <v>384944000</v>
      </c>
      <c r="R15" s="72">
        <v>231605000</v>
      </c>
    </row>
    <row r="16" spans="2:18" x14ac:dyDescent="0.25">
      <c r="B16" t="s">
        <v>142</v>
      </c>
      <c r="D16" s="72">
        <v>731971000</v>
      </c>
      <c r="E16" s="72">
        <v>236041000</v>
      </c>
      <c r="F16" s="72">
        <v>397686000</v>
      </c>
      <c r="G16" s="72">
        <v>309188000</v>
      </c>
      <c r="H16" s="72">
        <v>112188000</v>
      </c>
      <c r="I16" s="72">
        <v>-51463000</v>
      </c>
      <c r="J16" s="72">
        <v>39855000</v>
      </c>
      <c r="K16" s="72">
        <v>-28811000</v>
      </c>
      <c r="L16" s="72">
        <v>17048000</v>
      </c>
      <c r="M16" s="72">
        <v>-91226000</v>
      </c>
      <c r="N16" s="72">
        <v>209914000</v>
      </c>
      <c r="O16" s="72">
        <v>161196000</v>
      </c>
      <c r="P16" s="72">
        <v>12468000</v>
      </c>
      <c r="Q16" s="72">
        <v>5624000</v>
      </c>
      <c r="R16" s="72">
        <v>74961000</v>
      </c>
    </row>
    <row r="17" spans="2:18" x14ac:dyDescent="0.25">
      <c r="B17" t="s">
        <v>143</v>
      </c>
      <c r="D17" s="72">
        <v>1827244000</v>
      </c>
      <c r="E17" s="72">
        <v>1065724000</v>
      </c>
      <c r="F17" s="72">
        <v>1060633000</v>
      </c>
      <c r="G17" s="72">
        <v>1794735000</v>
      </c>
      <c r="H17" s="72">
        <v>981856000</v>
      </c>
      <c r="I17" s="72">
        <v>57464000</v>
      </c>
      <c r="J17" s="72">
        <v>-254495000</v>
      </c>
      <c r="K17" s="72">
        <v>88911000</v>
      </c>
      <c r="L17" s="72">
        <v>145756000</v>
      </c>
      <c r="M17" s="72">
        <v>319826000</v>
      </c>
      <c r="N17" s="72">
        <v>652293000</v>
      </c>
      <c r="O17" s="72">
        <v>613127000</v>
      </c>
      <c r="P17" s="72">
        <v>410975000</v>
      </c>
      <c r="Q17" s="72">
        <v>379320000</v>
      </c>
      <c r="R17" s="72">
        <v>156644000</v>
      </c>
    </row>
    <row r="18" spans="2:18" x14ac:dyDescent="0.25">
      <c r="B18" t="s">
        <v>144</v>
      </c>
      <c r="D18" s="76">
        <v>47.63</v>
      </c>
      <c r="E18" s="76">
        <v>27.78</v>
      </c>
      <c r="F18" s="76">
        <v>27.65</v>
      </c>
      <c r="G18" s="76">
        <v>46.78</v>
      </c>
      <c r="H18" s="76">
        <v>25.59</v>
      </c>
      <c r="I18" s="76">
        <v>1.5</v>
      </c>
      <c r="J18" s="76">
        <v>-6.63</v>
      </c>
      <c r="K18" s="76">
        <v>2.3199999999999998</v>
      </c>
      <c r="L18" s="76">
        <v>3.8</v>
      </c>
      <c r="M18" s="76">
        <v>8.34</v>
      </c>
      <c r="N18" s="76">
        <v>17</v>
      </c>
      <c r="O18" s="76">
        <v>15.98</v>
      </c>
      <c r="P18" s="76">
        <v>10.71</v>
      </c>
      <c r="Q18" s="76">
        <v>9.89</v>
      </c>
      <c r="R18" s="76">
        <v>4.08</v>
      </c>
    </row>
    <row r="20" spans="2:18" ht="26.25" x14ac:dyDescent="0.4">
      <c r="B20" s="73" t="s">
        <v>167</v>
      </c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</row>
    <row r="21" spans="2:18" ht="15.75" x14ac:dyDescent="0.25">
      <c r="B21" s="75" t="s">
        <v>146</v>
      </c>
      <c r="C21" s="75"/>
      <c r="D21" s="74">
        <v>2022</v>
      </c>
      <c r="E21" s="74">
        <f>D21-1</f>
        <v>2021</v>
      </c>
      <c r="F21" s="74">
        <f t="shared" ref="F21:R21" si="1">E21-1</f>
        <v>2020</v>
      </c>
      <c r="G21" s="74">
        <f t="shared" si="1"/>
        <v>2019</v>
      </c>
      <c r="H21" s="74">
        <f t="shared" si="1"/>
        <v>2018</v>
      </c>
      <c r="I21" s="74">
        <f t="shared" si="1"/>
        <v>2017</v>
      </c>
      <c r="J21" s="74">
        <f t="shared" si="1"/>
        <v>2016</v>
      </c>
      <c r="K21" s="74">
        <f t="shared" si="1"/>
        <v>2015</v>
      </c>
      <c r="L21" s="74">
        <f t="shared" si="1"/>
        <v>2014</v>
      </c>
      <c r="M21" s="74">
        <f t="shared" si="1"/>
        <v>2013</v>
      </c>
      <c r="N21" s="74">
        <f t="shared" si="1"/>
        <v>2012</v>
      </c>
      <c r="O21" s="74">
        <f t="shared" si="1"/>
        <v>2011</v>
      </c>
      <c r="P21" s="74">
        <f t="shared" si="1"/>
        <v>2010</v>
      </c>
      <c r="Q21" s="74">
        <f t="shared" si="1"/>
        <v>2009</v>
      </c>
      <c r="R21" s="74">
        <f t="shared" si="1"/>
        <v>2008</v>
      </c>
    </row>
    <row r="22" spans="2:18" x14ac:dyDescent="0.25">
      <c r="B22" t="s">
        <v>147</v>
      </c>
      <c r="D22" s="72">
        <v>9769076000</v>
      </c>
      <c r="E22" s="72">
        <v>5949200000</v>
      </c>
      <c r="F22" s="72">
        <v>3577722000</v>
      </c>
      <c r="G22" s="72">
        <v>2359404000</v>
      </c>
      <c r="H22" s="72">
        <v>1843643000</v>
      </c>
      <c r="I22" s="72">
        <v>2022061000</v>
      </c>
      <c r="J22" s="72">
        <v>1952288000</v>
      </c>
      <c r="K22" s="72">
        <v>1837233000</v>
      </c>
      <c r="L22" s="72">
        <v>1797791000</v>
      </c>
      <c r="M22" s="72">
        <v>1719259000</v>
      </c>
      <c r="N22" s="72">
        <v>1860764000</v>
      </c>
      <c r="O22" s="72">
        <v>2047881000</v>
      </c>
      <c r="P22" s="72">
        <v>2357159000</v>
      </c>
      <c r="Q22" s="72">
        <v>2429297000</v>
      </c>
      <c r="R22" s="72">
        <v>2447092000</v>
      </c>
    </row>
    <row r="23" spans="2:18" x14ac:dyDescent="0.25">
      <c r="B23" t="s">
        <v>148</v>
      </c>
      <c r="D23" s="72">
        <v>402569000</v>
      </c>
      <c r="E23" s="72">
        <v>417294000</v>
      </c>
      <c r="F23" s="72">
        <v>875097000</v>
      </c>
      <c r="G23" s="72">
        <v>602830000</v>
      </c>
      <c r="H23" s="72">
        <v>597563000</v>
      </c>
      <c r="I23" s="72">
        <v>597589000</v>
      </c>
      <c r="J23" s="72">
        <v>597614000</v>
      </c>
      <c r="K23" s="72">
        <v>597642000</v>
      </c>
      <c r="L23" s="72">
        <v>597769000</v>
      </c>
      <c r="M23" s="72">
        <v>300632000</v>
      </c>
      <c r="N23" s="72">
        <v>300750000</v>
      </c>
      <c r="O23" s="72">
        <v>300515000</v>
      </c>
      <c r="P23" s="72">
        <v>300500000</v>
      </c>
      <c r="Q23" s="72">
        <v>300500000</v>
      </c>
      <c r="R23" s="72">
        <v>300500000</v>
      </c>
    </row>
    <row r="24" spans="2:18" x14ac:dyDescent="0.25">
      <c r="B24" t="s">
        <v>149</v>
      </c>
      <c r="D24" s="72">
        <v>132735000</v>
      </c>
      <c r="E24" s="72">
        <v>103257000</v>
      </c>
      <c r="F24" s="72">
        <v>64157000</v>
      </c>
      <c r="G24" s="72">
        <v>70317000</v>
      </c>
      <c r="H24" s="72">
        <v>47399000</v>
      </c>
      <c r="I24" s="72">
        <v>32501000</v>
      </c>
      <c r="J24" s="72">
        <v>64329000</v>
      </c>
      <c r="K24" s="72">
        <v>79140000</v>
      </c>
      <c r="L24" s="72">
        <v>103971000</v>
      </c>
      <c r="M24" s="72">
        <v>52408000</v>
      </c>
      <c r="N24" s="72">
        <v>105271000</v>
      </c>
      <c r="O24" s="72">
        <v>67984000</v>
      </c>
      <c r="P24" s="72">
        <v>59303000</v>
      </c>
      <c r="Q24" s="72">
        <v>45038000</v>
      </c>
      <c r="R24" s="72">
        <v>94729000</v>
      </c>
    </row>
    <row r="25" spans="2:18" x14ac:dyDescent="0.25">
      <c r="B25" t="s">
        <v>150</v>
      </c>
      <c r="D25" s="72">
        <v>1315073000</v>
      </c>
      <c r="E25" s="72">
        <v>884871000</v>
      </c>
      <c r="F25" s="72">
        <v>762932000</v>
      </c>
      <c r="G25" s="72">
        <v>692348000</v>
      </c>
      <c r="H25" s="72">
        <v>539823000</v>
      </c>
      <c r="I25" s="72">
        <v>460898000</v>
      </c>
      <c r="J25" s="72">
        <v>460556000</v>
      </c>
      <c r="K25" s="72">
        <v>447100000</v>
      </c>
      <c r="L25" s="72">
        <v>494777000</v>
      </c>
      <c r="M25" s="72">
        <v>426851000</v>
      </c>
      <c r="N25" s="72">
        <v>366610000</v>
      </c>
      <c r="O25" s="72">
        <v>319019000</v>
      </c>
      <c r="P25" s="72">
        <v>332675000</v>
      </c>
      <c r="Q25" s="72">
        <v>302048000</v>
      </c>
      <c r="R25" s="72">
        <v>289551000</v>
      </c>
    </row>
    <row r="26" spans="2:18" x14ac:dyDescent="0.25">
      <c r="B26" t="s">
        <v>151</v>
      </c>
      <c r="D26" s="72">
        <v>6318100000</v>
      </c>
      <c r="E26" s="72">
        <v>3840346000</v>
      </c>
      <c r="F26" s="72">
        <v>2394758000</v>
      </c>
      <c r="G26" s="72">
        <v>2840779000</v>
      </c>
      <c r="H26" s="72">
        <v>2734755000</v>
      </c>
      <c r="I26" s="72">
        <v>2196552000</v>
      </c>
      <c r="J26" s="72">
        <v>2020492000</v>
      </c>
      <c r="K26" s="72">
        <v>2510177000</v>
      </c>
      <c r="L26" s="72">
        <v>2315281000</v>
      </c>
      <c r="M26" s="72">
        <v>2644785000</v>
      </c>
      <c r="N26" s="72">
        <v>2145909000</v>
      </c>
      <c r="O26" s="72">
        <v>1932038000</v>
      </c>
      <c r="P26" s="72">
        <v>1392237000</v>
      </c>
      <c r="Q26" s="72">
        <v>1956512000</v>
      </c>
      <c r="R26" s="72">
        <v>1719387000</v>
      </c>
    </row>
    <row r="27" spans="2:18" x14ac:dyDescent="0.25">
      <c r="B27" t="s">
        <v>152</v>
      </c>
      <c r="D27" s="72">
        <v>4322527000</v>
      </c>
      <c r="E27" s="72">
        <v>2897201000</v>
      </c>
      <c r="F27" s="72">
        <v>2230264000</v>
      </c>
      <c r="G27" s="72">
        <v>1528561000</v>
      </c>
      <c r="H27" s="72">
        <v>1128940000</v>
      </c>
      <c r="I27" s="72">
        <v>1623415000</v>
      </c>
      <c r="J27" s="72">
        <v>748713000</v>
      </c>
      <c r="K27" s="72">
        <v>767713000</v>
      </c>
      <c r="L27" s="72">
        <v>1088765000</v>
      </c>
      <c r="M27" s="72">
        <v>1155689000</v>
      </c>
      <c r="N27" s="72">
        <v>800947000</v>
      </c>
      <c r="O27" s="72">
        <v>1191968000</v>
      </c>
      <c r="P27" s="72">
        <v>523609000</v>
      </c>
      <c r="Q27" s="72">
        <v>544109000</v>
      </c>
      <c r="R27" s="72">
        <v>643811000</v>
      </c>
    </row>
    <row r="28" spans="2:18" x14ac:dyDescent="0.25">
      <c r="B28" t="s">
        <v>153</v>
      </c>
      <c r="D28" s="72">
        <v>13366480000</v>
      </c>
      <c r="E28" s="72">
        <v>8272998000</v>
      </c>
      <c r="F28" s="72">
        <v>5699899000</v>
      </c>
      <c r="G28" s="72">
        <v>5784987000</v>
      </c>
      <c r="H28" s="72">
        <v>5059281000</v>
      </c>
      <c r="I28" s="72">
        <v>4921715000</v>
      </c>
      <c r="J28" s="72">
        <v>3958822000</v>
      </c>
      <c r="K28" s="72">
        <v>4233600000</v>
      </c>
      <c r="L28" s="72">
        <v>4394362000</v>
      </c>
      <c r="M28" s="72">
        <v>4690308000</v>
      </c>
      <c r="N28" s="72">
        <v>3712500000</v>
      </c>
      <c r="O28" s="72">
        <v>3713325000</v>
      </c>
      <c r="P28" s="72">
        <v>2671278000</v>
      </c>
      <c r="Q28" s="72">
        <v>3102234000</v>
      </c>
      <c r="R28" s="72">
        <v>3119717000</v>
      </c>
    </row>
    <row r="29" spans="2:18" x14ac:dyDescent="0.25">
      <c r="B29" t="s">
        <v>154</v>
      </c>
      <c r="D29" s="72">
        <v>5733307000</v>
      </c>
      <c r="E29" s="72">
        <v>3547781000</v>
      </c>
      <c r="F29" s="72">
        <v>2542209000</v>
      </c>
      <c r="G29" s="72">
        <v>2251860000</v>
      </c>
      <c r="H29" s="72">
        <v>1784703000</v>
      </c>
      <c r="I29" s="72">
        <v>2264265000</v>
      </c>
      <c r="J29" s="72">
        <v>1477774000</v>
      </c>
      <c r="K29" s="72">
        <v>1276323000</v>
      </c>
      <c r="L29" s="72">
        <v>1584304000</v>
      </c>
      <c r="M29" s="72">
        <v>1618672000</v>
      </c>
      <c r="N29" s="72">
        <v>1199981000</v>
      </c>
      <c r="O29" s="72">
        <v>1462268000</v>
      </c>
      <c r="P29" s="72">
        <v>946366000</v>
      </c>
      <c r="Q29" s="72">
        <v>843674000</v>
      </c>
      <c r="R29" s="72">
        <v>1110779000</v>
      </c>
    </row>
    <row r="30" spans="2:18" x14ac:dyDescent="0.25">
      <c r="B30" t="s">
        <v>12</v>
      </c>
      <c r="D30" s="72">
        <v>23671263000</v>
      </c>
      <c r="E30" s="72">
        <v>14860320000</v>
      </c>
      <c r="F30" s="72">
        <v>10285279000</v>
      </c>
      <c r="G30" s="72">
        <v>8750043000</v>
      </c>
      <c r="H30" s="72">
        <v>7502407000</v>
      </c>
      <c r="I30" s="72">
        <v>7543783000</v>
      </c>
      <c r="J30" s="72">
        <v>6511637000</v>
      </c>
      <c r="K30" s="72">
        <v>6670948000</v>
      </c>
      <c r="L30" s="72">
        <v>6791804000</v>
      </c>
      <c r="M30" s="72">
        <v>6711602000</v>
      </c>
      <c r="N30" s="72">
        <v>5875594000</v>
      </c>
      <c r="O30" s="72">
        <v>6062965000</v>
      </c>
      <c r="P30" s="72">
        <v>5330519000</v>
      </c>
      <c r="Q30" s="72">
        <v>5833549000</v>
      </c>
      <c r="R30" s="72">
        <v>5868839000</v>
      </c>
    </row>
    <row r="31" spans="2:18" x14ac:dyDescent="0.25">
      <c r="B31" t="s">
        <v>155</v>
      </c>
      <c r="D31" s="72">
        <v>5696304000</v>
      </c>
      <c r="E31" s="72">
        <v>2840439000</v>
      </c>
      <c r="F31" s="72">
        <v>1174783000</v>
      </c>
      <c r="G31" s="72">
        <v>126540000</v>
      </c>
      <c r="H31" s="72">
        <v>0</v>
      </c>
      <c r="I31" s="72">
        <v>122431000</v>
      </c>
      <c r="J31" s="72">
        <v>0</v>
      </c>
      <c r="K31" s="72">
        <v>0</v>
      </c>
      <c r="L31" s="72">
        <v>0</v>
      </c>
      <c r="M31" s="72">
        <v>0</v>
      </c>
      <c r="N31" s="72">
        <v>0</v>
      </c>
      <c r="O31" s="72">
        <v>79158000</v>
      </c>
      <c r="P31" s="72">
        <v>298815000</v>
      </c>
      <c r="Q31" s="72">
        <v>337472000</v>
      </c>
      <c r="R31" s="72">
        <v>415405000</v>
      </c>
    </row>
    <row r="32" spans="2:18" x14ac:dyDescent="0.25">
      <c r="B32" t="s">
        <v>156</v>
      </c>
      <c r="D32" s="72">
        <v>0</v>
      </c>
      <c r="E32" s="72">
        <v>0</v>
      </c>
      <c r="F32" s="72">
        <v>0</v>
      </c>
      <c r="G32" s="72">
        <v>0</v>
      </c>
      <c r="H32" s="72">
        <v>0</v>
      </c>
      <c r="I32" s="72">
        <v>0</v>
      </c>
      <c r="J32" s="72">
        <v>0</v>
      </c>
      <c r="K32" s="72">
        <v>0</v>
      </c>
      <c r="L32" s="72">
        <v>0</v>
      </c>
      <c r="M32" s="72">
        <v>0</v>
      </c>
      <c r="N32" s="72">
        <v>0</v>
      </c>
      <c r="O32" s="72">
        <v>0</v>
      </c>
      <c r="P32" s="72">
        <v>0</v>
      </c>
      <c r="Q32" s="72">
        <v>0</v>
      </c>
      <c r="R32" s="72">
        <v>0</v>
      </c>
    </row>
    <row r="33" spans="2:18" x14ac:dyDescent="0.25">
      <c r="B33" t="s">
        <v>157</v>
      </c>
      <c r="D33" s="72">
        <v>5169094000</v>
      </c>
      <c r="E33" s="72">
        <v>3611222000</v>
      </c>
      <c r="F33" s="72">
        <v>1675111000</v>
      </c>
      <c r="G33" s="72">
        <v>864718000</v>
      </c>
      <c r="H33" s="72">
        <v>580017000</v>
      </c>
      <c r="I33" s="72">
        <v>2157477000</v>
      </c>
      <c r="J33" s="72">
        <v>1506252000</v>
      </c>
      <c r="K33" s="72">
        <v>762879000</v>
      </c>
      <c r="L33" s="72">
        <v>1387334000</v>
      </c>
      <c r="M33" s="72">
        <v>934867000</v>
      </c>
      <c r="N33" s="72">
        <v>156514000</v>
      </c>
      <c r="O33" s="72">
        <v>497650000</v>
      </c>
      <c r="P33" s="72">
        <v>616347000</v>
      </c>
      <c r="Q33" s="72">
        <v>1745801000</v>
      </c>
      <c r="R33" s="72">
        <v>1127933000</v>
      </c>
    </row>
    <row r="34" spans="2:18" x14ac:dyDescent="0.25">
      <c r="B34" t="s">
        <v>158</v>
      </c>
      <c r="D34" s="72">
        <v>7990610000</v>
      </c>
      <c r="E34" s="72">
        <v>1885839000</v>
      </c>
      <c r="F34" s="72">
        <v>1631102000</v>
      </c>
      <c r="G34" s="72">
        <v>2041131000</v>
      </c>
      <c r="H34" s="72">
        <v>2216148000</v>
      </c>
      <c r="I34" s="72">
        <v>1458488000</v>
      </c>
      <c r="J34" s="72">
        <v>1171270000</v>
      </c>
      <c r="K34" s="72">
        <v>1793764000</v>
      </c>
      <c r="L34" s="72">
        <v>1198905000</v>
      </c>
      <c r="M34" s="72">
        <v>1458991000</v>
      </c>
      <c r="N34" s="72">
        <v>1396296000</v>
      </c>
      <c r="O34" s="72">
        <v>1360210000</v>
      </c>
      <c r="P34" s="72">
        <v>977850000</v>
      </c>
      <c r="Q34" s="72">
        <v>651188000</v>
      </c>
      <c r="R34" s="72">
        <v>1524724000</v>
      </c>
    </row>
    <row r="35" spans="2:18" x14ac:dyDescent="0.25">
      <c r="B35" t="s">
        <v>159</v>
      </c>
      <c r="D35" s="72">
        <v>3668083000</v>
      </c>
      <c r="E35" s="72">
        <v>1847054000</v>
      </c>
      <c r="F35" s="72">
        <v>1577633000</v>
      </c>
      <c r="G35" s="72">
        <v>2032547000</v>
      </c>
      <c r="H35" s="72">
        <v>2216006000</v>
      </c>
      <c r="I35" s="72">
        <v>1453905000</v>
      </c>
      <c r="J35" s="72">
        <v>1163624000</v>
      </c>
      <c r="K35" s="72">
        <v>1776975000</v>
      </c>
      <c r="L35" s="72">
        <v>1173025000</v>
      </c>
      <c r="M35" s="72">
        <v>1439226000</v>
      </c>
      <c r="N35" s="72">
        <v>1396285000</v>
      </c>
      <c r="O35" s="72">
        <v>1353384000</v>
      </c>
      <c r="P35" s="72">
        <v>959183000</v>
      </c>
      <c r="Q35" s="72">
        <v>621349000</v>
      </c>
      <c r="R35" s="72">
        <v>1490728000</v>
      </c>
    </row>
    <row r="36" spans="2:18" x14ac:dyDescent="0.25">
      <c r="B36" t="s">
        <v>22</v>
      </c>
      <c r="D36" s="72">
        <v>9407985000</v>
      </c>
      <c r="E36" s="72">
        <v>5562385000</v>
      </c>
      <c r="F36" s="72">
        <v>3362395000</v>
      </c>
      <c r="G36" s="72">
        <v>2946343000</v>
      </c>
      <c r="H36" s="72">
        <v>2891778000</v>
      </c>
      <c r="I36" s="72">
        <v>3655306000</v>
      </c>
      <c r="J36" s="72">
        <v>2767766000</v>
      </c>
      <c r="K36" s="72">
        <v>2620345000</v>
      </c>
      <c r="L36" s="72">
        <v>2614420000</v>
      </c>
      <c r="M36" s="72">
        <v>2393858000</v>
      </c>
      <c r="N36" s="72">
        <v>1662539000</v>
      </c>
      <c r="O36" s="72">
        <v>2026364000</v>
      </c>
      <c r="P36" s="72">
        <v>1603698000</v>
      </c>
      <c r="Q36" s="72">
        <v>2396989000</v>
      </c>
      <c r="R36" s="72">
        <v>2652657000</v>
      </c>
    </row>
    <row r="37" spans="2:18" x14ac:dyDescent="0.25">
      <c r="B37" t="s">
        <v>29</v>
      </c>
      <c r="D37" s="72">
        <v>15899822000</v>
      </c>
      <c r="E37" s="72">
        <v>8905168000</v>
      </c>
      <c r="F37" s="72">
        <v>4952550000</v>
      </c>
      <c r="G37" s="72">
        <v>3446045000</v>
      </c>
      <c r="H37" s="72">
        <v>3229038000</v>
      </c>
      <c r="I37" s="72">
        <v>4172245000</v>
      </c>
      <c r="J37" s="72">
        <v>3192970000</v>
      </c>
      <c r="K37" s="72">
        <v>3024958000</v>
      </c>
      <c r="L37" s="72">
        <v>3014948000</v>
      </c>
      <c r="M37" s="72">
        <v>2788778000</v>
      </c>
      <c r="N37" s="72">
        <v>2099956000</v>
      </c>
      <c r="O37" s="72">
        <v>2569292000</v>
      </c>
      <c r="P37" s="72">
        <v>2373244000</v>
      </c>
      <c r="Q37" s="72">
        <v>3229702000</v>
      </c>
      <c r="R37" s="72">
        <v>3586765000</v>
      </c>
    </row>
    <row r="38" spans="2:18" x14ac:dyDescent="0.25">
      <c r="B38" t="s">
        <v>160</v>
      </c>
      <c r="D38" s="72">
        <v>383645000</v>
      </c>
      <c r="E38" s="72">
        <v>383645000</v>
      </c>
      <c r="F38" s="72">
        <v>383645000</v>
      </c>
      <c r="G38" s="72">
        <v>383645000</v>
      </c>
      <c r="H38" s="72">
        <v>383645000</v>
      </c>
      <c r="I38" s="72">
        <v>383645000</v>
      </c>
      <c r="J38" s="72">
        <v>383645000</v>
      </c>
      <c r="K38" s="72">
        <v>383645000</v>
      </c>
      <c r="L38" s="72">
        <v>383645000</v>
      </c>
      <c r="M38" s="72">
        <v>383645000</v>
      </c>
      <c r="N38" s="72">
        <v>383645000</v>
      </c>
      <c r="O38" s="72">
        <v>383645000</v>
      </c>
      <c r="P38" s="72">
        <v>383645000</v>
      </c>
      <c r="Q38" s="72">
        <v>383645000</v>
      </c>
      <c r="R38" s="72">
        <v>383645000</v>
      </c>
    </row>
    <row r="39" spans="2:18" x14ac:dyDescent="0.25">
      <c r="B39" t="s">
        <v>161</v>
      </c>
      <c r="D39" s="72">
        <v>7387796000</v>
      </c>
      <c r="E39" s="72">
        <v>5571507000</v>
      </c>
      <c r="F39" s="72">
        <v>4949084000</v>
      </c>
      <c r="G39" s="72">
        <v>4920353000</v>
      </c>
      <c r="H39" s="72">
        <v>3889724000</v>
      </c>
      <c r="I39" s="72">
        <v>2987893000</v>
      </c>
      <c r="J39" s="72">
        <v>2935022000</v>
      </c>
      <c r="K39" s="72">
        <v>3262345000</v>
      </c>
      <c r="L39" s="72">
        <v>3393211000</v>
      </c>
      <c r="M39" s="72">
        <v>3539179000</v>
      </c>
      <c r="N39" s="72">
        <v>3391993000</v>
      </c>
      <c r="O39" s="72">
        <v>3110028000</v>
      </c>
      <c r="P39" s="72">
        <v>2573630000</v>
      </c>
      <c r="Q39" s="72">
        <v>2220202000</v>
      </c>
      <c r="R39" s="72">
        <v>1898429000</v>
      </c>
    </row>
    <row r="40" spans="2:18" x14ac:dyDescent="0.25">
      <c r="B40" t="s">
        <v>162</v>
      </c>
      <c r="D40" s="72">
        <v>0</v>
      </c>
      <c r="E40" s="72">
        <v>0</v>
      </c>
      <c r="F40" s="72">
        <v>0</v>
      </c>
      <c r="G40" s="72">
        <v>0</v>
      </c>
      <c r="H40" s="72">
        <v>0</v>
      </c>
      <c r="I40" s="72">
        <v>0</v>
      </c>
      <c r="J40" s="72">
        <v>0</v>
      </c>
      <c r="K40" s="72">
        <v>0</v>
      </c>
      <c r="L40" s="72">
        <v>0</v>
      </c>
      <c r="M40" s="72">
        <v>0</v>
      </c>
      <c r="N40" s="72">
        <v>0</v>
      </c>
      <c r="O40" s="72">
        <v>0</v>
      </c>
      <c r="P40" s="72">
        <v>0</v>
      </c>
      <c r="Q40" s="72">
        <v>0</v>
      </c>
      <c r="R40" s="72">
        <v>0</v>
      </c>
    </row>
    <row r="41" spans="2:18" x14ac:dyDescent="0.25">
      <c r="B41" t="s">
        <v>163</v>
      </c>
      <c r="D41" s="72">
        <v>0</v>
      </c>
      <c r="E41" s="72">
        <v>0</v>
      </c>
      <c r="F41" s="72">
        <v>0</v>
      </c>
      <c r="G41" s="72">
        <v>0</v>
      </c>
      <c r="H41" s="72">
        <v>0</v>
      </c>
      <c r="I41" s="72">
        <v>0</v>
      </c>
      <c r="J41" s="72">
        <v>0</v>
      </c>
      <c r="K41" s="72">
        <v>0</v>
      </c>
      <c r="L41" s="72">
        <v>0</v>
      </c>
      <c r="M41" s="72">
        <v>0</v>
      </c>
      <c r="N41" s="72">
        <v>0</v>
      </c>
      <c r="O41" s="72">
        <v>0</v>
      </c>
      <c r="P41" s="72">
        <v>0</v>
      </c>
      <c r="Q41" s="72">
        <v>0</v>
      </c>
      <c r="R41" s="72">
        <v>0</v>
      </c>
    </row>
    <row r="42" spans="2:18" x14ac:dyDescent="0.25">
      <c r="B42" t="s">
        <v>164</v>
      </c>
      <c r="D42" s="72">
        <v>7771441000</v>
      </c>
      <c r="E42" s="72">
        <v>5955152000</v>
      </c>
      <c r="F42" s="72">
        <v>5332729000</v>
      </c>
      <c r="G42" s="72">
        <v>5303998000</v>
      </c>
      <c r="H42" s="72">
        <v>4273369000</v>
      </c>
      <c r="I42" s="72">
        <v>3371538000</v>
      </c>
      <c r="J42" s="72">
        <v>3318667000</v>
      </c>
      <c r="K42" s="72">
        <v>3645990000</v>
      </c>
      <c r="L42" s="72">
        <v>3776856000</v>
      </c>
      <c r="M42" s="72">
        <v>3922824000</v>
      </c>
      <c r="N42" s="72">
        <v>3775638000</v>
      </c>
      <c r="O42" s="72">
        <v>3493673000</v>
      </c>
      <c r="P42" s="72">
        <v>2957275000</v>
      </c>
      <c r="Q42" s="72">
        <v>2603847000</v>
      </c>
      <c r="R42" s="72">
        <v>2282074000</v>
      </c>
    </row>
    <row r="43" spans="2:18" x14ac:dyDescent="0.25">
      <c r="B43" t="s">
        <v>165</v>
      </c>
      <c r="D43" s="72">
        <v>10</v>
      </c>
      <c r="E43" s="72">
        <v>10</v>
      </c>
      <c r="F43" s="72">
        <v>10</v>
      </c>
      <c r="G43" s="72">
        <v>10</v>
      </c>
      <c r="H43" s="72">
        <v>10</v>
      </c>
      <c r="I43" s="72">
        <v>10</v>
      </c>
      <c r="J43" s="72">
        <v>10</v>
      </c>
      <c r="K43" s="72">
        <v>10</v>
      </c>
      <c r="L43" s="72">
        <v>10</v>
      </c>
      <c r="M43" s="72">
        <v>10</v>
      </c>
      <c r="N43" s="72">
        <v>10</v>
      </c>
      <c r="O43" s="72">
        <v>10</v>
      </c>
      <c r="P43" s="72">
        <v>10</v>
      </c>
      <c r="Q43" s="72">
        <v>10</v>
      </c>
      <c r="R43" s="72">
        <v>10</v>
      </c>
    </row>
    <row r="44" spans="2:18" x14ac:dyDescent="0.25">
      <c r="B44" t="s">
        <v>166</v>
      </c>
      <c r="D44" s="72">
        <v>38364500</v>
      </c>
      <c r="E44" s="72">
        <v>38364500</v>
      </c>
      <c r="F44" s="72">
        <v>38364500</v>
      </c>
      <c r="G44" s="72">
        <v>38364500</v>
      </c>
      <c r="H44" s="72">
        <v>38364500</v>
      </c>
      <c r="I44" s="72">
        <v>38364480</v>
      </c>
      <c r="J44" s="72">
        <v>38364480</v>
      </c>
      <c r="K44" s="72">
        <v>38364480</v>
      </c>
      <c r="L44" s="72">
        <v>38364480</v>
      </c>
      <c r="M44" s="72">
        <v>38364480</v>
      </c>
      <c r="N44" s="72">
        <v>38364480</v>
      </c>
      <c r="O44" s="72">
        <v>38364480</v>
      </c>
      <c r="P44" s="72">
        <v>38364480</v>
      </c>
      <c r="Q44" s="72">
        <v>38364480</v>
      </c>
      <c r="R44" s="72">
        <v>38364480</v>
      </c>
    </row>
    <row r="47" spans="2:18" ht="26.25" x14ac:dyDescent="0.4">
      <c r="B47" s="73" t="s">
        <v>171</v>
      </c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</row>
    <row r="48" spans="2:18" ht="15.75" x14ac:dyDescent="0.25">
      <c r="B48" s="75" t="s">
        <v>146</v>
      </c>
      <c r="C48" s="75"/>
      <c r="D48" s="74">
        <v>2022</v>
      </c>
      <c r="E48" s="74">
        <f>D48-1</f>
        <v>2021</v>
      </c>
      <c r="F48" s="74">
        <f t="shared" ref="F48:R48" si="2">E48-1</f>
        <v>2020</v>
      </c>
      <c r="G48" s="74">
        <f t="shared" si="2"/>
        <v>2019</v>
      </c>
      <c r="H48" s="74">
        <f t="shared" si="2"/>
        <v>2018</v>
      </c>
      <c r="I48" s="74">
        <f t="shared" si="2"/>
        <v>2017</v>
      </c>
      <c r="J48" s="74">
        <f t="shared" si="2"/>
        <v>2016</v>
      </c>
      <c r="K48" s="74">
        <f t="shared" si="2"/>
        <v>2015</v>
      </c>
      <c r="L48" s="74">
        <f t="shared" si="2"/>
        <v>2014</v>
      </c>
      <c r="M48" s="74">
        <f t="shared" si="2"/>
        <v>2013</v>
      </c>
      <c r="N48" s="74">
        <f t="shared" si="2"/>
        <v>2012</v>
      </c>
      <c r="O48" s="74">
        <f t="shared" si="2"/>
        <v>2011</v>
      </c>
      <c r="P48" s="74">
        <f t="shared" si="2"/>
        <v>2010</v>
      </c>
      <c r="Q48" s="74">
        <f t="shared" si="2"/>
        <v>2009</v>
      </c>
      <c r="R48" s="74">
        <f t="shared" si="2"/>
        <v>2008</v>
      </c>
    </row>
    <row r="49" spans="2:17" x14ac:dyDescent="0.25">
      <c r="B49" t="s">
        <v>168</v>
      </c>
      <c r="C49" s="72">
        <v>-404935000</v>
      </c>
      <c r="D49" s="72">
        <v>-777456000</v>
      </c>
      <c r="E49" s="72">
        <v>-185075000</v>
      </c>
      <c r="F49" s="72">
        <v>202900000</v>
      </c>
      <c r="G49" s="72">
        <v>1583779000</v>
      </c>
      <c r="H49" s="72">
        <v>-615541000</v>
      </c>
      <c r="I49" s="72">
        <v>-808377000</v>
      </c>
      <c r="J49" s="72">
        <v>473623000</v>
      </c>
      <c r="K49" s="72">
        <v>14516000</v>
      </c>
      <c r="L49" s="72">
        <v>-977352000</v>
      </c>
      <c r="M49" s="72">
        <v>357670000</v>
      </c>
      <c r="N49" s="72">
        <v>105453000</v>
      </c>
      <c r="O49" s="72">
        <v>1089927000</v>
      </c>
      <c r="P49" s="72">
        <v>-727297000</v>
      </c>
      <c r="Q49" s="72">
        <v>484966000</v>
      </c>
    </row>
    <row r="50" spans="2:17" x14ac:dyDescent="0.25">
      <c r="B50" t="s">
        <v>169</v>
      </c>
      <c r="C50" s="72">
        <v>4233686000</v>
      </c>
      <c r="D50" s="72">
        <v>2905920000</v>
      </c>
      <c r="E50" s="72">
        <v>1538159000</v>
      </c>
      <c r="F50" s="72">
        <v>953428000</v>
      </c>
      <c r="G50" s="72">
        <v>247453000</v>
      </c>
      <c r="H50" s="72">
        <v>377145000</v>
      </c>
      <c r="I50" s="72">
        <v>421114000</v>
      </c>
      <c r="J50" s="72">
        <v>329059000</v>
      </c>
      <c r="K50" s="72">
        <v>343960000</v>
      </c>
      <c r="L50" s="72">
        <v>139774000</v>
      </c>
      <c r="M50" s="72">
        <v>140654000</v>
      </c>
      <c r="N50" s="72">
        <v>59403000</v>
      </c>
      <c r="O50" s="72">
        <v>208551000</v>
      </c>
      <c r="P50" s="72">
        <v>238579000</v>
      </c>
      <c r="Q50" s="72">
        <v>263795000</v>
      </c>
    </row>
    <row r="51" spans="2:17" x14ac:dyDescent="0.25">
      <c r="B51" t="s">
        <v>170</v>
      </c>
      <c r="C51" s="72">
        <v>-4031632000</v>
      </c>
      <c r="D51" s="72">
        <v>-2811429000</v>
      </c>
      <c r="E51" s="72">
        <v>-629849000</v>
      </c>
      <c r="F51" s="72">
        <v>161321000</v>
      </c>
      <c r="G51" s="72">
        <v>207460000</v>
      </c>
      <c r="H51" s="72">
        <v>-173970000</v>
      </c>
      <c r="I51" s="72">
        <v>121474000</v>
      </c>
      <c r="J51" s="72">
        <v>287303000</v>
      </c>
      <c r="K51" s="72">
        <v>-415420000</v>
      </c>
      <c r="L51" s="72">
        <v>146136000</v>
      </c>
      <c r="M51" s="72">
        <v>99911000</v>
      </c>
      <c r="N51" s="72">
        <v>241582000</v>
      </c>
      <c r="O51" s="72">
        <v>92449000</v>
      </c>
      <c r="P51" s="72">
        <v>137671000</v>
      </c>
      <c r="Q51" s="72">
        <v>-239835000</v>
      </c>
    </row>
    <row r="52" spans="2:17" x14ac:dyDescent="0.25">
      <c r="B52" t="s">
        <v>171</v>
      </c>
      <c r="C52" s="72">
        <v>3095059000</v>
      </c>
      <c r="D52" s="72">
        <v>1779046000</v>
      </c>
      <c r="E52" s="72">
        <v>1541000</v>
      </c>
      <c r="F52" s="72">
        <v>-626004000</v>
      </c>
      <c r="G52" s="72">
        <v>-212484000</v>
      </c>
      <c r="H52" s="72">
        <v>120061000</v>
      </c>
      <c r="I52" s="72">
        <v>-71281000</v>
      </c>
      <c r="J52" s="72">
        <v>-161302000</v>
      </c>
      <c r="K52" s="72">
        <v>0</v>
      </c>
      <c r="L52" s="72">
        <v>0</v>
      </c>
      <c r="M52" s="72">
        <v>-183315000</v>
      </c>
      <c r="N52" s="72">
        <v>-302657000</v>
      </c>
      <c r="O52" s="72">
        <v>-78302000</v>
      </c>
      <c r="P52" s="72">
        <v>-76212000</v>
      </c>
      <c r="Q52" s="72">
        <v>-20527000</v>
      </c>
    </row>
    <row r="53" spans="2:17" x14ac:dyDescent="0.25">
      <c r="B53" t="s">
        <v>172</v>
      </c>
      <c r="C53" s="72">
        <v>-1341508000</v>
      </c>
      <c r="D53" s="72">
        <v>-1809839000</v>
      </c>
      <c r="E53" s="72">
        <v>-813383000</v>
      </c>
      <c r="F53" s="72">
        <v>-261783000</v>
      </c>
      <c r="G53" s="72">
        <v>1578755000</v>
      </c>
      <c r="H53" s="72">
        <v>-669450000</v>
      </c>
      <c r="I53" s="72">
        <v>-758184000</v>
      </c>
      <c r="J53" s="72">
        <v>599624000</v>
      </c>
      <c r="K53" s="72">
        <v>-400904000</v>
      </c>
      <c r="L53" s="72">
        <v>-831216000</v>
      </c>
      <c r="M53" s="72">
        <v>274266000</v>
      </c>
      <c r="N53" s="72">
        <v>44378000</v>
      </c>
      <c r="O53" s="72">
        <v>1104074000</v>
      </c>
      <c r="P53" s="72">
        <v>-665838000</v>
      </c>
      <c r="Q53" s="72">
        <v>224604000</v>
      </c>
    </row>
    <row r="54" spans="2:17" x14ac:dyDescent="0.25">
      <c r="B54" t="s">
        <v>173</v>
      </c>
      <c r="C54" s="72">
        <v>-3417623000</v>
      </c>
      <c r="D54" s="72">
        <v>-1607784000</v>
      </c>
      <c r="E54" s="72">
        <v>-794401000</v>
      </c>
      <c r="F54" s="72">
        <v>-532618000</v>
      </c>
      <c r="G54" s="72">
        <v>-2111373000</v>
      </c>
      <c r="H54" s="72">
        <v>-1441923000</v>
      </c>
      <c r="I54" s="72">
        <v>-683184000</v>
      </c>
      <c r="J54" s="72">
        <v>-1283363000</v>
      </c>
      <c r="K54" s="72">
        <v>-882459000</v>
      </c>
      <c r="L54" s="72">
        <v>-51243000</v>
      </c>
      <c r="M54" s="72">
        <v>-325509000</v>
      </c>
      <c r="N54" s="72">
        <v>-369887000</v>
      </c>
      <c r="O54" s="72">
        <v>-1473961000</v>
      </c>
      <c r="P54" s="72">
        <v>-808123000</v>
      </c>
      <c r="Q54" s="72">
        <v>-1032727000</v>
      </c>
    </row>
    <row r="55" spans="2:17" x14ac:dyDescent="0.25">
      <c r="B55" t="s">
        <v>174</v>
      </c>
      <c r="C55" s="72">
        <v>-4759131000</v>
      </c>
      <c r="D55" s="72">
        <v>-3417623000</v>
      </c>
      <c r="E55" s="72">
        <v>-1607784000</v>
      </c>
      <c r="F55" s="72">
        <v>-794401000</v>
      </c>
      <c r="G55" s="72">
        <v>-532618000</v>
      </c>
      <c r="H55" s="72">
        <v>-2111373000</v>
      </c>
      <c r="I55" s="72">
        <v>-1441368000</v>
      </c>
      <c r="J55" s="72">
        <v>-683739000</v>
      </c>
      <c r="K55" s="72">
        <v>-1283363000</v>
      </c>
      <c r="L55" s="72">
        <v>-882459000</v>
      </c>
      <c r="M55" s="72">
        <v>-51243000</v>
      </c>
      <c r="N55" s="72">
        <v>-325509000</v>
      </c>
      <c r="O55" s="72">
        <v>-369887000</v>
      </c>
      <c r="P55" s="72">
        <v>-1473961000</v>
      </c>
      <c r="Q55" s="72">
        <v>-808123000</v>
      </c>
    </row>
    <row r="56" spans="2:17" x14ac:dyDescent="0.25">
      <c r="B56" t="s">
        <v>175</v>
      </c>
      <c r="C56" s="72">
        <v>-4638621000</v>
      </c>
      <c r="D56" s="72">
        <v>-3683376000</v>
      </c>
      <c r="E56" s="72">
        <v>-1723234000</v>
      </c>
      <c r="F56" s="72">
        <v>-750528000</v>
      </c>
      <c r="G56" s="72">
        <v>1336326000</v>
      </c>
      <c r="H56" s="72">
        <v>-992686000</v>
      </c>
      <c r="I56" s="72">
        <v>-1229491000</v>
      </c>
      <c r="J56" s="72">
        <v>144564000</v>
      </c>
      <c r="K56" s="72">
        <v>-329444000</v>
      </c>
      <c r="L56" s="72">
        <v>-1117126000</v>
      </c>
      <c r="M56" s="72">
        <v>217016000</v>
      </c>
      <c r="N56" s="72">
        <v>46050000</v>
      </c>
      <c r="O56" s="72">
        <v>881376000</v>
      </c>
      <c r="P56" s="72">
        <v>-965876000</v>
      </c>
      <c r="Q56" s="72">
        <v>221171000</v>
      </c>
    </row>
    <row r="57" spans="2:17" x14ac:dyDescent="0.25">
      <c r="B57" t="s">
        <v>176</v>
      </c>
      <c r="C57" s="72">
        <v>-1543562000</v>
      </c>
      <c r="D57" s="72">
        <v>-1904330000</v>
      </c>
      <c r="E57" s="72">
        <v>-1721693000</v>
      </c>
      <c r="F57" s="72">
        <v>-1376532000</v>
      </c>
      <c r="G57" s="72">
        <v>1123842000</v>
      </c>
      <c r="H57" s="72">
        <v>-872625000</v>
      </c>
      <c r="I57" s="72">
        <v>-1300772000</v>
      </c>
      <c r="J57" s="72">
        <v>-16738000</v>
      </c>
      <c r="K57" s="72">
        <v>-329444000</v>
      </c>
      <c r="L57" s="72">
        <v>-1117126000</v>
      </c>
      <c r="M57" s="72">
        <v>33701000</v>
      </c>
      <c r="N57" s="72">
        <v>-256607000</v>
      </c>
      <c r="O57" s="72">
        <v>803074000</v>
      </c>
      <c r="P57" s="72">
        <v>-1042088000</v>
      </c>
      <c r="Q57" s="72">
        <v>200644000</v>
      </c>
    </row>
  </sheetData>
  <mergeCells count="3">
    <mergeCell ref="B2:R2"/>
    <mergeCell ref="B20:R20"/>
    <mergeCell ref="B47:R4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342AE-0DE8-40FD-953D-2E0848480816}">
  <dimension ref="B2:R21"/>
  <sheetViews>
    <sheetView tabSelected="1" topLeftCell="A10" workbookViewId="0">
      <selection activeCell="H11" sqref="H11"/>
    </sheetView>
  </sheetViews>
  <sheetFormatPr defaultRowHeight="15" x14ac:dyDescent="0.25"/>
  <cols>
    <col min="1" max="1" width="1.85546875" customWidth="1"/>
    <col min="2" max="2" width="16.140625" customWidth="1"/>
    <col min="3" max="3" width="16.42578125" customWidth="1"/>
  </cols>
  <sheetData>
    <row r="2" spans="2:18" ht="26.25" x14ac:dyDescent="0.4">
      <c r="B2" s="73" t="s">
        <v>181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</row>
    <row r="3" spans="2:18" ht="15.75" x14ac:dyDescent="0.25">
      <c r="B3" s="75" t="s">
        <v>146</v>
      </c>
      <c r="C3" s="75"/>
      <c r="D3" s="74">
        <v>2022</v>
      </c>
      <c r="E3" s="74">
        <f>D3-1</f>
        <v>2021</v>
      </c>
      <c r="F3" s="74">
        <f t="shared" ref="F3:R3" si="0">E3-1</f>
        <v>2020</v>
      </c>
      <c r="G3" s="74">
        <f t="shared" si="0"/>
        <v>2019</v>
      </c>
      <c r="H3" s="74">
        <f t="shared" si="0"/>
        <v>2018</v>
      </c>
      <c r="I3" s="74">
        <f t="shared" si="0"/>
        <v>2017</v>
      </c>
      <c r="J3" s="74">
        <f t="shared" si="0"/>
        <v>2016</v>
      </c>
      <c r="K3" s="74">
        <f t="shared" si="0"/>
        <v>2015</v>
      </c>
      <c r="L3" s="74">
        <f t="shared" si="0"/>
        <v>2014</v>
      </c>
      <c r="M3" s="74">
        <f t="shared" si="0"/>
        <v>2013</v>
      </c>
      <c r="N3" s="74">
        <f t="shared" si="0"/>
        <v>2012</v>
      </c>
      <c r="O3" s="74">
        <f t="shared" si="0"/>
        <v>2011</v>
      </c>
      <c r="P3" s="74">
        <f t="shared" si="0"/>
        <v>2010</v>
      </c>
      <c r="Q3" s="74">
        <f t="shared" si="0"/>
        <v>2009</v>
      </c>
      <c r="R3" s="74">
        <f t="shared" si="0"/>
        <v>2008</v>
      </c>
    </row>
    <row r="4" spans="2:18" x14ac:dyDescent="0.25">
      <c r="B4" t="s">
        <v>182</v>
      </c>
      <c r="D4">
        <v>0</v>
      </c>
      <c r="E4">
        <v>0</v>
      </c>
      <c r="F4">
        <v>45.213999999999999</v>
      </c>
      <c r="G4">
        <v>56.646999999999998</v>
      </c>
      <c r="H4">
        <v>40.049999999999997</v>
      </c>
      <c r="I4">
        <v>0</v>
      </c>
      <c r="J4">
        <v>0</v>
      </c>
      <c r="K4">
        <v>151.023</v>
      </c>
      <c r="L4">
        <v>144.76599999999999</v>
      </c>
      <c r="M4">
        <v>47.981999999999999</v>
      </c>
      <c r="N4">
        <v>55.874000000000002</v>
      </c>
      <c r="O4">
        <v>31.286000000000001</v>
      </c>
      <c r="P4">
        <v>18.670000000000002</v>
      </c>
      <c r="Q4">
        <v>15.170999999999999</v>
      </c>
      <c r="R4">
        <v>36.737000000000002</v>
      </c>
    </row>
    <row r="5" spans="2:18" x14ac:dyDescent="0.25">
      <c r="B5" t="s">
        <v>183</v>
      </c>
      <c r="D5">
        <v>100</v>
      </c>
      <c r="E5">
        <v>100</v>
      </c>
      <c r="F5">
        <v>54.786000000000001</v>
      </c>
      <c r="G5">
        <v>43.353000000000002</v>
      </c>
      <c r="H5">
        <v>59.95</v>
      </c>
      <c r="I5">
        <v>100</v>
      </c>
      <c r="J5">
        <v>100</v>
      </c>
      <c r="K5">
        <v>-51.023000000000003</v>
      </c>
      <c r="L5">
        <v>-44.765999999999998</v>
      </c>
      <c r="M5">
        <v>52.018000000000001</v>
      </c>
      <c r="N5">
        <v>44.125999999999998</v>
      </c>
      <c r="O5">
        <v>68.713999999999999</v>
      </c>
      <c r="P5">
        <v>81.33</v>
      </c>
      <c r="Q5">
        <v>84.828999999999994</v>
      </c>
      <c r="R5">
        <v>63.262999999999998</v>
      </c>
    </row>
    <row r="6" spans="2:18" x14ac:dyDescent="0.25">
      <c r="B6" t="s">
        <v>184</v>
      </c>
      <c r="D6">
        <v>23.512</v>
      </c>
      <c r="E6">
        <v>17.896000000000001</v>
      </c>
      <c r="F6">
        <v>19.888999999999999</v>
      </c>
      <c r="G6">
        <v>33.837000000000003</v>
      </c>
      <c r="H6">
        <v>22.975999999999999</v>
      </c>
      <c r="I6">
        <v>1.704</v>
      </c>
      <c r="J6">
        <v>-7.6689999999999996</v>
      </c>
      <c r="K6">
        <v>2.4390000000000001</v>
      </c>
      <c r="L6">
        <v>3.859</v>
      </c>
      <c r="M6">
        <v>8.1530000000000005</v>
      </c>
      <c r="N6">
        <v>17.276</v>
      </c>
      <c r="O6">
        <v>17.55</v>
      </c>
      <c r="P6">
        <v>13.897</v>
      </c>
      <c r="Q6">
        <v>14.568</v>
      </c>
      <c r="R6">
        <v>6.8639999999999999</v>
      </c>
    </row>
    <row r="7" spans="2:18" x14ac:dyDescent="0.25">
      <c r="B7" t="s">
        <v>185</v>
      </c>
      <c r="D7">
        <v>7.7190000000000003</v>
      </c>
      <c r="E7">
        <v>7.1719999999999997</v>
      </c>
      <c r="F7">
        <v>10.311999999999999</v>
      </c>
      <c r="G7">
        <v>20.510999999999999</v>
      </c>
      <c r="H7">
        <v>13.087</v>
      </c>
      <c r="I7">
        <v>0.76200000000000001</v>
      </c>
      <c r="J7">
        <v>-3.9079999999999999</v>
      </c>
      <c r="K7">
        <v>1.333</v>
      </c>
      <c r="L7">
        <v>2.1459999999999999</v>
      </c>
      <c r="M7">
        <v>4.7649999999999997</v>
      </c>
      <c r="N7">
        <v>11.102</v>
      </c>
      <c r="O7">
        <v>10.113</v>
      </c>
      <c r="P7">
        <v>7.71</v>
      </c>
      <c r="Q7">
        <v>6.5019999999999998</v>
      </c>
      <c r="R7">
        <v>2.669</v>
      </c>
    </row>
    <row r="8" spans="2:18" x14ac:dyDescent="0.25">
      <c r="B8" t="s">
        <v>186</v>
      </c>
      <c r="D8">
        <v>202.56899999999999</v>
      </c>
      <c r="E8">
        <v>155.226</v>
      </c>
      <c r="F8">
        <v>139.00200000000001</v>
      </c>
      <c r="G8">
        <v>138.25299999999999</v>
      </c>
      <c r="H8">
        <v>111.389</v>
      </c>
      <c r="I8">
        <v>87.882000000000005</v>
      </c>
      <c r="J8">
        <v>86.504000000000005</v>
      </c>
      <c r="K8">
        <v>95.036000000000001</v>
      </c>
      <c r="L8">
        <v>98.447000000000003</v>
      </c>
      <c r="M8">
        <v>102.251</v>
      </c>
      <c r="N8">
        <v>98.415000000000006</v>
      </c>
      <c r="O8">
        <v>91.064999999999998</v>
      </c>
      <c r="P8">
        <v>77.084000000000003</v>
      </c>
      <c r="Q8">
        <v>67.870999999999995</v>
      </c>
      <c r="R8">
        <v>59.484000000000002</v>
      </c>
    </row>
    <row r="9" spans="2:18" x14ac:dyDescent="0.25">
      <c r="B9" t="s">
        <v>187</v>
      </c>
      <c r="D9">
        <v>47.63</v>
      </c>
      <c r="E9">
        <v>27.78</v>
      </c>
      <c r="F9">
        <v>27.65</v>
      </c>
      <c r="G9">
        <v>46.78</v>
      </c>
      <c r="H9">
        <v>25.59</v>
      </c>
      <c r="I9">
        <v>1.5</v>
      </c>
      <c r="J9">
        <v>-6.63</v>
      </c>
      <c r="K9">
        <v>2.3199999999999998</v>
      </c>
      <c r="L9">
        <v>3.8</v>
      </c>
      <c r="M9">
        <v>8.34</v>
      </c>
      <c r="N9">
        <v>17</v>
      </c>
      <c r="O9">
        <v>15.98</v>
      </c>
      <c r="P9">
        <v>10.71</v>
      </c>
      <c r="Q9">
        <v>9.89</v>
      </c>
      <c r="R9">
        <v>4.08</v>
      </c>
    </row>
    <row r="10" spans="2:18" x14ac:dyDescent="0.25">
      <c r="B10" t="s">
        <v>188</v>
      </c>
      <c r="D10">
        <v>0.16700000000000001</v>
      </c>
      <c r="E10">
        <v>0.182</v>
      </c>
      <c r="F10">
        <v>0.22700000000000001</v>
      </c>
      <c r="G10">
        <v>0.32400000000000001</v>
      </c>
      <c r="H10">
        <v>0.28899999999999998</v>
      </c>
      <c r="I10">
        <v>0.16800000000000001</v>
      </c>
      <c r="J10">
        <v>0.183</v>
      </c>
      <c r="K10">
        <v>0.24199999999999999</v>
      </c>
      <c r="L10">
        <v>0.26200000000000001</v>
      </c>
      <c r="M10">
        <v>0.34200000000000003</v>
      </c>
      <c r="N10">
        <v>0.34899999999999998</v>
      </c>
      <c r="O10">
        <v>0.27800000000000002</v>
      </c>
      <c r="P10">
        <v>0.2</v>
      </c>
      <c r="Q10">
        <v>0.121</v>
      </c>
      <c r="R10">
        <v>0.08</v>
      </c>
    </row>
    <row r="11" spans="2:18" x14ac:dyDescent="0.25">
      <c r="B11" t="s">
        <v>189</v>
      </c>
      <c r="D11">
        <v>1.421</v>
      </c>
      <c r="E11">
        <v>1.4870000000000001</v>
      </c>
      <c r="F11">
        <v>1.6950000000000001</v>
      </c>
      <c r="G11">
        <v>1.9630000000000001</v>
      </c>
      <c r="H11">
        <v>1.75</v>
      </c>
      <c r="I11">
        <v>1.3460000000000001</v>
      </c>
      <c r="J11">
        <v>1.43</v>
      </c>
      <c r="K11">
        <v>1.6160000000000001</v>
      </c>
      <c r="L11">
        <v>1.681</v>
      </c>
      <c r="M11">
        <v>1.9590000000000001</v>
      </c>
      <c r="N11">
        <v>2.2330000000000001</v>
      </c>
      <c r="O11">
        <v>1.833</v>
      </c>
      <c r="P11">
        <v>1.6659999999999999</v>
      </c>
      <c r="Q11">
        <v>1.294</v>
      </c>
      <c r="R11">
        <v>1.1759999999999999</v>
      </c>
    </row>
    <row r="12" spans="2:18" x14ac:dyDescent="0.25">
      <c r="B12" t="s">
        <v>190</v>
      </c>
      <c r="D12">
        <v>0.60899999999999999</v>
      </c>
      <c r="E12">
        <v>0.63800000000000001</v>
      </c>
      <c r="F12">
        <v>0.75600000000000001</v>
      </c>
      <c r="G12">
        <v>0.76400000000000001</v>
      </c>
      <c r="H12">
        <v>0.61699999999999999</v>
      </c>
      <c r="I12">
        <v>0.61899999999999999</v>
      </c>
      <c r="J12">
        <v>0.53400000000000003</v>
      </c>
      <c r="K12">
        <v>0.48699999999999999</v>
      </c>
      <c r="L12">
        <v>0.60599999999999998</v>
      </c>
      <c r="M12">
        <v>0.67600000000000005</v>
      </c>
      <c r="N12">
        <v>0.72199999999999998</v>
      </c>
      <c r="O12">
        <v>0.72199999999999998</v>
      </c>
      <c r="P12">
        <v>0.59</v>
      </c>
      <c r="Q12">
        <v>0.35199999999999998</v>
      </c>
      <c r="R12">
        <v>0.41899999999999998</v>
      </c>
    </row>
    <row r="13" spans="2:18" x14ac:dyDescent="0.25">
      <c r="B13" t="s">
        <v>191</v>
      </c>
      <c r="D13">
        <v>9.1839999999999993</v>
      </c>
      <c r="E13">
        <v>11.234</v>
      </c>
      <c r="F13">
        <v>8.09</v>
      </c>
      <c r="G13">
        <v>121.985</v>
      </c>
      <c r="H13">
        <v>77.075999999999993</v>
      </c>
      <c r="I13">
        <v>1.1830000000000001</v>
      </c>
      <c r="J13">
        <v>-2.617</v>
      </c>
      <c r="K13">
        <v>1.573</v>
      </c>
      <c r="L13">
        <v>2.3730000000000002</v>
      </c>
      <c r="M13">
        <v>3.9460000000000002</v>
      </c>
      <c r="N13">
        <v>38.351999999999997</v>
      </c>
      <c r="O13">
        <v>12.643000000000001</v>
      </c>
      <c r="P13">
        <v>3.4470000000000001</v>
      </c>
      <c r="Q13">
        <v>2.5059999999999998</v>
      </c>
      <c r="R13">
        <v>2.5169999999999999</v>
      </c>
    </row>
    <row r="14" spans="2:18" x14ac:dyDescent="0.25">
      <c r="B14" t="s">
        <v>192</v>
      </c>
      <c r="D14">
        <v>0.67200000000000004</v>
      </c>
      <c r="E14">
        <v>0.59899999999999998</v>
      </c>
      <c r="F14">
        <v>0.48199999999999998</v>
      </c>
      <c r="G14">
        <v>0.39400000000000002</v>
      </c>
      <c r="H14">
        <v>0.43</v>
      </c>
      <c r="I14">
        <v>0.55300000000000005</v>
      </c>
      <c r="J14">
        <v>0.49</v>
      </c>
      <c r="K14">
        <v>0.45300000000000001</v>
      </c>
      <c r="L14">
        <v>0.44400000000000001</v>
      </c>
      <c r="M14">
        <v>0.41599999999999998</v>
      </c>
      <c r="N14">
        <v>0.35699999999999998</v>
      </c>
      <c r="O14">
        <v>0.42399999999999999</v>
      </c>
      <c r="P14">
        <v>0.44500000000000001</v>
      </c>
      <c r="Q14">
        <v>0.55400000000000005</v>
      </c>
      <c r="R14">
        <v>0.61099999999999999</v>
      </c>
    </row>
    <row r="15" spans="2:18" x14ac:dyDescent="0.25">
      <c r="B15" t="s">
        <v>193</v>
      </c>
      <c r="D15">
        <v>2.0459999999999998</v>
      </c>
      <c r="E15">
        <v>1.4950000000000001</v>
      </c>
      <c r="F15">
        <v>0.92900000000000005</v>
      </c>
      <c r="G15">
        <v>0.65</v>
      </c>
      <c r="H15">
        <v>0.75600000000000001</v>
      </c>
      <c r="I15">
        <v>1.2370000000000001</v>
      </c>
      <c r="J15">
        <v>0.96199999999999997</v>
      </c>
      <c r="K15">
        <v>0.83</v>
      </c>
      <c r="L15">
        <v>0.79800000000000004</v>
      </c>
      <c r="M15">
        <v>0.71099999999999997</v>
      </c>
      <c r="N15">
        <v>0.55600000000000005</v>
      </c>
      <c r="O15">
        <v>0.73499999999999999</v>
      </c>
      <c r="P15">
        <v>0.80300000000000005</v>
      </c>
      <c r="Q15">
        <v>1.24</v>
      </c>
      <c r="R15">
        <v>1.5720000000000001</v>
      </c>
    </row>
    <row r="16" spans="2:18" x14ac:dyDescent="0.25">
      <c r="B16" t="s">
        <v>194</v>
      </c>
      <c r="D16">
        <v>0.20100000000000001</v>
      </c>
      <c r="E16">
        <v>0.154</v>
      </c>
      <c r="F16">
        <v>0.24</v>
      </c>
      <c r="G16">
        <v>0.36599999999999999</v>
      </c>
      <c r="H16">
        <v>0.24</v>
      </c>
      <c r="I16">
        <v>0.01</v>
      </c>
      <c r="J16">
        <v>-4.1000000000000002E-2</v>
      </c>
      <c r="K16">
        <v>4.1000000000000002E-2</v>
      </c>
      <c r="L16">
        <v>6.7000000000000004E-2</v>
      </c>
      <c r="M16">
        <v>7.0999999999999994E-2</v>
      </c>
      <c r="N16">
        <v>0.21</v>
      </c>
      <c r="O16">
        <v>0.20799999999999999</v>
      </c>
      <c r="P16">
        <v>0.16</v>
      </c>
      <c r="Q16">
        <v>0.186</v>
      </c>
      <c r="R16">
        <v>0.11899999999999999</v>
      </c>
    </row>
    <row r="17" spans="2:18" x14ac:dyDescent="0.25">
      <c r="B17" t="s">
        <v>195</v>
      </c>
      <c r="D17">
        <v>65.849000000000004</v>
      </c>
      <c r="E17">
        <v>63.866999999999997</v>
      </c>
      <c r="F17">
        <v>62.917000000000002</v>
      </c>
      <c r="G17">
        <v>31.507999999999999</v>
      </c>
      <c r="H17">
        <v>31.681000000000001</v>
      </c>
      <c r="I17">
        <v>48.073999999999998</v>
      </c>
      <c r="J17">
        <v>31.172000000000001</v>
      </c>
      <c r="K17">
        <v>27.271000000000001</v>
      </c>
      <c r="L17">
        <v>33.781999999999996</v>
      </c>
      <c r="M17">
        <v>37.171999999999997</v>
      </c>
      <c r="N17">
        <v>26.103999999999999</v>
      </c>
      <c r="O17">
        <v>40.356999999999999</v>
      </c>
      <c r="P17">
        <v>22.170999999999999</v>
      </c>
      <c r="Q17">
        <v>26.49</v>
      </c>
      <c r="R17">
        <v>33.301000000000002</v>
      </c>
    </row>
    <row r="18" spans="2:18" x14ac:dyDescent="0.25">
      <c r="B18" t="s">
        <v>196</v>
      </c>
      <c r="D18">
        <v>134.05500000000001</v>
      </c>
      <c r="E18">
        <v>117.4</v>
      </c>
      <c r="F18">
        <v>96.1</v>
      </c>
      <c r="G18">
        <v>80.34</v>
      </c>
      <c r="H18">
        <v>101.643</v>
      </c>
      <c r="I18">
        <v>80.403999999999996</v>
      </c>
      <c r="J18">
        <v>100.277</v>
      </c>
      <c r="K18">
        <v>105.42100000000001</v>
      </c>
      <c r="L18">
        <v>91.715999999999994</v>
      </c>
      <c r="M18">
        <v>103.316</v>
      </c>
      <c r="N18">
        <v>90.962999999999994</v>
      </c>
      <c r="O18">
        <v>82.92</v>
      </c>
      <c r="P18">
        <v>78.179000000000002</v>
      </c>
      <c r="Q18">
        <v>118.973</v>
      </c>
      <c r="R18">
        <v>116.926</v>
      </c>
    </row>
    <row r="19" spans="2:18" x14ac:dyDescent="0.25">
      <c r="B19" t="s">
        <v>197</v>
      </c>
      <c r="D19">
        <v>1.012</v>
      </c>
      <c r="E19">
        <v>1.1140000000000001</v>
      </c>
      <c r="F19">
        <v>1.258</v>
      </c>
      <c r="G19">
        <v>2.024</v>
      </c>
      <c r="H19">
        <v>1.734</v>
      </c>
      <c r="I19">
        <v>1.6339999999999999</v>
      </c>
      <c r="J19">
        <v>1.3460000000000001</v>
      </c>
      <c r="K19">
        <v>1.54</v>
      </c>
      <c r="L19">
        <v>1.732</v>
      </c>
      <c r="M19">
        <v>1.6910000000000001</v>
      </c>
      <c r="N19">
        <v>1.9059999999999999</v>
      </c>
      <c r="O19">
        <v>1.778</v>
      </c>
      <c r="P19">
        <v>1.617</v>
      </c>
      <c r="Q19">
        <v>1.2849999999999999</v>
      </c>
      <c r="R19">
        <v>1.202</v>
      </c>
    </row>
    <row r="20" spans="2:18" x14ac:dyDescent="0.25">
      <c r="B20" t="s">
        <v>198</v>
      </c>
      <c r="D20">
        <v>13.257</v>
      </c>
      <c r="E20">
        <v>11.273999999999999</v>
      </c>
      <c r="F20">
        <v>7.3040000000000003</v>
      </c>
      <c r="G20">
        <v>9.35</v>
      </c>
      <c r="H20">
        <v>9.5909999999999993</v>
      </c>
      <c r="I20">
        <v>2.125</v>
      </c>
      <c r="J20">
        <v>-3.01</v>
      </c>
      <c r="K20">
        <v>0.35299999999999998</v>
      </c>
      <c r="L20">
        <v>4.9359999999999999</v>
      </c>
      <c r="M20">
        <v>4.375</v>
      </c>
      <c r="N20">
        <v>9.9779999999999998</v>
      </c>
      <c r="O20">
        <v>8.0860000000000003</v>
      </c>
      <c r="P20">
        <v>6.5759999999999996</v>
      </c>
      <c r="Q20">
        <v>7.5759999999999996</v>
      </c>
      <c r="R20">
        <v>11.129</v>
      </c>
    </row>
    <row r="21" spans="2:18" x14ac:dyDescent="0.25">
      <c r="B21" t="s">
        <v>199</v>
      </c>
      <c r="D21">
        <v>7.6260000000000003</v>
      </c>
      <c r="E21">
        <v>6.4359999999999999</v>
      </c>
      <c r="F21">
        <v>8.1980000000000004</v>
      </c>
      <c r="G21">
        <v>10.135999999999999</v>
      </c>
      <c r="H21">
        <v>7.5490000000000004</v>
      </c>
      <c r="I21">
        <v>0.46600000000000003</v>
      </c>
      <c r="J21">
        <v>-2.903</v>
      </c>
      <c r="K21">
        <v>0.86499999999999999</v>
      </c>
      <c r="L21">
        <v>1.2390000000000001</v>
      </c>
      <c r="M21">
        <v>2.8180000000000001</v>
      </c>
      <c r="N21">
        <v>5.8239999999999998</v>
      </c>
      <c r="O21">
        <v>5.6870000000000003</v>
      </c>
      <c r="P21">
        <v>4.7679999999999998</v>
      </c>
      <c r="Q21">
        <v>5.0599999999999996</v>
      </c>
      <c r="R21">
        <v>2.2200000000000002</v>
      </c>
    </row>
  </sheetData>
  <mergeCells count="1">
    <mergeCell ref="B2:R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A4F04-5A8D-4E94-BD38-10DFED84BAD3}">
  <dimension ref="A2:R6"/>
  <sheetViews>
    <sheetView workbookViewId="0">
      <selection activeCell="B9" sqref="B9"/>
    </sheetView>
  </sheetViews>
  <sheetFormatPr defaultRowHeight="15" x14ac:dyDescent="0.25"/>
  <cols>
    <col min="1" max="1" width="1.85546875" style="18" customWidth="1"/>
    <col min="2" max="2" width="14.42578125" customWidth="1"/>
    <col min="3" max="3" width="11.5703125" customWidth="1"/>
  </cols>
  <sheetData>
    <row r="2" spans="2:18" ht="26.25" x14ac:dyDescent="0.4">
      <c r="B2" s="73" t="s">
        <v>179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</row>
    <row r="3" spans="2:18" ht="15.75" x14ac:dyDescent="0.25">
      <c r="B3" s="75" t="s">
        <v>146</v>
      </c>
      <c r="C3" s="75"/>
      <c r="D3" s="74">
        <v>2022</v>
      </c>
      <c r="E3" s="74">
        <f>D3-1</f>
        <v>2021</v>
      </c>
      <c r="F3" s="74">
        <f t="shared" ref="F3:R3" si="0">E3-1</f>
        <v>2020</v>
      </c>
      <c r="G3" s="74">
        <f t="shared" si="0"/>
        <v>2019</v>
      </c>
      <c r="H3" s="74">
        <f t="shared" si="0"/>
        <v>2018</v>
      </c>
      <c r="I3" s="74">
        <f t="shared" si="0"/>
        <v>2017</v>
      </c>
      <c r="J3" s="74">
        <f t="shared" si="0"/>
        <v>2016</v>
      </c>
      <c r="K3" s="74">
        <f t="shared" si="0"/>
        <v>2015</v>
      </c>
      <c r="L3" s="74">
        <f t="shared" si="0"/>
        <v>2014</v>
      </c>
      <c r="M3" s="74">
        <f t="shared" si="0"/>
        <v>2013</v>
      </c>
      <c r="N3" s="74">
        <f t="shared" si="0"/>
        <v>2012</v>
      </c>
      <c r="O3" s="74">
        <f t="shared" si="0"/>
        <v>2011</v>
      </c>
      <c r="P3" s="74">
        <f t="shared" si="0"/>
        <v>2010</v>
      </c>
      <c r="Q3" s="74">
        <f t="shared" si="0"/>
        <v>2009</v>
      </c>
      <c r="R3" s="74">
        <f t="shared" si="0"/>
        <v>2008</v>
      </c>
    </row>
    <row r="4" spans="2:18" x14ac:dyDescent="0.25">
      <c r="B4" t="s">
        <v>180</v>
      </c>
      <c r="D4" s="72">
        <v>0</v>
      </c>
      <c r="E4" s="72">
        <v>0</v>
      </c>
      <c r="F4" s="72">
        <v>479556000</v>
      </c>
      <c r="G4" s="72">
        <v>1016659000</v>
      </c>
      <c r="H4" s="72">
        <v>393236000</v>
      </c>
      <c r="I4" s="72">
        <v>0</v>
      </c>
      <c r="J4" s="72">
        <v>0</v>
      </c>
      <c r="K4" s="72">
        <v>134275680</v>
      </c>
      <c r="L4" s="72">
        <v>211004440</v>
      </c>
      <c r="M4" s="72">
        <v>153457920</v>
      </c>
      <c r="N4" s="72">
        <v>364462560</v>
      </c>
      <c r="O4" s="72">
        <v>191822400</v>
      </c>
      <c r="P4" s="72">
        <v>76729000</v>
      </c>
      <c r="Q4" s="72">
        <v>57547000</v>
      </c>
      <c r="R4" s="72">
        <v>57547000</v>
      </c>
    </row>
    <row r="5" spans="2:18" x14ac:dyDescent="0.25">
      <c r="B5" t="s">
        <v>177</v>
      </c>
      <c r="D5" s="19">
        <v>0</v>
      </c>
      <c r="E5" s="19">
        <v>0</v>
      </c>
      <c r="F5" s="19">
        <v>12.5</v>
      </c>
      <c r="G5" s="19">
        <v>26.5</v>
      </c>
      <c r="H5" s="19">
        <v>10.25</v>
      </c>
      <c r="I5" s="19">
        <v>0</v>
      </c>
      <c r="J5" s="19">
        <v>0</v>
      </c>
      <c r="K5" s="19">
        <v>3.5</v>
      </c>
      <c r="L5" s="19">
        <v>5.5</v>
      </c>
      <c r="M5" s="19">
        <v>4</v>
      </c>
      <c r="N5" s="19">
        <v>9.5</v>
      </c>
      <c r="O5" s="19">
        <v>5</v>
      </c>
      <c r="P5" s="19">
        <v>2</v>
      </c>
      <c r="Q5" s="19">
        <v>1.5</v>
      </c>
      <c r="R5" s="19">
        <v>1.5</v>
      </c>
    </row>
    <row r="6" spans="2:18" x14ac:dyDescent="0.25">
      <c r="B6" t="s">
        <v>178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</row>
  </sheetData>
  <mergeCells count="1">
    <mergeCell ref="B2:R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AF489-3021-4AE0-910E-757FF5065C70}">
  <dimension ref="C7:J17"/>
  <sheetViews>
    <sheetView topLeftCell="A10" workbookViewId="0">
      <selection activeCell="L7" sqref="L7"/>
    </sheetView>
  </sheetViews>
  <sheetFormatPr defaultRowHeight="15" x14ac:dyDescent="0.25"/>
  <cols>
    <col min="3" max="3" width="9.7109375" bestFit="1" customWidth="1"/>
    <col min="4" max="4" width="5.85546875" bestFit="1" customWidth="1"/>
    <col min="5" max="5" width="5" bestFit="1" customWidth="1"/>
    <col min="6" max="6" width="4.5703125" bestFit="1" customWidth="1"/>
    <col min="7" max="7" width="5.85546875" bestFit="1" customWidth="1"/>
    <col min="8" max="8" width="8.28515625" bestFit="1" customWidth="1"/>
    <col min="9" max="9" width="9" bestFit="1" customWidth="1"/>
    <col min="10" max="10" width="5.42578125" bestFit="1" customWidth="1"/>
  </cols>
  <sheetData>
    <row r="7" spans="3:10" x14ac:dyDescent="0.25">
      <c r="C7" t="s">
        <v>114</v>
      </c>
      <c r="D7" t="s">
        <v>115</v>
      </c>
      <c r="E7" t="s">
        <v>116</v>
      </c>
      <c r="F7" t="s">
        <v>117</v>
      </c>
      <c r="G7" t="s">
        <v>118</v>
      </c>
      <c r="H7" t="s">
        <v>50</v>
      </c>
      <c r="I7" t="s">
        <v>119</v>
      </c>
      <c r="J7" t="s">
        <v>120</v>
      </c>
    </row>
    <row r="8" spans="3:10" x14ac:dyDescent="0.25">
      <c r="C8" s="37">
        <v>45184</v>
      </c>
      <c r="D8">
        <v>210</v>
      </c>
      <c r="E8">
        <v>205</v>
      </c>
      <c r="F8">
        <v>201</v>
      </c>
      <c r="G8">
        <v>203</v>
      </c>
      <c r="H8">
        <v>0</v>
      </c>
      <c r="I8">
        <v>300</v>
      </c>
      <c r="J8">
        <v>0</v>
      </c>
    </row>
    <row r="9" spans="3:10" x14ac:dyDescent="0.25">
      <c r="C9" s="37">
        <v>45177</v>
      </c>
      <c r="D9">
        <v>209.9</v>
      </c>
      <c r="E9">
        <v>210</v>
      </c>
      <c r="F9">
        <v>209.9</v>
      </c>
      <c r="G9">
        <v>210</v>
      </c>
      <c r="H9">
        <v>0</v>
      </c>
      <c r="I9">
        <v>500</v>
      </c>
      <c r="J9">
        <v>0</v>
      </c>
    </row>
    <row r="10" spans="3:10" x14ac:dyDescent="0.25">
      <c r="C10" s="37">
        <v>45170</v>
      </c>
      <c r="D10">
        <v>215.05</v>
      </c>
      <c r="E10">
        <v>210.1</v>
      </c>
      <c r="F10">
        <v>200.01</v>
      </c>
      <c r="G10">
        <v>202.51</v>
      </c>
      <c r="H10">
        <v>0</v>
      </c>
      <c r="I10">
        <v>700</v>
      </c>
      <c r="J10">
        <v>0</v>
      </c>
    </row>
    <row r="11" spans="3:10" x14ac:dyDescent="0.25">
      <c r="C11" s="37">
        <v>45163</v>
      </c>
      <c r="D11">
        <v>220</v>
      </c>
      <c r="E11">
        <v>244.5</v>
      </c>
      <c r="F11">
        <v>213.1</v>
      </c>
      <c r="G11">
        <v>215.05</v>
      </c>
      <c r="H11">
        <v>0</v>
      </c>
      <c r="I11" s="38">
        <v>8900</v>
      </c>
      <c r="J11">
        <v>0</v>
      </c>
    </row>
    <row r="12" spans="3:10" x14ac:dyDescent="0.25">
      <c r="C12" s="37">
        <v>45156</v>
      </c>
      <c r="D12">
        <v>219.99</v>
      </c>
      <c r="E12">
        <v>234.5</v>
      </c>
      <c r="F12">
        <v>215.01</v>
      </c>
      <c r="G12">
        <v>233.5</v>
      </c>
      <c r="H12">
        <v>0</v>
      </c>
      <c r="I12" s="38">
        <v>6400</v>
      </c>
      <c r="J12">
        <v>0</v>
      </c>
    </row>
    <row r="13" spans="3:10" x14ac:dyDescent="0.25">
      <c r="C13" s="37">
        <v>45149</v>
      </c>
      <c r="D13">
        <v>220.61</v>
      </c>
      <c r="E13">
        <v>230</v>
      </c>
      <c r="F13">
        <v>219.99</v>
      </c>
      <c r="G13">
        <v>220</v>
      </c>
      <c r="H13">
        <v>0</v>
      </c>
      <c r="I13" s="38">
        <v>2300</v>
      </c>
      <c r="J13">
        <v>0</v>
      </c>
    </row>
    <row r="14" spans="3:10" x14ac:dyDescent="0.25">
      <c r="C14" s="37">
        <v>45142</v>
      </c>
      <c r="D14">
        <v>235</v>
      </c>
      <c r="E14">
        <v>235</v>
      </c>
      <c r="F14">
        <v>223.5</v>
      </c>
      <c r="G14">
        <v>225</v>
      </c>
      <c r="H14">
        <v>0</v>
      </c>
      <c r="I14" s="38">
        <v>5100</v>
      </c>
      <c r="J14">
        <v>0</v>
      </c>
    </row>
    <row r="15" spans="3:10" x14ac:dyDescent="0.25">
      <c r="C15" s="37">
        <v>45134</v>
      </c>
      <c r="D15">
        <v>235</v>
      </c>
      <c r="E15">
        <v>235</v>
      </c>
      <c r="F15">
        <v>222</v>
      </c>
      <c r="G15">
        <v>228</v>
      </c>
      <c r="H15">
        <v>0</v>
      </c>
      <c r="I15" s="38">
        <v>2000</v>
      </c>
      <c r="J15">
        <v>0</v>
      </c>
    </row>
    <row r="16" spans="3:10" x14ac:dyDescent="0.25">
      <c r="C16" s="37">
        <v>45128</v>
      </c>
      <c r="D16">
        <v>239.99</v>
      </c>
      <c r="E16">
        <v>242</v>
      </c>
      <c r="F16">
        <v>235</v>
      </c>
      <c r="G16">
        <v>235</v>
      </c>
      <c r="H16">
        <v>0</v>
      </c>
      <c r="I16" s="38">
        <v>1800</v>
      </c>
      <c r="J16">
        <v>0</v>
      </c>
    </row>
    <row r="17" spans="3:10" x14ac:dyDescent="0.25">
      <c r="C17" s="37">
        <v>45121</v>
      </c>
      <c r="D17">
        <v>228.61</v>
      </c>
      <c r="E17">
        <v>239.99</v>
      </c>
      <c r="F17">
        <v>227.4</v>
      </c>
      <c r="G17">
        <v>232.2</v>
      </c>
      <c r="H17">
        <v>0</v>
      </c>
      <c r="I17" s="38">
        <v>2500</v>
      </c>
      <c r="J17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D011-F62E-4D71-B826-16E8AE63EA4F}">
  <dimension ref="A1"/>
  <sheetViews>
    <sheetView workbookViewId="0">
      <selection activeCell="E3" sqref="E3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8E849-79F2-4EBE-8100-62A0106A9B92}">
  <dimension ref="B1:K26"/>
  <sheetViews>
    <sheetView workbookViewId="0">
      <selection activeCell="H4" sqref="H4"/>
    </sheetView>
  </sheetViews>
  <sheetFormatPr defaultRowHeight="15" x14ac:dyDescent="0.25"/>
  <cols>
    <col min="1" max="1" width="1.85546875" customWidth="1"/>
    <col min="2" max="2" width="9.7109375" bestFit="1" customWidth="1"/>
    <col min="3" max="3" width="9.7109375" customWidth="1"/>
    <col min="4" max="7" width="9.140625" bestFit="1" customWidth="1"/>
    <col min="8" max="8" width="8.28515625" bestFit="1" customWidth="1"/>
    <col min="9" max="9" width="8" bestFit="1" customWidth="1"/>
    <col min="10" max="10" width="9.140625" customWidth="1"/>
    <col min="11" max="11" width="11.42578125" customWidth="1"/>
  </cols>
  <sheetData>
    <row r="1" spans="2:11" x14ac:dyDescent="0.25">
      <c r="C1" s="39"/>
      <c r="D1" s="39"/>
      <c r="E1" s="39"/>
      <c r="F1" s="39"/>
    </row>
    <row r="2" spans="2:11" x14ac:dyDescent="0.25">
      <c r="C2" s="39"/>
      <c r="D2" s="39"/>
      <c r="E2" s="39"/>
      <c r="F2" s="39"/>
    </row>
    <row r="3" spans="2:11" x14ac:dyDescent="0.25">
      <c r="C3" s="39"/>
      <c r="D3" s="39"/>
      <c r="E3" s="39"/>
      <c r="F3" s="39"/>
    </row>
    <row r="4" spans="2:11" x14ac:dyDescent="0.25">
      <c r="C4" s="39"/>
      <c r="D4" s="39"/>
      <c r="E4" s="39"/>
      <c r="F4" s="39"/>
    </row>
    <row r="5" spans="2:11" x14ac:dyDescent="0.25">
      <c r="C5" s="39"/>
      <c r="D5" s="39"/>
      <c r="E5" s="39"/>
      <c r="F5" s="39"/>
    </row>
    <row r="8" spans="2:11" x14ac:dyDescent="0.25">
      <c r="B8" s="57" t="str">
        <f>"Risk and Return Statement - "&amp;'Balance sheet'!$C$7</f>
        <v>Risk and Return Statement - Gatron</v>
      </c>
      <c r="C8" s="57"/>
      <c r="D8" s="57"/>
      <c r="E8" s="57"/>
      <c r="F8" s="57"/>
      <c r="G8" s="57"/>
      <c r="H8" s="57"/>
      <c r="I8" s="57"/>
      <c r="J8" s="57"/>
      <c r="K8" s="57"/>
    </row>
    <row r="9" spans="2:11" ht="15.75" thickBot="1" x14ac:dyDescent="0.3">
      <c r="B9" s="56" t="s">
        <v>114</v>
      </c>
      <c r="C9" s="56" t="s">
        <v>111</v>
      </c>
      <c r="D9" s="56" t="s">
        <v>131</v>
      </c>
      <c r="E9" s="55" t="s">
        <v>116</v>
      </c>
      <c r="F9" s="55" t="s">
        <v>117</v>
      </c>
      <c r="G9" s="55" t="s">
        <v>118</v>
      </c>
      <c r="H9" s="55" t="s">
        <v>130</v>
      </c>
      <c r="I9" s="55" t="s">
        <v>129</v>
      </c>
      <c r="J9" s="55" t="s">
        <v>128</v>
      </c>
      <c r="K9" s="55" t="s">
        <v>127</v>
      </c>
    </row>
    <row r="10" spans="2:11" x14ac:dyDescent="0.25">
      <c r="B10" s="54">
        <v>44925</v>
      </c>
      <c r="C10" s="53">
        <f>IFERROR(YEAR(B10),0)</f>
        <v>2022</v>
      </c>
      <c r="D10" s="48">
        <v>520.6</v>
      </c>
      <c r="E10" s="48">
        <v>588</v>
      </c>
      <c r="F10" s="48">
        <v>308</v>
      </c>
      <c r="G10" s="48">
        <v>330.01</v>
      </c>
      <c r="H10" s="48">
        <v>0</v>
      </c>
      <c r="I10" s="48">
        <f>G10/D10</f>
        <v>0.63390318862850548</v>
      </c>
      <c r="J10" s="48">
        <f>(G10+H10-D10)/D10</f>
        <v>-0.36609681137149447</v>
      </c>
      <c r="K10" s="48">
        <f>(J10-$E$22)^2</f>
        <v>0.71613214469846853</v>
      </c>
    </row>
    <row r="11" spans="2:11" x14ac:dyDescent="0.25">
      <c r="B11" s="52">
        <v>44561</v>
      </c>
      <c r="C11" s="51">
        <f>IFERROR(YEAR(B11),0)</f>
        <v>2021</v>
      </c>
      <c r="D11" s="48">
        <v>620</v>
      </c>
      <c r="E11" s="48">
        <v>619.99</v>
      </c>
      <c r="F11" s="48">
        <v>412</v>
      </c>
      <c r="G11" s="48">
        <v>520.6</v>
      </c>
      <c r="H11" s="48">
        <v>0</v>
      </c>
      <c r="I11" s="48">
        <f>G11/D11</f>
        <v>0.83967741935483875</v>
      </c>
      <c r="J11" s="48">
        <f>(G11+H11-D11)/D11</f>
        <v>-0.16032258064516125</v>
      </c>
      <c r="K11" s="48">
        <f>(J11-$E$22)^2</f>
        <v>0.4102039753625063</v>
      </c>
    </row>
    <row r="12" spans="2:11" x14ac:dyDescent="0.25">
      <c r="B12" s="52">
        <v>44196</v>
      </c>
      <c r="C12" s="51">
        <f>IFERROR(YEAR(B12),0)</f>
        <v>2020</v>
      </c>
      <c r="D12" s="48">
        <v>475</v>
      </c>
      <c r="E12" s="48">
        <v>700</v>
      </c>
      <c r="F12" s="48">
        <v>410</v>
      </c>
      <c r="G12" s="48">
        <v>620</v>
      </c>
      <c r="H12" s="48">
        <v>125</v>
      </c>
      <c r="I12" s="48">
        <f>G12/D12</f>
        <v>1.3052631578947369</v>
      </c>
      <c r="J12" s="48">
        <f>(G12+H12-D12)/D12</f>
        <v>0.56842105263157894</v>
      </c>
      <c r="K12" s="48">
        <f>(J12-$E$22)^2</f>
        <v>7.7919373934224037E-3</v>
      </c>
    </row>
    <row r="13" spans="2:11" x14ac:dyDescent="0.25">
      <c r="B13" s="52">
        <v>43830</v>
      </c>
      <c r="C13" s="51">
        <f>IFERROR(YEAR(B13),0)</f>
        <v>2019</v>
      </c>
      <c r="D13" s="48">
        <v>300</v>
      </c>
      <c r="E13" s="48">
        <v>501.9</v>
      </c>
      <c r="F13" s="48">
        <v>259.02</v>
      </c>
      <c r="G13" s="48">
        <v>475</v>
      </c>
      <c r="H13" s="48">
        <v>265</v>
      </c>
      <c r="I13" s="48">
        <f>G13/D13</f>
        <v>1.5833333333333333</v>
      </c>
      <c r="J13" s="48">
        <f>(G13+H13-D13)/D13</f>
        <v>1.4666666666666666</v>
      </c>
      <c r="K13" s="48">
        <f>(J13-$E$22)^2</f>
        <v>0.97321690679416106</v>
      </c>
    </row>
    <row r="14" spans="2:11" x14ac:dyDescent="0.25">
      <c r="B14" s="52">
        <v>43465</v>
      </c>
      <c r="C14" s="51">
        <f>IFERROR(YEAR(B14),0)</f>
        <v>2018</v>
      </c>
      <c r="D14" s="48">
        <v>107</v>
      </c>
      <c r="E14" s="48">
        <v>360</v>
      </c>
      <c r="F14" s="48">
        <v>104.5</v>
      </c>
      <c r="G14" s="48">
        <v>300</v>
      </c>
      <c r="H14" s="48">
        <v>102.5</v>
      </c>
      <c r="I14" s="48">
        <f>G14/D14</f>
        <v>2.8037383177570092</v>
      </c>
      <c r="J14" s="48">
        <f>(G14+H14-D14)/D14</f>
        <v>2.7616822429906542</v>
      </c>
      <c r="K14" s="48">
        <f>(J14-$E$22)^2</f>
        <v>5.2053934766725733</v>
      </c>
    </row>
    <row r="15" spans="2:11" x14ac:dyDescent="0.25">
      <c r="B15" s="52">
        <v>43098</v>
      </c>
      <c r="C15" s="51">
        <f>IFERROR(YEAR(B15),0)</f>
        <v>2017</v>
      </c>
      <c r="D15" s="48">
        <v>88</v>
      </c>
      <c r="E15" s="48">
        <v>118.02</v>
      </c>
      <c r="F15" s="48">
        <v>80</v>
      </c>
      <c r="G15" s="48">
        <v>112.15</v>
      </c>
      <c r="H15" s="48">
        <v>0</v>
      </c>
      <c r="I15" s="48">
        <f>G15/D15</f>
        <v>1.2744318181818182</v>
      </c>
      <c r="J15" s="48">
        <f>(G15+H15-D15)/D15</f>
        <v>0.27443181818181822</v>
      </c>
      <c r="K15" s="48">
        <f>(J15-$E$22)^2</f>
        <v>4.2319600569942412E-2</v>
      </c>
    </row>
    <row r="16" spans="2:11" x14ac:dyDescent="0.25">
      <c r="B16" s="52">
        <v>42735</v>
      </c>
      <c r="C16" s="51">
        <f>IFERROR(YEAR(B16),0)</f>
        <v>2016</v>
      </c>
      <c r="D16" s="48">
        <v>131.5</v>
      </c>
      <c r="E16" s="48">
        <v>131</v>
      </c>
      <c r="F16" s="48">
        <v>86.01</v>
      </c>
      <c r="G16" s="48">
        <v>90.9</v>
      </c>
      <c r="H16" s="48">
        <v>0</v>
      </c>
      <c r="I16" s="48">
        <f>G16/D16</f>
        <v>0.69125475285171112</v>
      </c>
      <c r="J16" s="48">
        <f>(G16+H16-D16)/D16</f>
        <v>-0.30874524714828894</v>
      </c>
      <c r="K16" s="48">
        <f>(J16-$E$22)^2</f>
        <v>0.62235429299990708</v>
      </c>
    </row>
    <row r="17" spans="2:11" x14ac:dyDescent="0.25">
      <c r="B17" s="52">
        <v>42369</v>
      </c>
      <c r="C17" s="51">
        <f>IFERROR(YEAR(B17),0)</f>
        <v>2015</v>
      </c>
      <c r="D17" s="48">
        <v>152</v>
      </c>
      <c r="E17" s="48">
        <v>172.72</v>
      </c>
      <c r="F17" s="48">
        <v>131</v>
      </c>
      <c r="G17" s="48">
        <v>131.5</v>
      </c>
      <c r="H17" s="48">
        <v>35</v>
      </c>
      <c r="I17" s="48">
        <f>G17/D17</f>
        <v>0.86513157894736847</v>
      </c>
      <c r="J17" s="48">
        <f>(G17+H17-D17)/D17</f>
        <v>9.5394736842105268E-2</v>
      </c>
      <c r="K17" s="48">
        <f>(J17-$E$22)^2</f>
        <v>0.1480359209626958</v>
      </c>
    </row>
    <row r="18" spans="2:11" x14ac:dyDescent="0.25">
      <c r="B18" s="52">
        <v>42004</v>
      </c>
      <c r="C18" s="51">
        <f>IFERROR(YEAR(B18),0)</f>
        <v>2014</v>
      </c>
      <c r="D18" s="48">
        <v>178.5</v>
      </c>
      <c r="E18" s="48">
        <v>205</v>
      </c>
      <c r="F18" s="48">
        <v>152</v>
      </c>
      <c r="G18" s="48">
        <v>152</v>
      </c>
      <c r="H18" s="48">
        <v>0</v>
      </c>
      <c r="I18" s="48">
        <f>G18/D18</f>
        <v>0.85154061624649857</v>
      </c>
      <c r="J18" s="48">
        <f>(G18+H18-D18)/D18</f>
        <v>-0.1484593837535014</v>
      </c>
      <c r="K18" s="48">
        <f>(J18-$E$22)^2</f>
        <v>0.39514862747030732</v>
      </c>
    </row>
    <row r="19" spans="2:11" x14ac:dyDescent="0.25">
      <c r="B19" s="50">
        <v>41639</v>
      </c>
      <c r="C19" s="49">
        <f>IFERROR(YEAR(B19),0)</f>
        <v>2013</v>
      </c>
      <c r="D19" s="48">
        <v>135</v>
      </c>
      <c r="E19" s="48">
        <v>202.38</v>
      </c>
      <c r="F19" s="48">
        <v>130</v>
      </c>
      <c r="G19" s="48">
        <v>178.5</v>
      </c>
      <c r="H19" s="48">
        <v>40</v>
      </c>
      <c r="I19" s="48">
        <f>G19/D19</f>
        <v>1.3222222222222222</v>
      </c>
      <c r="J19" s="48">
        <f>(G19+H19-D19)/D19</f>
        <v>0.61851851851851847</v>
      </c>
      <c r="K19" s="48">
        <f>(J19-$E$22)^2</f>
        <v>1.9146095623802935E-2</v>
      </c>
    </row>
    <row r="20" spans="2:11" x14ac:dyDescent="0.25">
      <c r="B20" s="47" t="s">
        <v>126</v>
      </c>
      <c r="C20" s="47"/>
      <c r="D20" s="47">
        <f>SUM(D10:D19)</f>
        <v>2707.6</v>
      </c>
      <c r="E20" s="47">
        <f>SUM(E10:E19)</f>
        <v>3599.0099999999998</v>
      </c>
      <c r="F20" s="47">
        <f>SUM(F10:F19)</f>
        <v>2072.5299999999997</v>
      </c>
      <c r="G20" s="47">
        <f>SUM(G10:G19)</f>
        <v>2910.6600000000003</v>
      </c>
      <c r="H20" s="47">
        <f>SUM(H10:H19)</f>
        <v>567.5</v>
      </c>
      <c r="I20" s="46">
        <f>SUM(I10:I19)</f>
        <v>12.170496405418042</v>
      </c>
      <c r="J20" s="46">
        <f>SUM(J10:J19)</f>
        <v>4.801491012912896</v>
      </c>
      <c r="K20" s="46">
        <f>SUM(K10:K19)</f>
        <v>8.539742978547789</v>
      </c>
    </row>
    <row r="22" spans="2:11" x14ac:dyDescent="0.25">
      <c r="B22" s="45" t="s">
        <v>125</v>
      </c>
      <c r="C22" s="45"/>
      <c r="D22" s="45"/>
      <c r="E22" s="44">
        <f>SUM(J10:J19)/COUNT(J10:J19)</f>
        <v>0.48014910129128963</v>
      </c>
    </row>
    <row r="23" spans="2:11" x14ac:dyDescent="0.25">
      <c r="B23" s="45" t="s">
        <v>124</v>
      </c>
      <c r="C23" s="45"/>
      <c r="D23" s="45"/>
      <c r="E23" s="44">
        <f>(PI()*PRODUCT(I10:I19))^(1/COUNT(I10:I19))-1</f>
        <v>0.23590187628507109</v>
      </c>
    </row>
    <row r="24" spans="2:11" x14ac:dyDescent="0.25">
      <c r="B24" s="45" t="s">
        <v>123</v>
      </c>
      <c r="C24" s="45"/>
      <c r="D24" s="45"/>
      <c r="E24" s="44">
        <f>K20/COUNT(K10:K19)</f>
        <v>0.85397429785477885</v>
      </c>
    </row>
    <row r="25" spans="2:11" x14ac:dyDescent="0.25">
      <c r="B25" s="45" t="s">
        <v>122</v>
      </c>
      <c r="C25" s="45"/>
      <c r="D25" s="45"/>
      <c r="E25" s="44">
        <f>SQRT(E24)</f>
        <v>0.92410729780409095</v>
      </c>
    </row>
    <row r="26" spans="2:11" x14ac:dyDescent="0.25">
      <c r="B26" s="45" t="s">
        <v>121</v>
      </c>
      <c r="C26" s="45"/>
      <c r="D26" s="45"/>
      <c r="E26" s="44">
        <f>E25/E22</f>
        <v>1.9246256950577263</v>
      </c>
    </row>
  </sheetData>
  <mergeCells count="1">
    <mergeCell ref="B8:K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Balance sheet</vt:lpstr>
      <vt:lpstr>cash flow statement</vt:lpstr>
      <vt:lpstr>Income Statement</vt:lpstr>
      <vt:lpstr>Raw FS</vt:lpstr>
      <vt:lpstr>Raw FR</vt:lpstr>
      <vt:lpstr>Raw Equity Report</vt:lpstr>
      <vt:lpstr>high and low</vt:lpstr>
      <vt:lpstr>Dupont Analysis</vt:lpstr>
      <vt:lpstr>Risk and Return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mubashir aqeel</dc:creator>
  <cp:lastModifiedBy>mubashir aqeel</cp:lastModifiedBy>
  <cp:lastPrinted>2023-09-18T07:37:36Z</cp:lastPrinted>
  <dcterms:created xsi:type="dcterms:W3CDTF">2023-09-18T03:26:30Z</dcterms:created>
  <dcterms:modified xsi:type="dcterms:W3CDTF">2023-09-20T07:06:53Z</dcterms:modified>
</cp:coreProperties>
</file>