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y portfolio\"/>
    </mc:Choice>
  </mc:AlternateContent>
  <xr:revisionPtr revIDLastSave="0" documentId="13_ncr:1_{D8DB84EC-A7CA-41AA-B4A8-EBEC50A4EC47}" xr6:coauthVersionLast="47" xr6:coauthVersionMax="47" xr10:uidLastSave="{00000000-0000-0000-0000-000000000000}"/>
  <bookViews>
    <workbookView xWindow="-120" yWindow="-120" windowWidth="24240" windowHeight="13290" activeTab="1" xr2:uid="{010E51BF-0292-46C8-BC48-234A3936E956}"/>
  </bookViews>
  <sheets>
    <sheet name="stationaries" sheetId="1" r:id="rId1"/>
    <sheet name="Cars" sheetId="6" r:id="rId2"/>
    <sheet name="printers" sheetId="4" r:id="rId3"/>
    <sheet name="cell phone bill" sheetId="5" r:id="rId4"/>
    <sheet name="pet" sheetId="2" r:id="rId5"/>
    <sheet name="vacation" sheetId="3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6" l="1"/>
  <c r="C16" i="6"/>
  <c r="D16" i="6"/>
  <c r="B16" i="6"/>
  <c r="J16" i="6"/>
  <c r="K16" i="6"/>
  <c r="L16" i="6"/>
  <c r="L4" i="6"/>
  <c r="K4" i="6"/>
  <c r="K28" i="6" s="1"/>
  <c r="J4" i="6"/>
  <c r="J18" i="6" s="1"/>
  <c r="J24" i="6" s="1"/>
  <c r="L28" i="6"/>
  <c r="L22" i="6"/>
  <c r="K22" i="6"/>
  <c r="J22" i="6"/>
  <c r="L18" i="6"/>
  <c r="L24" i="6" s="1"/>
  <c r="K18" i="6"/>
  <c r="K24" i="6" s="1"/>
  <c r="D28" i="6"/>
  <c r="C28" i="6"/>
  <c r="C22" i="6"/>
  <c r="D22" i="6"/>
  <c r="B22" i="6"/>
  <c r="C18" i="6"/>
  <c r="C24" i="6" s="1"/>
  <c r="D18" i="6"/>
  <c r="D24" i="6" s="1"/>
  <c r="K10" i="5"/>
  <c r="K9" i="5"/>
  <c r="M5" i="5"/>
  <c r="M10" i="5" s="1"/>
  <c r="M15" i="5" s="1"/>
  <c r="L5" i="5"/>
  <c r="L10" i="5" s="1"/>
  <c r="L15" i="5" s="1"/>
  <c r="K5" i="5"/>
  <c r="K15" i="5" s="1"/>
  <c r="D10" i="5"/>
  <c r="D15" i="5" s="1"/>
  <c r="B9" i="5"/>
  <c r="C5" i="5"/>
  <c r="C10" i="5" s="1"/>
  <c r="C15" i="5" s="1"/>
  <c r="D5" i="5"/>
  <c r="B5" i="5"/>
  <c r="B10" i="5" s="1"/>
  <c r="B15" i="5" s="1"/>
  <c r="L15" i="4"/>
  <c r="L18" i="4" s="1"/>
  <c r="L20" i="4" s="1"/>
  <c r="C15" i="4"/>
  <c r="D15" i="4"/>
  <c r="B15" i="4"/>
  <c r="K15" i="4"/>
  <c r="J15" i="4"/>
  <c r="K18" i="4"/>
  <c r="K20" i="4" s="1"/>
  <c r="J18" i="4"/>
  <c r="J20" i="4" s="1"/>
  <c r="K12" i="4"/>
  <c r="J12" i="4"/>
  <c r="L11" i="4"/>
  <c r="L12" i="4" s="1"/>
  <c r="K11" i="4"/>
  <c r="J11" i="4"/>
  <c r="L7" i="4"/>
  <c r="K7" i="4"/>
  <c r="J7" i="4"/>
  <c r="C20" i="4"/>
  <c r="D18" i="4"/>
  <c r="D20" i="4" s="1"/>
  <c r="C18" i="4"/>
  <c r="B18" i="4"/>
  <c r="B20" i="4" s="1"/>
  <c r="B11" i="4"/>
  <c r="B12" i="4" s="1"/>
  <c r="C11" i="4"/>
  <c r="C12" i="4" s="1"/>
  <c r="D11" i="4"/>
  <c r="D12" i="4" s="1"/>
  <c r="C7" i="4"/>
  <c r="D7" i="4"/>
  <c r="B7" i="4"/>
  <c r="M18" i="3"/>
  <c r="N25" i="3"/>
  <c r="O25" i="3"/>
  <c r="O22" i="3"/>
  <c r="N22" i="3"/>
  <c r="O16" i="3"/>
  <c r="O18" i="3" s="1"/>
  <c r="O27" i="3" s="1"/>
  <c r="N16" i="3"/>
  <c r="N18" i="3" s="1"/>
  <c r="M16" i="3"/>
  <c r="M27" i="3" s="1"/>
  <c r="D25" i="3"/>
  <c r="C25" i="3"/>
  <c r="D22" i="3"/>
  <c r="C22" i="3"/>
  <c r="B16" i="3"/>
  <c r="B27" i="3" s="1"/>
  <c r="C16" i="3"/>
  <c r="C18" i="3" s="1"/>
  <c r="C27" i="3" s="1"/>
  <c r="D16" i="3"/>
  <c r="D18" i="3" s="1"/>
  <c r="C18" i="2"/>
  <c r="B18" i="2"/>
  <c r="C16" i="2"/>
  <c r="B16" i="2"/>
  <c r="C9" i="2"/>
  <c r="B9" i="2"/>
  <c r="Q15" i="1"/>
  <c r="R15" i="1"/>
  <c r="S15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Q4" i="1"/>
  <c r="Q5" i="1"/>
  <c r="Q6" i="1"/>
  <c r="Q7" i="1"/>
  <c r="Q8" i="1"/>
  <c r="Q9" i="1"/>
  <c r="Q10" i="1"/>
  <c r="Q11" i="1"/>
  <c r="Q12" i="1"/>
  <c r="Q13" i="1"/>
  <c r="Q3" i="1"/>
  <c r="I5" i="1"/>
  <c r="H4" i="1"/>
  <c r="I3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G4" i="1"/>
  <c r="G5" i="1"/>
  <c r="G19" i="1" s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B18" i="6" l="1"/>
  <c r="B24" i="6" s="1"/>
  <c r="J28" i="6"/>
  <c r="B18" i="3"/>
  <c r="D27" i="3"/>
  <c r="N27" i="3"/>
  <c r="I19" i="1"/>
  <c r="H19" i="1"/>
</calcChain>
</file>

<file path=xl/sharedStrings.xml><?xml version="1.0" encoding="utf-8"?>
<sst xmlns="http://schemas.openxmlformats.org/spreadsheetml/2006/main" count="251" uniqueCount="118">
  <si>
    <t>Ball Point Pen</t>
  </si>
  <si>
    <t>TI-35 Calculator</t>
  </si>
  <si>
    <t>100 page notebook</t>
  </si>
  <si>
    <t>8 oz Glue</t>
  </si>
  <si>
    <t>Clear tape</t>
  </si>
  <si>
    <t>Eraser</t>
  </si>
  <si>
    <t>2 inch binder</t>
  </si>
  <si>
    <t>USB stick 5gb</t>
  </si>
  <si>
    <t>8 color markers</t>
  </si>
  <si>
    <t>staple</t>
  </si>
  <si>
    <t>Planner Book</t>
  </si>
  <si>
    <t>Protactor</t>
  </si>
  <si>
    <t>Compass</t>
  </si>
  <si>
    <t>Liquid Paper</t>
  </si>
  <si>
    <t>WallMart</t>
  </si>
  <si>
    <t>Dollar Trap</t>
  </si>
  <si>
    <t>Office Repo</t>
  </si>
  <si>
    <t xml:space="preserve"> </t>
  </si>
  <si>
    <t>susan</t>
  </si>
  <si>
    <t>wall mart</t>
  </si>
  <si>
    <t>Total</t>
  </si>
  <si>
    <t>Dog</t>
  </si>
  <si>
    <t>Cat</t>
  </si>
  <si>
    <t>Purchase</t>
  </si>
  <si>
    <t>Collar</t>
  </si>
  <si>
    <t>Tag</t>
  </si>
  <si>
    <t>Bowl</t>
  </si>
  <si>
    <t>Leash</t>
  </si>
  <si>
    <t>Initial Total</t>
  </si>
  <si>
    <t>Monthly</t>
  </si>
  <si>
    <t>Food</t>
  </si>
  <si>
    <t>Litter</t>
  </si>
  <si>
    <t>Treats</t>
  </si>
  <si>
    <t>Subtotal</t>
  </si>
  <si>
    <t>Monthly Total</t>
  </si>
  <si>
    <t>one year Costs</t>
  </si>
  <si>
    <t>No. 2 Pencils</t>
  </si>
  <si>
    <t>tim</t>
  </si>
  <si>
    <t>wallmart</t>
  </si>
  <si>
    <t>dollar trap</t>
  </si>
  <si>
    <t>office Repo</t>
  </si>
  <si>
    <t>orlando theme park</t>
  </si>
  <si>
    <t>chicago museum tour</t>
  </si>
  <si>
    <t>natural history</t>
  </si>
  <si>
    <t>Art museum</t>
  </si>
  <si>
    <t>science museum</t>
  </si>
  <si>
    <t>history broadcast</t>
  </si>
  <si>
    <t>air fare</t>
  </si>
  <si>
    <t>disneyland</t>
  </si>
  <si>
    <t>universal studios</t>
  </si>
  <si>
    <t>busch garden</t>
  </si>
  <si>
    <t>sea world</t>
  </si>
  <si>
    <t>car rental</t>
  </si>
  <si>
    <t>hotel</t>
  </si>
  <si>
    <t>food per day</t>
  </si>
  <si>
    <t>total</t>
  </si>
  <si>
    <t>miami cruise</t>
  </si>
  <si>
    <t>cruise</t>
  </si>
  <si>
    <t>per person expenses</t>
  </si>
  <si>
    <t>subtotal of ticket per person</t>
  </si>
  <si>
    <t>Number of people in group</t>
  </si>
  <si>
    <t>total cost of tickets</t>
  </si>
  <si>
    <t>hotel expenses</t>
  </si>
  <si>
    <t>hotel total</t>
  </si>
  <si>
    <t>food per day(total)</t>
  </si>
  <si>
    <t>Epsilon</t>
  </si>
  <si>
    <t>heavy package</t>
  </si>
  <si>
    <t>zero</t>
  </si>
  <si>
    <t>cost of set of catridges</t>
  </si>
  <si>
    <t>pages catridge can print</t>
  </si>
  <si>
    <t>cost per page</t>
  </si>
  <si>
    <t>expected pages per days</t>
  </si>
  <si>
    <t>days in the week</t>
  </si>
  <si>
    <t>week in a year</t>
  </si>
  <si>
    <t>total pages in year</t>
  </si>
  <si>
    <t>pages per year</t>
  </si>
  <si>
    <t>printing costs per year</t>
  </si>
  <si>
    <t>years</t>
  </si>
  <si>
    <t>total printing cost</t>
  </si>
  <si>
    <t>Purchase price</t>
  </si>
  <si>
    <t>Total Cost</t>
  </si>
  <si>
    <t>Tim</t>
  </si>
  <si>
    <t>X-mobile</t>
  </si>
  <si>
    <t>Vertium</t>
  </si>
  <si>
    <t>ABC</t>
  </si>
  <si>
    <t>purchase amount</t>
  </si>
  <si>
    <t>Taxes and fees</t>
  </si>
  <si>
    <t>Extra data</t>
  </si>
  <si>
    <t>cell phone rental</t>
  </si>
  <si>
    <t xml:space="preserve"> inital phone purchase </t>
  </si>
  <si>
    <t>total monthly data</t>
  </si>
  <si>
    <t>total yearly data</t>
  </si>
  <si>
    <t>total yearlyrent</t>
  </si>
  <si>
    <t>year</t>
  </si>
  <si>
    <t>free</t>
  </si>
  <si>
    <t>total after 24months</t>
  </si>
  <si>
    <t>chevy spark</t>
  </si>
  <si>
    <t>cadillac</t>
  </si>
  <si>
    <t>mustang</t>
  </si>
  <si>
    <t>Gas</t>
  </si>
  <si>
    <t>License</t>
  </si>
  <si>
    <t>Insurance</t>
  </si>
  <si>
    <t>Yearly cost</t>
  </si>
  <si>
    <t>Taxes</t>
  </si>
  <si>
    <t>Intial costs</t>
  </si>
  <si>
    <t>gas cost calculation</t>
  </si>
  <si>
    <t>miles per year driven</t>
  </si>
  <si>
    <t>MPG</t>
  </si>
  <si>
    <t>price per gal of gas</t>
  </si>
  <si>
    <t>total annual gas purchase</t>
  </si>
  <si>
    <t>Total Annual Cost(pur+li+gas</t>
  </si>
  <si>
    <t>miles to drive each year</t>
  </si>
  <si>
    <t>susan goals for max drive</t>
  </si>
  <si>
    <t>total life of car</t>
  </si>
  <si>
    <t>annual cost X years of life</t>
  </si>
  <si>
    <t>Total Lifetime Costs</t>
  </si>
  <si>
    <t>Avg Cost/year</t>
  </si>
  <si>
    <t>Spark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</si>
</sst>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3" borderId="0" xfId="1" applyFont="1" applyFill="1"/>
    <xf numFmtId="0" fontId="2" fillId="5" borderId="0" xfId="0" applyFont="1" applyFill="1" applyAlignment="1">
      <alignment wrapText="1"/>
    </xf>
    <xf numFmtId="0" fontId="0" fillId="5" borderId="0" xfId="0" applyFill="1"/>
    <xf numFmtId="44" fontId="0" fillId="5" borderId="0" xfId="1" applyFont="1" applyFill="1"/>
    <xf numFmtId="44" fontId="2" fillId="5" borderId="0" xfId="1" applyFont="1" applyFill="1" applyAlignment="1">
      <alignment wrapText="1"/>
    </xf>
    <xf numFmtId="0" fontId="0" fillId="5" borderId="0" xfId="1" applyNumberFormat="1" applyFont="1" applyFill="1"/>
    <xf numFmtId="0" fontId="0" fillId="6" borderId="0" xfId="0" applyFill="1"/>
    <xf numFmtId="44" fontId="0" fillId="6" borderId="0" xfId="1" applyFont="1" applyFill="1"/>
    <xf numFmtId="0" fontId="0" fillId="7" borderId="0" xfId="0" applyFill="1"/>
    <xf numFmtId="44" fontId="0" fillId="7" borderId="0" xfId="1" applyFont="1" applyFill="1"/>
    <xf numFmtId="44" fontId="0" fillId="7" borderId="0" xfId="0" applyNumberFormat="1" applyFill="1"/>
    <xf numFmtId="0" fontId="0" fillId="8" borderId="0" xfId="0" applyFill="1"/>
    <xf numFmtId="44" fontId="2" fillId="8" borderId="0" xfId="1" applyFont="1" applyFill="1" applyAlignment="1">
      <alignment wrapText="1"/>
    </xf>
    <xf numFmtId="44" fontId="0" fillId="8" borderId="0" xfId="1" applyFont="1" applyFill="1"/>
    <xf numFmtId="44" fontId="0" fillId="8" borderId="0" xfId="0" applyNumberFormat="1" applyFill="1"/>
    <xf numFmtId="44" fontId="0" fillId="2" borderId="0" xfId="0" applyNumberFormat="1" applyFill="1"/>
    <xf numFmtId="0" fontId="0" fillId="4" borderId="0" xfId="1" applyNumberFormat="1" applyFont="1" applyFill="1"/>
    <xf numFmtId="0" fontId="0" fillId="9" borderId="0" xfId="0" applyFill="1"/>
    <xf numFmtId="44" fontId="0" fillId="9" borderId="0" xfId="1" applyFont="1" applyFill="1"/>
    <xf numFmtId="0" fontId="0" fillId="9" borderId="0" xfId="1" applyNumberFormat="1" applyFont="1" applyFill="1"/>
    <xf numFmtId="0" fontId="2" fillId="0" borderId="0" xfId="0" applyFont="1"/>
    <xf numFmtId="0" fontId="0" fillId="10" borderId="0" xfId="0" applyFill="1"/>
    <xf numFmtId="44" fontId="0" fillId="10" borderId="0" xfId="1" applyFont="1" applyFill="1"/>
    <xf numFmtId="44" fontId="0" fillId="10" borderId="0" xfId="0" applyNumberFormat="1" applyFill="1"/>
    <xf numFmtId="0" fontId="0" fillId="11" borderId="0" xfId="0" applyFill="1"/>
    <xf numFmtId="44" fontId="0" fillId="11" borderId="0" xfId="1" applyFont="1" applyFill="1"/>
    <xf numFmtId="44" fontId="0" fillId="11" borderId="0" xfId="0" applyNumberFormat="1" applyFill="1"/>
    <xf numFmtId="0" fontId="0" fillId="12" borderId="0" xfId="0" applyFill="1"/>
    <xf numFmtId="0" fontId="0" fillId="12" borderId="0" xfId="1" applyNumberFormat="1" applyFont="1" applyFill="1"/>
    <xf numFmtId="44" fontId="0" fillId="12" borderId="0" xfId="0" applyNumberFormat="1" applyFill="1"/>
    <xf numFmtId="0" fontId="0" fillId="13" borderId="0" xfId="0" applyFill="1"/>
    <xf numFmtId="0" fontId="0" fillId="13" borderId="0" xfId="1" applyNumberFormat="1" applyFont="1" applyFill="1"/>
    <xf numFmtId="44" fontId="0" fillId="13" borderId="0" xfId="1" applyFont="1" applyFill="1"/>
    <xf numFmtId="0" fontId="0" fillId="14" borderId="0" xfId="0" applyFill="1"/>
    <xf numFmtId="44" fontId="0" fillId="14" borderId="0" xfId="1" applyFont="1" applyFill="1"/>
    <xf numFmtId="44" fontId="0" fillId="3" borderId="0" xfId="0" applyNumberFormat="1" applyFill="1"/>
    <xf numFmtId="0" fontId="2" fillId="6" borderId="0" xfId="0" applyFont="1" applyFill="1"/>
    <xf numFmtId="0" fontId="0" fillId="15" borderId="0" xfId="0" applyFill="1"/>
    <xf numFmtId="44" fontId="0" fillId="15" borderId="0" xfId="1" applyFont="1" applyFill="1"/>
    <xf numFmtId="0" fontId="0" fillId="16" borderId="0" xfId="0" applyFill="1"/>
    <xf numFmtId="44" fontId="0" fillId="16" borderId="0" xfId="0" applyNumberFormat="1" applyFill="1"/>
    <xf numFmtId="2" fontId="0" fillId="1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stationaries!$F$19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stationaries!$G$18:$I$18</c:f>
              <c:strCache>
                <c:ptCount val="3"/>
                <c:pt idx="0">
                  <c:v>WallMart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stationaries!$G$19:$I$19</c:f>
              <c:numCache>
                <c:formatCode>_("$"* #,##0.00_);_("$"* \(#,##0.00\);_("$"* "-"??_);_(@_)</c:formatCode>
                <c:ptCount val="3"/>
                <c:pt idx="0">
                  <c:v>82.5</c:v>
                </c:pt>
                <c:pt idx="1">
                  <c:v>91.949999999999989</c:v>
                </c:pt>
                <c:pt idx="2">
                  <c:v>126.6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6-4588-BA71-B167C6FC4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003727"/>
        <c:axId val="1522688191"/>
      </c:barChart>
      <c:catAx>
        <c:axId val="152000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688191"/>
        <c:crosses val="autoZero"/>
        <c:auto val="1"/>
        <c:lblAlgn val="ctr"/>
        <c:lblOffset val="100"/>
        <c:noMultiLvlLbl val="0"/>
      </c:catAx>
      <c:valAx>
        <c:axId val="152268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00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vacation!$A$27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vacation!$B$26:$D$26</c:f>
              <c:strCache>
                <c:ptCount val="3"/>
                <c:pt idx="0">
                  <c:v> miami cruise </c:v>
                </c:pt>
                <c:pt idx="1">
                  <c:v> orlando theme park </c:v>
                </c:pt>
                <c:pt idx="2">
                  <c:v> chicago museum tour </c:v>
                </c:pt>
              </c:strCache>
            </c:strRef>
          </c:cat>
          <c:val>
            <c:numRef>
              <c:f>vacation!$B$27:$D$27</c:f>
              <c:numCache>
                <c:formatCode>_("$"* #,##0.00_);_("$"* \(#,##0.00\);_("$"* "-"??_);_(@_)</c:formatCode>
                <c:ptCount val="3"/>
                <c:pt idx="0">
                  <c:v>1810</c:v>
                </c:pt>
                <c:pt idx="1">
                  <c:v>2088</c:v>
                </c:pt>
                <c:pt idx="2">
                  <c:v>1619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F-489A-8178-72749B816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2548287"/>
        <c:axId val="1525477279"/>
      </c:barChart>
      <c:catAx>
        <c:axId val="162254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477279"/>
        <c:crosses val="autoZero"/>
        <c:auto val="1"/>
        <c:lblAlgn val="ctr"/>
        <c:lblOffset val="100"/>
        <c:noMultiLvlLbl val="0"/>
      </c:catAx>
      <c:valAx>
        <c:axId val="152547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4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vacation!$L$27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vacation!$M$26:$O$26</c:f>
              <c:strCache>
                <c:ptCount val="3"/>
                <c:pt idx="0">
                  <c:v> miami cruise </c:v>
                </c:pt>
                <c:pt idx="1">
                  <c:v> orlando theme park </c:v>
                </c:pt>
                <c:pt idx="2">
                  <c:v> chicago museum tour </c:v>
                </c:pt>
              </c:strCache>
            </c:strRef>
          </c:cat>
          <c:val>
            <c:numRef>
              <c:f>vacation!$M$27:$O$27</c:f>
              <c:numCache>
                <c:formatCode>_("$"* #,##0.00_);_("$"* \(#,##0.00\);_("$"* "-"??_);_(@_)</c:formatCode>
                <c:ptCount val="3"/>
                <c:pt idx="0">
                  <c:v>3620</c:v>
                </c:pt>
                <c:pt idx="1">
                  <c:v>3416</c:v>
                </c:pt>
                <c:pt idx="2">
                  <c:v>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1-47AF-8745-C949A7301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9993055"/>
        <c:axId val="1513964351"/>
      </c:barChart>
      <c:catAx>
        <c:axId val="151999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964351"/>
        <c:crosses val="autoZero"/>
        <c:auto val="1"/>
        <c:lblAlgn val="ctr"/>
        <c:lblOffset val="100"/>
        <c:noMultiLvlLbl val="0"/>
      </c:catAx>
      <c:valAx>
        <c:axId val="151396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99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stationaries!$Q$14:$S$14</c:f>
              <c:strCache>
                <c:ptCount val="3"/>
                <c:pt idx="0">
                  <c:v>wallmart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stationaries!$Q$15:$S$15</c:f>
              <c:numCache>
                <c:formatCode>_("$"* #,##0.00_);_("$"* \(#,##0.00\);_("$"* "-"??_);_(@_)</c:formatCode>
                <c:ptCount val="3"/>
                <c:pt idx="0">
                  <c:v>66.699999999999989</c:v>
                </c:pt>
                <c:pt idx="1">
                  <c:v>70.599999999999994</c:v>
                </c:pt>
                <c:pt idx="2">
                  <c:v>108.45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B-46F7-8FA2-716CEEEA1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2549215"/>
        <c:axId val="1621822543"/>
      </c:barChart>
      <c:catAx>
        <c:axId val="162254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22543"/>
        <c:crosses val="autoZero"/>
        <c:auto val="1"/>
        <c:lblAlgn val="ctr"/>
        <c:lblOffset val="100"/>
        <c:noMultiLvlLbl val="0"/>
      </c:catAx>
      <c:valAx>
        <c:axId val="162182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4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Cars!$A$28</c:f>
              <c:strCache>
                <c:ptCount val="1"/>
                <c:pt idx="0">
                  <c:v>Avg Cost/year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Cars!$B$27:$D$27</c:f>
              <c:strCache>
                <c:ptCount val="3"/>
                <c:pt idx="0">
                  <c:v>Spark</c:v>
                </c:pt>
                <c:pt idx="1">
                  <c:v>cadillac</c:v>
                </c:pt>
                <c:pt idx="2">
                  <c:v>mustang</c:v>
                </c:pt>
              </c:strCache>
            </c:strRef>
          </c:cat>
          <c:val>
            <c:numRef>
              <c:f>Cars!$B$28:$D$28</c:f>
              <c:numCache>
                <c:formatCode>_("$"* #,##0.00_);_("$"* \(#,##0.00\);_("$"* "-"??_);_(@_)</c:formatCode>
                <c:ptCount val="3"/>
                <c:pt idx="0">
                  <c:v>3383.0318257956446</c:v>
                </c:pt>
                <c:pt idx="1">
                  <c:v>14005.234505862647</c:v>
                </c:pt>
                <c:pt idx="2">
                  <c:v>6388.6934673366841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3-4286-AF99-0E45BB049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6023039"/>
        <c:axId val="1522678591"/>
      </c:barChart>
      <c:catAx>
        <c:axId val="169602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678591"/>
        <c:crosses val="autoZero"/>
        <c:auto val="1"/>
        <c:lblAlgn val="ctr"/>
        <c:lblOffset val="100"/>
        <c:noMultiLvlLbl val="0"/>
      </c:catAx>
      <c:valAx>
        <c:axId val="152267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02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Cars!$I$28</c:f>
              <c:strCache>
                <c:ptCount val="1"/>
                <c:pt idx="0">
                  <c:v>Avg Cost/year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Cars!$J$27:$L$27</c:f>
              <c:strCache>
                <c:ptCount val="3"/>
                <c:pt idx="0">
                  <c:v>Spark</c:v>
                </c:pt>
                <c:pt idx="1">
                  <c:v>cadillac</c:v>
                </c:pt>
                <c:pt idx="2">
                  <c:v>mustang</c:v>
                </c:pt>
              </c:strCache>
            </c:strRef>
          </c:cat>
          <c:val>
            <c:numRef>
              <c:f>Cars!$J$28:$L$28</c:f>
              <c:numCache>
                <c:formatCode>_("$"* #,##0.00_);_("$"* \(#,##0.00\);_("$"* "-"??_);_(@_)</c:formatCode>
                <c:ptCount val="3"/>
                <c:pt idx="0">
                  <c:v>4349.6984924623112</c:v>
                </c:pt>
                <c:pt idx="1">
                  <c:v>18805.234505862649</c:v>
                </c:pt>
                <c:pt idx="2">
                  <c:v>8572.0268006700171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6-470D-9CA5-1C79C8FC5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9740031"/>
        <c:axId val="1687153775"/>
      </c:barChart>
      <c:catAx>
        <c:axId val="168974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153775"/>
        <c:crosses val="autoZero"/>
        <c:auto val="1"/>
        <c:lblAlgn val="ctr"/>
        <c:lblOffset val="100"/>
        <c:noMultiLvlLbl val="0"/>
      </c:catAx>
      <c:valAx>
        <c:axId val="168715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4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printers!$A$20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printers!$B$19:$D$19</c:f>
              <c:strCache>
                <c:ptCount val="3"/>
                <c:pt idx="0">
                  <c:v>Epsilon</c:v>
                </c:pt>
                <c:pt idx="1">
                  <c:v>heavy package</c:v>
                </c:pt>
                <c:pt idx="2">
                  <c:v>zero</c:v>
                </c:pt>
              </c:strCache>
            </c:strRef>
          </c:cat>
          <c:val>
            <c:numRef>
              <c:f>printers!$B$20:$D$20</c:f>
              <c:numCache>
                <c:formatCode>_("$"* #,##0.00_);_("$"* \(#,##0.00\);_("$"* "-"??_);_(@_)</c:formatCode>
                <c:ptCount val="3"/>
                <c:pt idx="0">
                  <c:v>209</c:v>
                </c:pt>
                <c:pt idx="1">
                  <c:v>229</c:v>
                </c:pt>
                <c:pt idx="2">
                  <c:v>568.45945945945948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2-4E09-8189-15F5B5075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9998159"/>
        <c:axId val="1401294383"/>
      </c:barChart>
      <c:catAx>
        <c:axId val="151999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294383"/>
        <c:crosses val="autoZero"/>
        <c:auto val="1"/>
        <c:lblAlgn val="ctr"/>
        <c:lblOffset val="100"/>
        <c:noMultiLvlLbl val="0"/>
      </c:catAx>
      <c:valAx>
        <c:axId val="14012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99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printers!$I$20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printers!$J$19:$L$19</c:f>
              <c:strCache>
                <c:ptCount val="3"/>
                <c:pt idx="0">
                  <c:v>Epsilon</c:v>
                </c:pt>
                <c:pt idx="1">
                  <c:v>heavy package</c:v>
                </c:pt>
                <c:pt idx="2">
                  <c:v>zero</c:v>
                </c:pt>
              </c:strCache>
            </c:strRef>
          </c:cat>
          <c:val>
            <c:numRef>
              <c:f>printers!$J$20:$L$20</c:f>
              <c:numCache>
                <c:formatCode>_("$"* #,##0.00_);_("$"* \(#,##0.00\);_("$"* "-"??_);_(@_)</c:formatCode>
                <c:ptCount val="3"/>
                <c:pt idx="0">
                  <c:v>6029</c:v>
                </c:pt>
                <c:pt idx="1">
                  <c:v>2815.6666666666665</c:v>
                </c:pt>
                <c:pt idx="2">
                  <c:v>1197.6486486486488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7-442D-BFF1-EFA5F4C35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9742815"/>
        <c:axId val="1687152815"/>
      </c:barChart>
      <c:catAx>
        <c:axId val="168974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152815"/>
        <c:crosses val="autoZero"/>
        <c:auto val="1"/>
        <c:lblAlgn val="ctr"/>
        <c:lblOffset val="100"/>
        <c:noMultiLvlLbl val="0"/>
      </c:catAx>
      <c:valAx>
        <c:axId val="168715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4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20625546806648"/>
          <c:y val="0.17171296296296298"/>
          <c:w val="0.81568263342082237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'cell phone bill'!$A$15</c:f>
              <c:strCache>
                <c:ptCount val="1"/>
                <c:pt idx="0">
                  <c:v>total after 24months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'cell phone bill'!$B$14:$D$14</c:f>
              <c:strCache>
                <c:ptCount val="3"/>
                <c:pt idx="0">
                  <c:v>X-mobile</c:v>
                </c:pt>
                <c:pt idx="1">
                  <c:v>Vertium</c:v>
                </c:pt>
                <c:pt idx="2">
                  <c:v>ABC</c:v>
                </c:pt>
              </c:strCache>
            </c:strRef>
          </c:cat>
          <c:val>
            <c:numRef>
              <c:f>'cell phone bill'!$B$15:$D$15</c:f>
              <c:numCache>
                <c:formatCode>_("$"* #,##0.00_);_("$"* \(#,##0.00\);_("$"* "-"??_);_(@_)</c:formatCode>
                <c:ptCount val="3"/>
                <c:pt idx="0">
                  <c:v>1785.5</c:v>
                </c:pt>
                <c:pt idx="1">
                  <c:v>2060</c:v>
                </c:pt>
                <c:pt idx="2">
                  <c:v>1560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E-4175-AA59-9969A9BD0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9667375"/>
        <c:axId val="1687154255"/>
      </c:barChart>
      <c:catAx>
        <c:axId val="162966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154255"/>
        <c:crosses val="autoZero"/>
        <c:auto val="1"/>
        <c:lblAlgn val="ctr"/>
        <c:lblOffset val="100"/>
        <c:noMultiLvlLbl val="0"/>
      </c:catAx>
      <c:valAx>
        <c:axId val="168715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66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'cell phone bill'!$J$15</c:f>
              <c:strCache>
                <c:ptCount val="1"/>
                <c:pt idx="0">
                  <c:v>total after 24months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'cell phone bill'!$K$14:$M$14</c:f>
              <c:strCache>
                <c:ptCount val="3"/>
                <c:pt idx="0">
                  <c:v>X-mobile</c:v>
                </c:pt>
                <c:pt idx="1">
                  <c:v>Vertium</c:v>
                </c:pt>
                <c:pt idx="2">
                  <c:v>ABC</c:v>
                </c:pt>
              </c:strCache>
            </c:strRef>
          </c:cat>
          <c:val>
            <c:numRef>
              <c:f>'cell phone bill'!$K$15:$M$15</c:f>
              <c:numCache>
                <c:formatCode>_("$"* #,##0.00_);_("$"* \(#,##0.00\);_("$"* "-"??_);_(@_)</c:formatCode>
                <c:ptCount val="3"/>
                <c:pt idx="0">
                  <c:v>825.5</c:v>
                </c:pt>
                <c:pt idx="1">
                  <c:v>1340</c:v>
                </c:pt>
                <c:pt idx="2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3-4272-90A5-E9FB2015D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9646495"/>
        <c:axId val="1619879759"/>
      </c:barChart>
      <c:catAx>
        <c:axId val="162964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879759"/>
        <c:crosses val="autoZero"/>
        <c:auto val="1"/>
        <c:lblAlgn val="ctr"/>
        <c:lblOffset val="100"/>
        <c:noMultiLvlLbl val="0"/>
      </c:catAx>
      <c:valAx>
        <c:axId val="161987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64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pet!$A$18</c:f>
              <c:strCache>
                <c:ptCount val="1"/>
                <c:pt idx="0">
                  <c:v>one year Costs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pet!$B$17:$C$17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pet!$B$18:$C$18</c:f>
              <c:numCache>
                <c:formatCode>_("$"* #,##0.00_);_("$"* \(#,##0.00\);_("$"* "-"??_);_(@_)</c:formatCode>
                <c:ptCount val="2"/>
                <c:pt idx="0">
                  <c:v>640</c:v>
                </c:pt>
                <c:pt idx="1">
                  <c:v>563.5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4-43F1-816F-98EC542A6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2549679"/>
        <c:axId val="1522681471"/>
      </c:barChart>
      <c:catAx>
        <c:axId val="162254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681471"/>
        <c:crosses val="autoZero"/>
        <c:auto val="1"/>
        <c:lblAlgn val="ctr"/>
        <c:lblOffset val="100"/>
        <c:noMultiLvlLbl val="0"/>
      </c:catAx>
      <c:valAx>
        <c:axId val="152268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4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21</xdr:row>
      <xdr:rowOff>185737</xdr:rowOff>
    </xdr:from>
    <xdr:to>
      <xdr:col>7</xdr:col>
      <xdr:colOff>704850</xdr:colOff>
      <xdr:row>36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DC1CAF-F1EF-FEE9-90E8-1359120DF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314325</xdr:colOff>
      <xdr:row>16</xdr:row>
      <xdr:rowOff>42862</xdr:rowOff>
    </xdr:from>
    <xdr:to>
      <xdr:col>19</xdr:col>
      <xdr:colOff>161925</xdr:colOff>
      <xdr:row>30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503FFE-7C3B-D41B-3892-667C4F08D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29</xdr:row>
      <xdr:rowOff>61912</xdr:rowOff>
    </xdr:from>
    <xdr:to>
      <xdr:col>4</xdr:col>
      <xdr:colOff>352425</xdr:colOff>
      <xdr:row>43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807BA7-1EA0-AB72-7965-0A612E775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30</xdr:row>
      <xdr:rowOff>119062</xdr:rowOff>
    </xdr:from>
    <xdr:to>
      <xdr:col>12</xdr:col>
      <xdr:colOff>0</xdr:colOff>
      <xdr:row>45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40F585-90D0-FC4A-555B-1FDC3FFBD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20</xdr:row>
      <xdr:rowOff>171450</xdr:rowOff>
    </xdr:from>
    <xdr:to>
      <xdr:col>5</xdr:col>
      <xdr:colOff>228600</xdr:colOff>
      <xdr:row>35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9545EB-9AC5-EF52-960E-00ECCE036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21</xdr:row>
      <xdr:rowOff>185737</xdr:rowOff>
    </xdr:from>
    <xdr:to>
      <xdr:col>12</xdr:col>
      <xdr:colOff>209550</xdr:colOff>
      <xdr:row>36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6E1269-7A10-B268-BE8A-0B8F0B54E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16</xdr:row>
      <xdr:rowOff>23812</xdr:rowOff>
    </xdr:from>
    <xdr:to>
      <xdr:col>5</xdr:col>
      <xdr:colOff>295275</xdr:colOff>
      <xdr:row>30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098A93-BF6E-9A1D-AD38-A6C2D6C9B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16</xdr:row>
      <xdr:rowOff>128587</xdr:rowOff>
    </xdr:from>
    <xdr:to>
      <xdr:col>13</xdr:col>
      <xdr:colOff>447675</xdr:colOff>
      <xdr:row>31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D4D3AB-566A-F2B1-2563-85941A158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0</xdr:row>
      <xdr:rowOff>166687</xdr:rowOff>
    </xdr:from>
    <xdr:to>
      <xdr:col>10</xdr:col>
      <xdr:colOff>247650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2AD8F-CC3A-2A92-5D80-63C0795D4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28</xdr:row>
      <xdr:rowOff>52387</xdr:rowOff>
    </xdr:from>
    <xdr:to>
      <xdr:col>3</xdr:col>
      <xdr:colOff>1066800</xdr:colOff>
      <xdr:row>42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611907-5C37-8705-D076-CE07B7849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314325</xdr:colOff>
      <xdr:row>28</xdr:row>
      <xdr:rowOff>71437</xdr:rowOff>
    </xdr:from>
    <xdr:to>
      <xdr:col>14</xdr:col>
      <xdr:colOff>1047750</xdr:colOff>
      <xdr:row>42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54FFC5-098E-468F-B00D-75D6339FA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1F10E-B504-4BC0-B015-3A9D4827A011}">
  <dimension ref="A1:S19"/>
  <sheetViews>
    <sheetView workbookViewId="0">
      <selection activeCell="K17" sqref="K17"/>
    </sheetView>
  </sheetViews>
  <sheetFormatPr defaultRowHeight="15" x14ac:dyDescent="0.25"/>
  <cols>
    <col min="1" max="1" width="16.5703125" customWidth="1"/>
    <col min="3" max="3" width="10.7109375" customWidth="1"/>
    <col min="4" max="4" width="11.28515625" customWidth="1"/>
    <col min="7" max="7" width="11.5703125" customWidth="1"/>
    <col min="8" max="8" width="11.7109375" customWidth="1"/>
    <col min="9" max="9" width="11.140625" customWidth="1"/>
    <col min="11" max="11" width="19" customWidth="1"/>
    <col min="13" max="13" width="11" customWidth="1"/>
    <col min="14" max="14" width="11.28515625" customWidth="1"/>
    <col min="16" max="16" width="8.140625" customWidth="1"/>
    <col min="18" max="18" width="11.5703125" customWidth="1"/>
    <col min="19" max="19" width="10.5703125" customWidth="1"/>
  </cols>
  <sheetData>
    <row r="1" spans="1:19" x14ac:dyDescent="0.25">
      <c r="D1" t="s">
        <v>17</v>
      </c>
    </row>
    <row r="2" spans="1:19" x14ac:dyDescent="0.25">
      <c r="A2" s="12"/>
      <c r="B2" s="12" t="s">
        <v>14</v>
      </c>
      <c r="C2" s="12" t="s">
        <v>15</v>
      </c>
      <c r="D2" s="12" t="s">
        <v>16</v>
      </c>
      <c r="F2" s="33" t="s">
        <v>18</v>
      </c>
      <c r="G2" s="33" t="s">
        <v>19</v>
      </c>
      <c r="H2" s="33" t="s">
        <v>15</v>
      </c>
      <c r="I2" s="33" t="s">
        <v>16</v>
      </c>
      <c r="K2" s="14"/>
      <c r="L2" s="14" t="s">
        <v>14</v>
      </c>
      <c r="M2" s="14" t="s">
        <v>15</v>
      </c>
      <c r="N2" s="14" t="s">
        <v>16</v>
      </c>
      <c r="P2" s="36" t="s">
        <v>37</v>
      </c>
      <c r="Q2" s="36" t="s">
        <v>38</v>
      </c>
      <c r="R2" s="36" t="s">
        <v>39</v>
      </c>
      <c r="S2" s="36" t="s">
        <v>40</v>
      </c>
    </row>
    <row r="3" spans="1:19" x14ac:dyDescent="0.25">
      <c r="A3" s="12" t="s">
        <v>0</v>
      </c>
      <c r="B3" s="13">
        <v>0.5</v>
      </c>
      <c r="C3" s="13">
        <v>0.4</v>
      </c>
      <c r="D3" s="13">
        <v>1.4</v>
      </c>
      <c r="F3" s="34">
        <v>3</v>
      </c>
      <c r="G3" s="35">
        <f>B3*$F3</f>
        <v>1.5</v>
      </c>
      <c r="H3" s="35">
        <f>C3*$F3</f>
        <v>1.2000000000000002</v>
      </c>
      <c r="I3" s="35">
        <f>D3*$F3</f>
        <v>4.1999999999999993</v>
      </c>
      <c r="K3" s="14" t="s">
        <v>0</v>
      </c>
      <c r="L3" s="15">
        <v>0.5</v>
      </c>
      <c r="M3" s="15">
        <v>0.4</v>
      </c>
      <c r="N3" s="15">
        <v>1.4</v>
      </c>
      <c r="P3" s="37">
        <v>5</v>
      </c>
      <c r="Q3" s="38">
        <f>L3*$P3</f>
        <v>2.5</v>
      </c>
      <c r="R3" s="38">
        <f t="shared" ref="R3:S13" si="0">M3*$P3</f>
        <v>2</v>
      </c>
      <c r="S3" s="38">
        <f t="shared" si="0"/>
        <v>7</v>
      </c>
    </row>
    <row r="4" spans="1:19" x14ac:dyDescent="0.25">
      <c r="A4" s="12" t="s">
        <v>1</v>
      </c>
      <c r="B4" s="13">
        <v>28</v>
      </c>
      <c r="C4" s="13">
        <v>33</v>
      </c>
      <c r="D4" s="13">
        <v>31</v>
      </c>
      <c r="F4" s="34">
        <v>1</v>
      </c>
      <c r="G4" s="35">
        <f t="shared" ref="G4:I17" si="1">B4*$F4</f>
        <v>28</v>
      </c>
      <c r="H4" s="35">
        <f>C4*$F4</f>
        <v>33</v>
      </c>
      <c r="I4" s="35">
        <f t="shared" si="1"/>
        <v>31</v>
      </c>
      <c r="K4" s="14" t="s">
        <v>1</v>
      </c>
      <c r="L4" s="15">
        <v>28</v>
      </c>
      <c r="M4" s="15">
        <v>33</v>
      </c>
      <c r="N4" s="15">
        <v>31</v>
      </c>
      <c r="P4" s="37">
        <v>1</v>
      </c>
      <c r="Q4" s="38">
        <f t="shared" ref="Q4:Q13" si="2">L4*$P4</f>
        <v>28</v>
      </c>
      <c r="R4" s="38">
        <f t="shared" si="0"/>
        <v>33</v>
      </c>
      <c r="S4" s="38">
        <f t="shared" si="0"/>
        <v>31</v>
      </c>
    </row>
    <row r="5" spans="1:19" x14ac:dyDescent="0.25">
      <c r="A5" s="12" t="s">
        <v>2</v>
      </c>
      <c r="B5" s="13">
        <v>1.8</v>
      </c>
      <c r="C5" s="13">
        <v>1</v>
      </c>
      <c r="D5" s="13">
        <v>2</v>
      </c>
      <c r="F5" s="34">
        <v>7</v>
      </c>
      <c r="G5" s="35">
        <f t="shared" si="1"/>
        <v>12.6</v>
      </c>
      <c r="H5" s="35">
        <f t="shared" si="1"/>
        <v>7</v>
      </c>
      <c r="I5" s="35">
        <f>D5*$F5</f>
        <v>14</v>
      </c>
      <c r="K5" s="14" t="s">
        <v>2</v>
      </c>
      <c r="L5" s="15">
        <v>1.8</v>
      </c>
      <c r="M5" s="15">
        <v>1</v>
      </c>
      <c r="N5" s="15">
        <v>2</v>
      </c>
      <c r="P5" s="37">
        <v>4</v>
      </c>
      <c r="Q5" s="38">
        <f t="shared" si="2"/>
        <v>7.2</v>
      </c>
      <c r="R5" s="38">
        <f t="shared" si="0"/>
        <v>4</v>
      </c>
      <c r="S5" s="38">
        <f t="shared" si="0"/>
        <v>8</v>
      </c>
    </row>
    <row r="6" spans="1:19" x14ac:dyDescent="0.25">
      <c r="A6" s="12" t="s">
        <v>3</v>
      </c>
      <c r="B6" s="13">
        <v>1.2</v>
      </c>
      <c r="C6" s="13">
        <v>0.8</v>
      </c>
      <c r="D6" s="13">
        <v>1.5</v>
      </c>
      <c r="F6" s="34">
        <v>1</v>
      </c>
      <c r="G6" s="35">
        <f t="shared" si="1"/>
        <v>1.2</v>
      </c>
      <c r="H6" s="35">
        <f t="shared" si="1"/>
        <v>0.8</v>
      </c>
      <c r="I6" s="35">
        <f t="shared" si="1"/>
        <v>1.5</v>
      </c>
      <c r="K6" s="14" t="s">
        <v>3</v>
      </c>
      <c r="L6" s="15">
        <v>1.2</v>
      </c>
      <c r="M6" s="15">
        <v>0.8</v>
      </c>
      <c r="N6" s="15">
        <v>1.5</v>
      </c>
      <c r="P6" s="37">
        <v>2</v>
      </c>
      <c r="Q6" s="38">
        <f t="shared" si="2"/>
        <v>2.4</v>
      </c>
      <c r="R6" s="38">
        <f t="shared" si="0"/>
        <v>1.6</v>
      </c>
      <c r="S6" s="38">
        <f t="shared" si="0"/>
        <v>3</v>
      </c>
    </row>
    <row r="7" spans="1:19" x14ac:dyDescent="0.25">
      <c r="A7" s="12" t="s">
        <v>4</v>
      </c>
      <c r="B7" s="13">
        <v>2.4</v>
      </c>
      <c r="C7" s="13">
        <v>1.4</v>
      </c>
      <c r="D7" s="13">
        <v>2.4</v>
      </c>
      <c r="F7" s="34">
        <v>2</v>
      </c>
      <c r="G7" s="35">
        <f t="shared" si="1"/>
        <v>4.8</v>
      </c>
      <c r="H7" s="35">
        <f t="shared" si="1"/>
        <v>2.8</v>
      </c>
      <c r="I7" s="35">
        <f t="shared" si="1"/>
        <v>4.8</v>
      </c>
      <c r="K7" s="14" t="s">
        <v>4</v>
      </c>
      <c r="L7" s="15">
        <v>2.4</v>
      </c>
      <c r="M7" s="15">
        <v>1.4</v>
      </c>
      <c r="N7" s="15">
        <v>2.4</v>
      </c>
      <c r="P7" s="37">
        <v>2</v>
      </c>
      <c r="Q7" s="38">
        <f t="shared" si="2"/>
        <v>4.8</v>
      </c>
      <c r="R7" s="38">
        <f t="shared" si="0"/>
        <v>2.8</v>
      </c>
      <c r="S7" s="38">
        <f t="shared" si="0"/>
        <v>4.8</v>
      </c>
    </row>
    <row r="8" spans="1:19" x14ac:dyDescent="0.25">
      <c r="A8" s="12" t="s">
        <v>5</v>
      </c>
      <c r="B8" s="13">
        <v>0.9</v>
      </c>
      <c r="C8" s="13">
        <v>0.2</v>
      </c>
      <c r="D8" s="13">
        <v>0.8</v>
      </c>
      <c r="F8" s="34">
        <v>2</v>
      </c>
      <c r="G8" s="35">
        <f t="shared" si="1"/>
        <v>1.8</v>
      </c>
      <c r="H8" s="35">
        <f t="shared" si="1"/>
        <v>0.4</v>
      </c>
      <c r="I8" s="35">
        <f t="shared" si="1"/>
        <v>1.6</v>
      </c>
      <c r="K8" s="14" t="s">
        <v>5</v>
      </c>
      <c r="L8" s="15">
        <v>0.9</v>
      </c>
      <c r="M8" s="15">
        <v>0.2</v>
      </c>
      <c r="N8" s="15">
        <v>0.8</v>
      </c>
      <c r="P8" s="37">
        <v>2</v>
      </c>
      <c r="Q8" s="38">
        <f t="shared" si="2"/>
        <v>1.8</v>
      </c>
      <c r="R8" s="38">
        <f t="shared" si="0"/>
        <v>0.4</v>
      </c>
      <c r="S8" s="38">
        <f t="shared" si="0"/>
        <v>1.6</v>
      </c>
    </row>
    <row r="9" spans="1:19" x14ac:dyDescent="0.25">
      <c r="A9" s="12" t="s">
        <v>36</v>
      </c>
      <c r="B9" s="13">
        <v>0.99</v>
      </c>
      <c r="C9" s="13">
        <v>0.5</v>
      </c>
      <c r="D9" s="13">
        <v>2.59</v>
      </c>
      <c r="F9" s="34">
        <v>10</v>
      </c>
      <c r="G9" s="35">
        <f t="shared" si="1"/>
        <v>9.9</v>
      </c>
      <c r="H9" s="35">
        <f t="shared" si="1"/>
        <v>5</v>
      </c>
      <c r="I9" s="35">
        <f t="shared" si="1"/>
        <v>25.9</v>
      </c>
      <c r="K9" s="14" t="s">
        <v>36</v>
      </c>
      <c r="L9" s="15">
        <v>0.99</v>
      </c>
      <c r="M9" s="15">
        <v>0.5</v>
      </c>
      <c r="N9" s="15">
        <v>2.59</v>
      </c>
      <c r="P9" s="37">
        <v>10</v>
      </c>
      <c r="Q9" s="38">
        <f t="shared" si="2"/>
        <v>9.9</v>
      </c>
      <c r="R9" s="38">
        <f t="shared" si="0"/>
        <v>5</v>
      </c>
      <c r="S9" s="38">
        <f t="shared" si="0"/>
        <v>25.9</v>
      </c>
    </row>
    <row r="10" spans="1:19" x14ac:dyDescent="0.25">
      <c r="A10" s="12" t="s">
        <v>6</v>
      </c>
      <c r="B10" s="13">
        <v>1.25</v>
      </c>
      <c r="C10" s="13">
        <v>3.25</v>
      </c>
      <c r="D10" s="13">
        <v>2.15</v>
      </c>
      <c r="F10" s="34">
        <v>4</v>
      </c>
      <c r="G10" s="35">
        <f t="shared" si="1"/>
        <v>5</v>
      </c>
      <c r="H10" s="35">
        <f t="shared" si="1"/>
        <v>13</v>
      </c>
      <c r="I10" s="35">
        <f t="shared" si="1"/>
        <v>8.6</v>
      </c>
      <c r="K10" s="14" t="s">
        <v>6</v>
      </c>
      <c r="L10" s="15">
        <v>1.25</v>
      </c>
      <c r="M10" s="15">
        <v>3.25</v>
      </c>
      <c r="N10" s="15">
        <v>2.15</v>
      </c>
      <c r="P10" s="37">
        <v>1</v>
      </c>
      <c r="Q10" s="38">
        <f t="shared" si="2"/>
        <v>1.25</v>
      </c>
      <c r="R10" s="38">
        <f t="shared" si="0"/>
        <v>3.25</v>
      </c>
      <c r="S10" s="38">
        <f t="shared" si="0"/>
        <v>2.15</v>
      </c>
    </row>
    <row r="11" spans="1:19" x14ac:dyDescent="0.25">
      <c r="A11" s="12" t="s">
        <v>7</v>
      </c>
      <c r="B11" s="13">
        <v>0.3</v>
      </c>
      <c r="C11" s="13">
        <v>14</v>
      </c>
      <c r="D11" s="13">
        <v>13</v>
      </c>
      <c r="F11" s="34">
        <v>1</v>
      </c>
      <c r="G11" s="35">
        <f t="shared" si="1"/>
        <v>0.3</v>
      </c>
      <c r="H11" s="35">
        <f t="shared" si="1"/>
        <v>14</v>
      </c>
      <c r="I11" s="35">
        <f t="shared" si="1"/>
        <v>13</v>
      </c>
      <c r="K11" s="14" t="s">
        <v>7</v>
      </c>
      <c r="L11" s="15">
        <v>0.3</v>
      </c>
      <c r="M11" s="15">
        <v>14</v>
      </c>
      <c r="N11" s="15">
        <v>13</v>
      </c>
      <c r="P11" s="37">
        <v>1</v>
      </c>
      <c r="Q11" s="38">
        <f t="shared" si="2"/>
        <v>0.3</v>
      </c>
      <c r="R11" s="38">
        <f t="shared" si="0"/>
        <v>14</v>
      </c>
      <c r="S11" s="38">
        <f t="shared" si="0"/>
        <v>13</v>
      </c>
    </row>
    <row r="12" spans="1:19" x14ac:dyDescent="0.25">
      <c r="A12" s="12" t="s">
        <v>8</v>
      </c>
      <c r="B12" s="13">
        <v>4.55</v>
      </c>
      <c r="C12" s="13">
        <v>2.5499999999999998</v>
      </c>
      <c r="D12" s="13">
        <v>6</v>
      </c>
      <c r="F12" s="34">
        <v>1</v>
      </c>
      <c r="G12" s="35">
        <f t="shared" si="1"/>
        <v>4.55</v>
      </c>
      <c r="H12" s="35">
        <f t="shared" si="1"/>
        <v>2.5499999999999998</v>
      </c>
      <c r="I12" s="35">
        <f t="shared" si="1"/>
        <v>6</v>
      </c>
      <c r="K12" s="14" t="s">
        <v>8</v>
      </c>
      <c r="L12" s="15">
        <v>4.55</v>
      </c>
      <c r="M12" s="15">
        <v>2.5499999999999998</v>
      </c>
      <c r="N12" s="15">
        <v>6</v>
      </c>
      <c r="P12" s="37">
        <v>1</v>
      </c>
      <c r="Q12" s="38">
        <f t="shared" si="2"/>
        <v>4.55</v>
      </c>
      <c r="R12" s="38">
        <f t="shared" si="0"/>
        <v>2.5499999999999998</v>
      </c>
      <c r="S12" s="38">
        <f t="shared" si="0"/>
        <v>6</v>
      </c>
    </row>
    <row r="13" spans="1:19" x14ac:dyDescent="0.25">
      <c r="A13" s="12" t="s">
        <v>9</v>
      </c>
      <c r="B13" s="13">
        <v>4.2</v>
      </c>
      <c r="C13" s="13">
        <v>2.2000000000000002</v>
      </c>
      <c r="D13" s="13">
        <v>3</v>
      </c>
      <c r="F13" s="34">
        <v>1</v>
      </c>
      <c r="G13" s="35">
        <f t="shared" si="1"/>
        <v>4.2</v>
      </c>
      <c r="H13" s="35">
        <f t="shared" si="1"/>
        <v>2.2000000000000002</v>
      </c>
      <c r="I13" s="35">
        <f t="shared" si="1"/>
        <v>3</v>
      </c>
      <c r="K13" s="14" t="s">
        <v>13</v>
      </c>
      <c r="L13" s="15">
        <v>2</v>
      </c>
      <c r="M13" s="15">
        <v>1</v>
      </c>
      <c r="N13" s="15">
        <v>3</v>
      </c>
      <c r="P13" s="37">
        <v>2</v>
      </c>
      <c r="Q13" s="38">
        <f t="shared" si="2"/>
        <v>4</v>
      </c>
      <c r="R13" s="38">
        <f t="shared" si="0"/>
        <v>2</v>
      </c>
      <c r="S13" s="38">
        <f t="shared" si="0"/>
        <v>6</v>
      </c>
    </row>
    <row r="14" spans="1:19" x14ac:dyDescent="0.25">
      <c r="A14" s="12" t="s">
        <v>10</v>
      </c>
      <c r="B14" s="13">
        <v>3.9</v>
      </c>
      <c r="C14" s="13">
        <v>5</v>
      </c>
      <c r="D14" s="13">
        <v>8</v>
      </c>
      <c r="F14" s="34">
        <v>1</v>
      </c>
      <c r="G14" s="35">
        <f t="shared" si="1"/>
        <v>3.9</v>
      </c>
      <c r="H14" s="35">
        <f t="shared" si="1"/>
        <v>5</v>
      </c>
      <c r="I14" s="35">
        <f t="shared" si="1"/>
        <v>8</v>
      </c>
      <c r="L14" s="1"/>
      <c r="M14" s="1"/>
      <c r="N14" s="1"/>
      <c r="P14" s="39"/>
      <c r="Q14" s="39" t="s">
        <v>38</v>
      </c>
      <c r="R14" s="39" t="s">
        <v>39</v>
      </c>
      <c r="S14" s="39" t="s">
        <v>40</v>
      </c>
    </row>
    <row r="15" spans="1:19" x14ac:dyDescent="0.25">
      <c r="A15" s="12" t="s">
        <v>11</v>
      </c>
      <c r="B15" s="13">
        <v>1</v>
      </c>
      <c r="C15" s="13">
        <v>2</v>
      </c>
      <c r="D15" s="13">
        <v>1</v>
      </c>
      <c r="F15" s="34">
        <v>1</v>
      </c>
      <c r="G15" s="35">
        <f t="shared" si="1"/>
        <v>1</v>
      </c>
      <c r="H15" s="35">
        <f t="shared" si="1"/>
        <v>2</v>
      </c>
      <c r="I15" s="35">
        <f t="shared" si="1"/>
        <v>1</v>
      </c>
      <c r="L15" s="1"/>
      <c r="M15" s="1"/>
      <c r="N15" s="1"/>
      <c r="P15" s="39" t="s">
        <v>20</v>
      </c>
      <c r="Q15" s="40">
        <f>SUM(Q3:Q13)</f>
        <v>66.699999999999989</v>
      </c>
      <c r="R15" s="40">
        <f>SUM(R3:R13)</f>
        <v>70.599999999999994</v>
      </c>
      <c r="S15" s="40">
        <f>SUM(S3:S13)</f>
        <v>108.45</v>
      </c>
    </row>
    <row r="16" spans="1:19" x14ac:dyDescent="0.25">
      <c r="A16" s="12" t="s">
        <v>12</v>
      </c>
      <c r="B16" s="13">
        <v>1.75</v>
      </c>
      <c r="C16" s="13">
        <v>2</v>
      </c>
      <c r="D16" s="13">
        <v>1</v>
      </c>
      <c r="F16" s="34">
        <v>1</v>
      </c>
      <c r="G16" s="35">
        <f t="shared" si="1"/>
        <v>1.75</v>
      </c>
      <c r="H16" s="35">
        <f t="shared" si="1"/>
        <v>2</v>
      </c>
      <c r="I16" s="35">
        <f t="shared" si="1"/>
        <v>1</v>
      </c>
      <c r="L16" s="1"/>
      <c r="M16" s="1"/>
      <c r="N16" s="1"/>
      <c r="Q16" s="1"/>
      <c r="R16" s="1"/>
      <c r="S16" s="1"/>
    </row>
    <row r="17" spans="1:19" x14ac:dyDescent="0.25">
      <c r="A17" s="12" t="s">
        <v>13</v>
      </c>
      <c r="B17" s="13">
        <v>2</v>
      </c>
      <c r="C17" s="13">
        <v>1</v>
      </c>
      <c r="D17" s="13">
        <v>3</v>
      </c>
      <c r="F17" s="34">
        <v>1</v>
      </c>
      <c r="G17" s="35">
        <f t="shared" si="1"/>
        <v>2</v>
      </c>
      <c r="H17" s="35">
        <f t="shared" si="1"/>
        <v>1</v>
      </c>
      <c r="I17" s="35">
        <f t="shared" si="1"/>
        <v>3</v>
      </c>
      <c r="Q17" s="1"/>
      <c r="R17" s="1"/>
      <c r="S17" s="1"/>
    </row>
    <row r="18" spans="1:19" x14ac:dyDescent="0.25">
      <c r="F18" s="4"/>
      <c r="G18" s="4" t="s">
        <v>14</v>
      </c>
      <c r="H18" s="4" t="s">
        <v>15</v>
      </c>
      <c r="I18" s="4" t="s">
        <v>16</v>
      </c>
    </row>
    <row r="19" spans="1:19" x14ac:dyDescent="0.25">
      <c r="F19" s="4" t="s">
        <v>20</v>
      </c>
      <c r="G19" s="41">
        <f>SUM(G3:G17)</f>
        <v>82.5</v>
      </c>
      <c r="H19" s="41">
        <f>SUM(H3:H17)</f>
        <v>91.949999999999989</v>
      </c>
      <c r="I19" s="41">
        <f>SUM(I3:I17)</f>
        <v>126.6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D93BE-169F-48C0-ABF0-A0BDF13E37F4}">
  <dimension ref="A2:L28"/>
  <sheetViews>
    <sheetView tabSelected="1" workbookViewId="0">
      <selection activeCell="D16" sqref="D16"/>
    </sheetView>
  </sheetViews>
  <sheetFormatPr defaultRowHeight="15" x14ac:dyDescent="0.25"/>
  <cols>
    <col min="1" max="1" width="26.42578125" customWidth="1"/>
    <col min="2" max="2" width="15.42578125" customWidth="1"/>
    <col min="3" max="3" width="14.7109375" bestFit="1" customWidth="1"/>
    <col min="4" max="4" width="15.42578125" customWidth="1"/>
    <col min="9" max="9" width="23.7109375" customWidth="1"/>
    <col min="10" max="10" width="14.7109375" customWidth="1"/>
    <col min="11" max="11" width="15.85546875" customWidth="1"/>
    <col min="12" max="12" width="14.28515625" bestFit="1" customWidth="1"/>
  </cols>
  <sheetData>
    <row r="2" spans="1:12" x14ac:dyDescent="0.25">
      <c r="A2" s="42" t="s">
        <v>18</v>
      </c>
      <c r="B2" s="42" t="s">
        <v>96</v>
      </c>
      <c r="C2" s="42" t="s">
        <v>97</v>
      </c>
      <c r="D2" s="42" t="s">
        <v>98</v>
      </c>
      <c r="I2" s="42" t="s">
        <v>81</v>
      </c>
      <c r="J2" s="42" t="s">
        <v>96</v>
      </c>
      <c r="K2" s="42" t="s">
        <v>97</v>
      </c>
      <c r="L2" s="42" t="s">
        <v>98</v>
      </c>
    </row>
    <row r="3" spans="1:12" x14ac:dyDescent="0.25">
      <c r="A3" s="12" t="s">
        <v>104</v>
      </c>
      <c r="B3" s="12"/>
      <c r="C3" s="12"/>
      <c r="D3" s="12"/>
      <c r="I3" s="12" t="s">
        <v>104</v>
      </c>
      <c r="J3" s="12"/>
      <c r="K3" s="12"/>
      <c r="L3" s="12"/>
    </row>
    <row r="4" spans="1:12" x14ac:dyDescent="0.25">
      <c r="A4" s="12" t="s">
        <v>79</v>
      </c>
      <c r="B4" s="13">
        <v>14500</v>
      </c>
      <c r="C4" s="13">
        <v>72000</v>
      </c>
      <c r="D4" s="13">
        <v>31000</v>
      </c>
      <c r="I4" s="12" t="s">
        <v>79</v>
      </c>
      <c r="J4" s="13">
        <f>0.4*14500+14500</f>
        <v>20300</v>
      </c>
      <c r="K4" s="13">
        <f>0.4*72000+72000</f>
        <v>100800</v>
      </c>
      <c r="L4" s="13">
        <f>0.4*31500+31500</f>
        <v>44100</v>
      </c>
    </row>
    <row r="5" spans="1:12" x14ac:dyDescent="0.25">
      <c r="A5" s="12" t="s">
        <v>103</v>
      </c>
      <c r="B5" s="13">
        <v>1450</v>
      </c>
      <c r="C5" s="13">
        <v>7200</v>
      </c>
      <c r="D5" s="13">
        <v>3100</v>
      </c>
      <c r="I5" s="12" t="s">
        <v>103</v>
      </c>
      <c r="J5" s="13">
        <v>1450</v>
      </c>
      <c r="K5" s="13">
        <v>7200</v>
      </c>
      <c r="L5" s="13">
        <v>3100</v>
      </c>
    </row>
    <row r="7" spans="1:12" x14ac:dyDescent="0.25">
      <c r="A7" s="4" t="s">
        <v>102</v>
      </c>
      <c r="B7" s="4"/>
      <c r="C7" s="4"/>
      <c r="D7" s="4"/>
      <c r="I7" s="4" t="s">
        <v>102</v>
      </c>
      <c r="J7" s="4"/>
      <c r="K7" s="4"/>
      <c r="L7" s="4"/>
    </row>
    <row r="8" spans="1:12" x14ac:dyDescent="0.25">
      <c r="A8" s="4" t="s">
        <v>101</v>
      </c>
      <c r="B8" s="6">
        <v>1500</v>
      </c>
      <c r="C8" s="6">
        <v>3100</v>
      </c>
      <c r="D8" s="6">
        <v>2500</v>
      </c>
      <c r="I8" s="4" t="s">
        <v>101</v>
      </c>
      <c r="J8" s="6">
        <v>1500</v>
      </c>
      <c r="K8" s="6">
        <v>3100</v>
      </c>
      <c r="L8" s="6">
        <v>2500</v>
      </c>
    </row>
    <row r="9" spans="1:12" x14ac:dyDescent="0.25">
      <c r="A9" s="4" t="s">
        <v>100</v>
      </c>
      <c r="B9" s="6">
        <v>210</v>
      </c>
      <c r="C9" s="6">
        <v>450</v>
      </c>
      <c r="D9" s="6">
        <v>300</v>
      </c>
      <c r="I9" s="4" t="s">
        <v>100</v>
      </c>
      <c r="J9" s="6">
        <v>210</v>
      </c>
      <c r="K9" s="6">
        <v>450</v>
      </c>
      <c r="L9" s="6">
        <v>300</v>
      </c>
    </row>
    <row r="10" spans="1:12" x14ac:dyDescent="0.25">
      <c r="A10" s="4" t="s">
        <v>99</v>
      </c>
      <c r="B10" s="6">
        <v>2638.1909547738692</v>
      </c>
      <c r="C10" s="6">
        <v>1281.4070351758794</v>
      </c>
      <c r="D10" s="6">
        <v>1432.1608040201004</v>
      </c>
      <c r="I10" s="4" t="s">
        <v>99</v>
      </c>
      <c r="J10" s="6">
        <v>2638.1909547738701</v>
      </c>
      <c r="K10" s="6">
        <v>1281.4070351758794</v>
      </c>
      <c r="L10" s="6">
        <v>1432.1608040201004</v>
      </c>
    </row>
    <row r="12" spans="1:12" x14ac:dyDescent="0.25">
      <c r="A12" s="43" t="s">
        <v>105</v>
      </c>
      <c r="B12" s="43"/>
      <c r="C12" s="43"/>
      <c r="D12" s="43"/>
      <c r="I12" s="43" t="s">
        <v>105</v>
      </c>
      <c r="J12" s="43"/>
      <c r="K12" s="43"/>
      <c r="L12" s="43"/>
    </row>
    <row r="13" spans="1:12" x14ac:dyDescent="0.25">
      <c r="A13" s="43" t="s">
        <v>106</v>
      </c>
      <c r="B13" s="43">
        <v>30000</v>
      </c>
      <c r="C13" s="43">
        <v>30000</v>
      </c>
      <c r="D13" s="43">
        <v>30000</v>
      </c>
      <c r="I13" s="43" t="s">
        <v>106</v>
      </c>
      <c r="J13" s="43">
        <v>30000</v>
      </c>
      <c r="K13" s="43">
        <v>30000</v>
      </c>
      <c r="L13" s="43">
        <v>30000</v>
      </c>
    </row>
    <row r="14" spans="1:12" x14ac:dyDescent="0.25">
      <c r="A14" s="43" t="s">
        <v>107</v>
      </c>
      <c r="B14" s="43">
        <v>35</v>
      </c>
      <c r="C14" s="43">
        <v>17</v>
      </c>
      <c r="D14" s="43">
        <v>19</v>
      </c>
      <c r="I14" s="43" t="s">
        <v>107</v>
      </c>
      <c r="J14" s="43">
        <v>35</v>
      </c>
      <c r="K14" s="43">
        <v>17</v>
      </c>
      <c r="L14" s="43">
        <v>19</v>
      </c>
    </row>
    <row r="15" spans="1:12" x14ac:dyDescent="0.25">
      <c r="A15" s="43" t="s">
        <v>108</v>
      </c>
      <c r="B15" s="43">
        <v>398</v>
      </c>
      <c r="C15" s="43">
        <v>398</v>
      </c>
      <c r="D15" s="43">
        <v>398</v>
      </c>
      <c r="I15" s="43" t="s">
        <v>108</v>
      </c>
      <c r="J15" s="43">
        <v>398</v>
      </c>
      <c r="K15" s="43">
        <v>398</v>
      </c>
      <c r="L15" s="43">
        <v>398</v>
      </c>
    </row>
    <row r="16" spans="1:12" x14ac:dyDescent="0.25">
      <c r="A16" s="43" t="s">
        <v>109</v>
      </c>
      <c r="B16" s="44">
        <f>B13/B15*B14</f>
        <v>2638.1909547738692</v>
      </c>
      <c r="C16" s="44">
        <f>C13/C15*C14</f>
        <v>1281.4070351758794</v>
      </c>
      <c r="D16" s="44">
        <f>D13/D15*D14</f>
        <v>1432.1608040201004</v>
      </c>
      <c r="I16" s="43" t="s">
        <v>109</v>
      </c>
      <c r="J16" s="44">
        <f>J13/J15*J14</f>
        <v>2638.1909547738692</v>
      </c>
      <c r="K16" s="44">
        <f>K13/K15*K14</f>
        <v>1281.4070351758794</v>
      </c>
      <c r="L16" s="44">
        <f>L13/L15*L14</f>
        <v>1432.1608040201004</v>
      </c>
    </row>
    <row r="18" spans="1:12" x14ac:dyDescent="0.25">
      <c r="A18" s="45" t="s">
        <v>110</v>
      </c>
      <c r="B18" s="46">
        <f>SUM(B4:B10)</f>
        <v>20298.190954773869</v>
      </c>
      <c r="C18" s="46">
        <f>SUM(C4:C10)</f>
        <v>84031.407035175886</v>
      </c>
      <c r="D18" s="46">
        <f>SUM(D4:D10)</f>
        <v>38332.160804020103</v>
      </c>
      <c r="I18" s="45" t="s">
        <v>110</v>
      </c>
      <c r="J18" s="46">
        <f>SUM(J4:J10)</f>
        <v>26098.190954773869</v>
      </c>
      <c r="K18" s="46">
        <f>SUM(K4:K10)</f>
        <v>112831.40703517589</v>
      </c>
      <c r="L18" s="46">
        <f>SUM(L4:L10)</f>
        <v>51432.160804020103</v>
      </c>
    </row>
    <row r="19" spans="1:12" x14ac:dyDescent="0.25">
      <c r="A19" s="45"/>
      <c r="B19" s="45"/>
      <c r="C19" s="45"/>
      <c r="D19" s="45"/>
      <c r="I19" s="45"/>
      <c r="J19" s="45"/>
      <c r="K19" s="45"/>
      <c r="L19" s="45"/>
    </row>
    <row r="20" spans="1:12" x14ac:dyDescent="0.25">
      <c r="A20" s="45" t="s">
        <v>111</v>
      </c>
      <c r="B20" s="45">
        <v>30000</v>
      </c>
      <c r="C20" s="45">
        <v>30000</v>
      </c>
      <c r="D20" s="45">
        <v>30000</v>
      </c>
      <c r="I20" s="45" t="s">
        <v>111</v>
      </c>
      <c r="J20" s="45">
        <v>30000</v>
      </c>
      <c r="K20" s="45">
        <v>30000</v>
      </c>
      <c r="L20" s="45">
        <v>30000</v>
      </c>
    </row>
    <row r="21" spans="1:12" x14ac:dyDescent="0.25">
      <c r="A21" s="45" t="s">
        <v>112</v>
      </c>
      <c r="B21" s="45">
        <v>250000</v>
      </c>
      <c r="C21" s="45">
        <v>250000</v>
      </c>
      <c r="D21" s="45">
        <v>250000</v>
      </c>
      <c r="I21" s="45" t="s">
        <v>112</v>
      </c>
      <c r="J21" s="45">
        <v>250000</v>
      </c>
      <c r="K21" s="45">
        <v>250000</v>
      </c>
      <c r="L21" s="45">
        <v>250000</v>
      </c>
    </row>
    <row r="22" spans="1:12" x14ac:dyDescent="0.25">
      <c r="A22" s="45" t="s">
        <v>113</v>
      </c>
      <c r="B22" s="47">
        <f>B21/B20</f>
        <v>8.3333333333333339</v>
      </c>
      <c r="C22" s="47">
        <f>C21/C20</f>
        <v>8.3333333333333339</v>
      </c>
      <c r="D22" s="47">
        <f>D21/D20</f>
        <v>8.3333333333333339</v>
      </c>
      <c r="I22" s="45" t="s">
        <v>113</v>
      </c>
      <c r="J22" s="47">
        <f>J21/J20</f>
        <v>8.3333333333333339</v>
      </c>
      <c r="K22" s="47">
        <f>K21/K20</f>
        <v>8.3333333333333339</v>
      </c>
      <c r="L22" s="47">
        <f>L21/L20</f>
        <v>8.3333333333333339</v>
      </c>
    </row>
    <row r="24" spans="1:12" x14ac:dyDescent="0.25">
      <c r="A24" t="s">
        <v>114</v>
      </c>
      <c r="B24" s="2">
        <f>B18*B22</f>
        <v>169151.59128978226</v>
      </c>
      <c r="C24" s="2">
        <f>C18*C22</f>
        <v>700261.72529313248</v>
      </c>
      <c r="D24" s="2">
        <f>D18*D22</f>
        <v>319434.67336683423</v>
      </c>
      <c r="I24" t="s">
        <v>114</v>
      </c>
      <c r="J24" s="2">
        <f>J18*J22</f>
        <v>217484.9246231156</v>
      </c>
      <c r="K24" s="2">
        <f>K18*K22</f>
        <v>940261.72529313248</v>
      </c>
      <c r="L24" s="2">
        <f>L18*L22</f>
        <v>428601.34003350086</v>
      </c>
    </row>
    <row r="26" spans="1:12" x14ac:dyDescent="0.25">
      <c r="A26" t="s">
        <v>115</v>
      </c>
      <c r="I26" t="s">
        <v>115</v>
      </c>
    </row>
    <row r="27" spans="1:12" x14ac:dyDescent="0.25">
      <c r="A27" s="33"/>
      <c r="B27" s="33" t="s">
        <v>117</v>
      </c>
      <c r="C27" s="33" t="s">
        <v>97</v>
      </c>
      <c r="D27" s="33" t="s">
        <v>98</v>
      </c>
      <c r="I27" s="33"/>
      <c r="J27" s="33" t="s">
        <v>117</v>
      </c>
      <c r="K27" s="33" t="s">
        <v>97</v>
      </c>
      <c r="L27" s="33" t="s">
        <v>98</v>
      </c>
    </row>
    <row r="28" spans="1:12" x14ac:dyDescent="0.25">
      <c r="A28" s="33" t="s">
        <v>116</v>
      </c>
      <c r="B28" s="35">
        <f>AVERAGE(B4,B5,B8,B9,B10,)</f>
        <v>3383.0318257956446</v>
      </c>
      <c r="C28" s="35">
        <f>AVERAGE(C4,C5,C8,C9,C10,)</f>
        <v>14005.234505862647</v>
      </c>
      <c r="D28" s="35">
        <f>AVERAGE(D4,D5,D8,D9,D10,)</f>
        <v>6388.6934673366841</v>
      </c>
      <c r="I28" s="33" t="s">
        <v>116</v>
      </c>
      <c r="J28" s="35">
        <f>AVERAGE(J4,J5,J8,J9,J10,)</f>
        <v>4349.6984924623112</v>
      </c>
      <c r="K28" s="35">
        <f>AVERAGE(K4,K5,K8,K9,K10,)</f>
        <v>18805.234505862649</v>
      </c>
      <c r="L28" s="35">
        <f>AVERAGE(L4,L5,L8,L9,L10,)</f>
        <v>8572.0268006700171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BA08-D33D-4189-82BD-C3CEF3C26E43}">
  <dimension ref="A2:L20"/>
  <sheetViews>
    <sheetView workbookViewId="0">
      <selection activeCell="K15" sqref="K15:L15"/>
    </sheetView>
  </sheetViews>
  <sheetFormatPr defaultRowHeight="15" x14ac:dyDescent="0.25"/>
  <cols>
    <col min="1" max="1" width="23.7109375" customWidth="1"/>
    <col min="2" max="2" width="10.5703125" bestFit="1" customWidth="1"/>
    <col min="3" max="3" width="13.85546875" customWidth="1"/>
    <col min="4" max="4" width="11.5703125" bestFit="1" customWidth="1"/>
    <col min="9" max="9" width="21.28515625" customWidth="1"/>
    <col min="10" max="10" width="14.85546875" customWidth="1"/>
    <col min="11" max="11" width="15.5703125" customWidth="1"/>
    <col min="12" max="12" width="11.28515625" customWidth="1"/>
  </cols>
  <sheetData>
    <row r="2" spans="1:12" x14ac:dyDescent="0.25">
      <c r="A2" s="26" t="s">
        <v>18</v>
      </c>
      <c r="B2" s="26" t="s">
        <v>65</v>
      </c>
      <c r="C2" s="26" t="s">
        <v>66</v>
      </c>
      <c r="D2" s="26" t="s">
        <v>67</v>
      </c>
      <c r="I2" s="26" t="s">
        <v>81</v>
      </c>
      <c r="J2" s="26" t="s">
        <v>65</v>
      </c>
      <c r="K2" s="26" t="s">
        <v>66</v>
      </c>
      <c r="L2" s="26" t="s">
        <v>67</v>
      </c>
    </row>
    <row r="3" spans="1:12" x14ac:dyDescent="0.25">
      <c r="A3" t="s">
        <v>79</v>
      </c>
      <c r="B3" s="1">
        <v>29</v>
      </c>
      <c r="C3" s="1">
        <v>149</v>
      </c>
      <c r="D3" s="1">
        <v>549</v>
      </c>
      <c r="I3" t="s">
        <v>79</v>
      </c>
      <c r="J3" s="1">
        <v>29</v>
      </c>
      <c r="K3" s="1">
        <v>149</v>
      </c>
      <c r="L3" s="1">
        <v>549</v>
      </c>
    </row>
    <row r="4" spans="1:12" x14ac:dyDescent="0.25">
      <c r="B4" s="1"/>
      <c r="C4" s="1"/>
      <c r="D4" s="1"/>
      <c r="J4" s="1"/>
      <c r="K4" s="1"/>
      <c r="L4" s="1"/>
    </row>
    <row r="5" spans="1:12" x14ac:dyDescent="0.25">
      <c r="A5" s="23" t="s">
        <v>68</v>
      </c>
      <c r="B5" s="24">
        <v>40</v>
      </c>
      <c r="C5" s="24">
        <v>90</v>
      </c>
      <c r="D5" s="24">
        <v>370</v>
      </c>
      <c r="I5" s="23" t="s">
        <v>68</v>
      </c>
      <c r="J5" s="24">
        <v>40</v>
      </c>
      <c r="K5" s="24">
        <v>90</v>
      </c>
      <c r="L5" s="24">
        <v>370</v>
      </c>
    </row>
    <row r="6" spans="1:12" x14ac:dyDescent="0.25">
      <c r="A6" s="23" t="s">
        <v>69</v>
      </c>
      <c r="B6" s="25">
        <v>200</v>
      </c>
      <c r="C6" s="25">
        <v>1000</v>
      </c>
      <c r="D6" s="25">
        <v>11000</v>
      </c>
      <c r="I6" s="23" t="s">
        <v>69</v>
      </c>
      <c r="J6" s="25">
        <v>200</v>
      </c>
      <c r="K6" s="25">
        <v>1000</v>
      </c>
      <c r="L6" s="25">
        <v>11000</v>
      </c>
    </row>
    <row r="7" spans="1:12" x14ac:dyDescent="0.25">
      <c r="A7" s="23" t="s">
        <v>70</v>
      </c>
      <c r="B7" s="24">
        <f>B6/B5</f>
        <v>5</v>
      </c>
      <c r="C7" s="24">
        <f>C6/C5</f>
        <v>11.111111111111111</v>
      </c>
      <c r="D7" s="24">
        <f>D6/D5</f>
        <v>29.72972972972973</v>
      </c>
      <c r="I7" s="23" t="s">
        <v>70</v>
      </c>
      <c r="J7" s="24">
        <f>J6/J5</f>
        <v>5</v>
      </c>
      <c r="K7" s="24">
        <f>K6/K5</f>
        <v>11.111111111111111</v>
      </c>
      <c r="L7" s="24">
        <f>L6/L5</f>
        <v>29.72972972972973</v>
      </c>
    </row>
    <row r="9" spans="1:12" x14ac:dyDescent="0.25">
      <c r="A9" s="5" t="s">
        <v>71</v>
      </c>
      <c r="B9" s="22">
        <v>15</v>
      </c>
      <c r="C9" s="22">
        <v>15</v>
      </c>
      <c r="D9" s="22">
        <v>15</v>
      </c>
      <c r="I9" s="5" t="s">
        <v>71</v>
      </c>
      <c r="J9" s="22">
        <v>500</v>
      </c>
      <c r="K9" s="22">
        <v>500</v>
      </c>
      <c r="L9" s="22">
        <v>500</v>
      </c>
    </row>
    <row r="10" spans="1:12" x14ac:dyDescent="0.25">
      <c r="A10" s="5" t="s">
        <v>72</v>
      </c>
      <c r="B10" s="22">
        <v>5</v>
      </c>
      <c r="C10" s="22">
        <v>5</v>
      </c>
      <c r="D10" s="22">
        <v>5</v>
      </c>
      <c r="I10" s="5" t="s">
        <v>72</v>
      </c>
      <c r="J10" s="22">
        <v>5</v>
      </c>
      <c r="K10" s="22">
        <v>5</v>
      </c>
      <c r="L10" s="22">
        <v>5</v>
      </c>
    </row>
    <row r="11" spans="1:12" x14ac:dyDescent="0.25">
      <c r="A11" s="5" t="s">
        <v>73</v>
      </c>
      <c r="B11" s="5">
        <f>4*12</f>
        <v>48</v>
      </c>
      <c r="C11" s="5">
        <f>4*12</f>
        <v>48</v>
      </c>
      <c r="D11" s="5">
        <f>4*12</f>
        <v>48</v>
      </c>
      <c r="I11" s="5" t="s">
        <v>73</v>
      </c>
      <c r="J11" s="5">
        <f>4*12</f>
        <v>48</v>
      </c>
      <c r="K11" s="5">
        <f>4*12</f>
        <v>48</v>
      </c>
      <c r="L11" s="5">
        <f>4*12</f>
        <v>48</v>
      </c>
    </row>
    <row r="12" spans="1:12" x14ac:dyDescent="0.25">
      <c r="A12" s="5" t="s">
        <v>74</v>
      </c>
      <c r="B12" s="5">
        <f>B9*B10*B11</f>
        <v>3600</v>
      </c>
      <c r="C12" s="5">
        <f>C9*C10*C11</f>
        <v>3600</v>
      </c>
      <c r="D12" s="5">
        <f>D9*D10*D11</f>
        <v>3600</v>
      </c>
      <c r="I12" s="5" t="s">
        <v>74</v>
      </c>
      <c r="J12" s="5">
        <f>J9*J10*J11</f>
        <v>120000</v>
      </c>
      <c r="K12" s="5">
        <f>K9*K10*K11</f>
        <v>120000</v>
      </c>
      <c r="L12" s="5">
        <f>L9*L10*L11</f>
        <v>120000</v>
      </c>
    </row>
    <row r="14" spans="1:12" x14ac:dyDescent="0.25">
      <c r="A14" s="3" t="s">
        <v>75</v>
      </c>
      <c r="B14" s="3">
        <v>3600</v>
      </c>
      <c r="C14" s="3">
        <v>3600</v>
      </c>
      <c r="D14" s="3">
        <v>3600</v>
      </c>
      <c r="I14" s="3" t="s">
        <v>75</v>
      </c>
      <c r="J14" s="3">
        <v>120000</v>
      </c>
      <c r="K14" s="3">
        <v>120000</v>
      </c>
      <c r="L14" s="3">
        <v>120000</v>
      </c>
    </row>
    <row r="15" spans="1:12" x14ac:dyDescent="0.25">
      <c r="A15" s="3" t="s">
        <v>76</v>
      </c>
      <c r="B15" s="21">
        <f>B14/B6*B7</f>
        <v>90</v>
      </c>
      <c r="C15" s="21">
        <f>C14/C6*C7</f>
        <v>40</v>
      </c>
      <c r="D15" s="21">
        <f>D14/D6*D7</f>
        <v>9.7297297297297298</v>
      </c>
      <c r="I15" s="3" t="s">
        <v>76</v>
      </c>
      <c r="J15" s="21">
        <f>J14/J6*J7</f>
        <v>3000</v>
      </c>
      <c r="K15" s="21">
        <f>K14/K6*K7</f>
        <v>1333.3333333333333</v>
      </c>
      <c r="L15" s="21">
        <f>L14/L6*L7</f>
        <v>324.32432432432432</v>
      </c>
    </row>
    <row r="16" spans="1:12" x14ac:dyDescent="0.25">
      <c r="A16" s="3" t="s">
        <v>77</v>
      </c>
      <c r="B16" s="3">
        <v>2</v>
      </c>
      <c r="C16" s="3">
        <v>2</v>
      </c>
      <c r="D16" s="3">
        <v>2</v>
      </c>
      <c r="I16" s="3" t="s">
        <v>77</v>
      </c>
      <c r="J16" s="3">
        <v>2</v>
      </c>
      <c r="K16" s="3">
        <v>2</v>
      </c>
      <c r="L16" s="3">
        <v>2</v>
      </c>
    </row>
    <row r="18" spans="1:12" x14ac:dyDescent="0.25">
      <c r="A18" t="s">
        <v>78</v>
      </c>
      <c r="B18" s="2">
        <f>B15*B16</f>
        <v>180</v>
      </c>
      <c r="C18" s="2">
        <f>C15*C16</f>
        <v>80</v>
      </c>
      <c r="D18" s="2">
        <f>D15*D16</f>
        <v>19.45945945945946</v>
      </c>
      <c r="I18" t="s">
        <v>78</v>
      </c>
      <c r="J18" s="2">
        <f>J15*J16</f>
        <v>6000</v>
      </c>
      <c r="K18" s="2">
        <f>K15*K16</f>
        <v>2666.6666666666665</v>
      </c>
      <c r="L18" s="2">
        <f>L15*L16</f>
        <v>648.64864864864865</v>
      </c>
    </row>
    <row r="19" spans="1:12" x14ac:dyDescent="0.25">
      <c r="B19" s="26" t="s">
        <v>65</v>
      </c>
      <c r="C19" s="26" t="s">
        <v>66</v>
      </c>
      <c r="D19" s="26" t="s">
        <v>67</v>
      </c>
      <c r="J19" s="26" t="s">
        <v>65</v>
      </c>
      <c r="K19" s="26" t="s">
        <v>66</v>
      </c>
      <c r="L19" s="26" t="s">
        <v>67</v>
      </c>
    </row>
    <row r="20" spans="1:12" x14ac:dyDescent="0.25">
      <c r="A20" t="s">
        <v>80</v>
      </c>
      <c r="B20" s="2">
        <f>B18+B3</f>
        <v>209</v>
      </c>
      <c r="C20" s="2">
        <f>C18+C3</f>
        <v>229</v>
      </c>
      <c r="D20" s="2">
        <f>D18+D3</f>
        <v>568.45945945945948</v>
      </c>
      <c r="I20" t="s">
        <v>80</v>
      </c>
      <c r="J20" s="2">
        <f>J18+J3</f>
        <v>6029</v>
      </c>
      <c r="K20" s="2">
        <f>K18+K3</f>
        <v>2815.6666666666665</v>
      </c>
      <c r="L20" s="2">
        <f>L18+L3</f>
        <v>1197.6486486486488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B3BE5-4123-4D00-A8C4-BB382AE07FA7}">
  <dimension ref="A2:M15"/>
  <sheetViews>
    <sheetView workbookViewId="0">
      <selection activeCell="H1" sqref="H1"/>
    </sheetView>
  </sheetViews>
  <sheetFormatPr defaultRowHeight="15" x14ac:dyDescent="0.25"/>
  <cols>
    <col min="1" max="1" width="20.5703125" customWidth="1"/>
    <col min="2" max="2" width="10.5703125" bestFit="1" customWidth="1"/>
    <col min="3" max="3" width="12.42578125" customWidth="1"/>
    <col min="4" max="4" width="13" customWidth="1"/>
    <col min="10" max="10" width="18.42578125" customWidth="1"/>
    <col min="11" max="11" width="10.7109375" customWidth="1"/>
    <col min="12" max="12" width="12.5703125" customWidth="1"/>
    <col min="13" max="13" width="10.42578125" customWidth="1"/>
  </cols>
  <sheetData>
    <row r="2" spans="1:13" x14ac:dyDescent="0.25">
      <c r="A2" t="s">
        <v>18</v>
      </c>
      <c r="B2" t="s">
        <v>82</v>
      </c>
      <c r="C2" t="s">
        <v>83</v>
      </c>
      <c r="D2" t="s">
        <v>84</v>
      </c>
      <c r="J2" t="s">
        <v>37</v>
      </c>
      <c r="K2" t="s">
        <v>82</v>
      </c>
      <c r="L2" t="s">
        <v>83</v>
      </c>
      <c r="M2" t="s">
        <v>84</v>
      </c>
    </row>
    <row r="3" spans="1:13" x14ac:dyDescent="0.25">
      <c r="A3" s="23" t="s">
        <v>85</v>
      </c>
      <c r="B3" s="24">
        <v>19</v>
      </c>
      <c r="C3" s="24">
        <v>35</v>
      </c>
      <c r="D3" s="24">
        <v>55</v>
      </c>
      <c r="J3" s="23" t="s">
        <v>85</v>
      </c>
      <c r="K3" s="24">
        <v>19</v>
      </c>
      <c r="L3" s="24">
        <v>35</v>
      </c>
      <c r="M3" s="24">
        <v>55</v>
      </c>
    </row>
    <row r="4" spans="1:13" x14ac:dyDescent="0.25">
      <c r="A4" s="23" t="s">
        <v>87</v>
      </c>
      <c r="B4" s="24">
        <v>20</v>
      </c>
      <c r="C4" s="24">
        <v>15</v>
      </c>
      <c r="D4" s="24">
        <v>5</v>
      </c>
      <c r="J4" s="23" t="s">
        <v>87</v>
      </c>
      <c r="K4" s="24">
        <v>0</v>
      </c>
      <c r="L4" s="24">
        <v>0</v>
      </c>
      <c r="M4" s="24">
        <v>0</v>
      </c>
    </row>
    <row r="5" spans="1:13" x14ac:dyDescent="0.25">
      <c r="A5" s="23" t="s">
        <v>90</v>
      </c>
      <c r="B5" s="24">
        <f>B4*2+B3</f>
        <v>59</v>
      </c>
      <c r="C5" s="24">
        <f>C4*2+C3</f>
        <v>65</v>
      </c>
      <c r="D5" s="24">
        <f>D4*2+D3</f>
        <v>65</v>
      </c>
      <c r="J5" s="23" t="s">
        <v>90</v>
      </c>
      <c r="K5" s="24">
        <f>K4*2+K3</f>
        <v>19</v>
      </c>
      <c r="L5" s="24">
        <f>L4*2+L3</f>
        <v>35</v>
      </c>
      <c r="M5" s="24">
        <f>M4*2+M3</f>
        <v>55</v>
      </c>
    </row>
    <row r="6" spans="1:13" x14ac:dyDescent="0.25">
      <c r="B6" s="1"/>
      <c r="C6" s="1"/>
      <c r="D6" s="1"/>
      <c r="K6" s="1"/>
      <c r="L6" s="1"/>
      <c r="M6" s="1"/>
    </row>
    <row r="7" spans="1:13" x14ac:dyDescent="0.25">
      <c r="A7" s="27" t="s">
        <v>86</v>
      </c>
      <c r="B7" s="28">
        <v>9.5</v>
      </c>
      <c r="C7" s="28">
        <v>0</v>
      </c>
      <c r="D7" s="28">
        <v>0</v>
      </c>
      <c r="J7" s="27" t="s">
        <v>86</v>
      </c>
      <c r="K7" s="28">
        <v>9.5</v>
      </c>
      <c r="L7" s="28">
        <v>0</v>
      </c>
      <c r="M7" s="28">
        <v>0</v>
      </c>
    </row>
    <row r="8" spans="1:13" x14ac:dyDescent="0.25">
      <c r="A8" s="27" t="s">
        <v>88</v>
      </c>
      <c r="B8" s="28">
        <v>30</v>
      </c>
      <c r="C8" s="28">
        <v>0</v>
      </c>
      <c r="D8" s="28">
        <v>0</v>
      </c>
      <c r="J8" s="27" t="s">
        <v>88</v>
      </c>
      <c r="K8" s="28">
        <v>30</v>
      </c>
      <c r="L8" s="28">
        <v>0</v>
      </c>
      <c r="M8" s="28">
        <v>0</v>
      </c>
    </row>
    <row r="9" spans="1:13" x14ac:dyDescent="0.25">
      <c r="A9" s="27" t="s">
        <v>92</v>
      </c>
      <c r="B9" s="28">
        <f>12*B8+B7</f>
        <v>369.5</v>
      </c>
      <c r="C9" s="28">
        <v>0</v>
      </c>
      <c r="D9" s="28">
        <v>0</v>
      </c>
      <c r="J9" s="27" t="s">
        <v>92</v>
      </c>
      <c r="K9" s="28">
        <f>12*K8+K7</f>
        <v>369.5</v>
      </c>
      <c r="L9" s="28">
        <v>0</v>
      </c>
      <c r="M9" s="28">
        <v>0</v>
      </c>
    </row>
    <row r="10" spans="1:13" x14ac:dyDescent="0.25">
      <c r="A10" s="27" t="s">
        <v>91</v>
      </c>
      <c r="B10" s="29">
        <f>B5*12</f>
        <v>708</v>
      </c>
      <c r="C10" s="29">
        <f>C5*12</f>
        <v>780</v>
      </c>
      <c r="D10" s="29">
        <f>D5*12</f>
        <v>780</v>
      </c>
      <c r="J10" s="27" t="s">
        <v>91</v>
      </c>
      <c r="K10" s="29">
        <f>K5*12</f>
        <v>228</v>
      </c>
      <c r="L10" s="29">
        <f>L5*12</f>
        <v>420</v>
      </c>
      <c r="M10" s="29">
        <f>M5*12</f>
        <v>660</v>
      </c>
    </row>
    <row r="11" spans="1:13" x14ac:dyDescent="0.25">
      <c r="A11" s="27" t="s">
        <v>93</v>
      </c>
      <c r="B11" s="27">
        <v>2</v>
      </c>
      <c r="C11" s="27">
        <v>2</v>
      </c>
      <c r="D11" s="27">
        <v>2</v>
      </c>
      <c r="J11" s="27" t="s">
        <v>93</v>
      </c>
      <c r="K11" s="27">
        <v>2</v>
      </c>
      <c r="L11" s="27">
        <v>2</v>
      </c>
      <c r="M11" s="27">
        <v>2</v>
      </c>
    </row>
    <row r="12" spans="1:13" x14ac:dyDescent="0.25">
      <c r="C12" s="2"/>
      <c r="L12" s="2"/>
    </row>
    <row r="13" spans="1:13" x14ac:dyDescent="0.25">
      <c r="A13" s="30" t="s">
        <v>89</v>
      </c>
      <c r="B13" s="30">
        <v>0</v>
      </c>
      <c r="C13" s="31">
        <v>500</v>
      </c>
      <c r="D13" s="32" t="s">
        <v>94</v>
      </c>
      <c r="J13" s="30" t="s">
        <v>89</v>
      </c>
      <c r="K13" s="30">
        <v>0</v>
      </c>
      <c r="L13" s="31">
        <v>500</v>
      </c>
      <c r="M13" s="32" t="s">
        <v>94</v>
      </c>
    </row>
    <row r="14" spans="1:13" x14ac:dyDescent="0.25">
      <c r="A14" s="30"/>
      <c r="B14" s="30" t="s">
        <v>82</v>
      </c>
      <c r="C14" s="30" t="s">
        <v>83</v>
      </c>
      <c r="D14" s="30" t="s">
        <v>84</v>
      </c>
      <c r="J14" s="30"/>
      <c r="K14" s="30" t="s">
        <v>82</v>
      </c>
      <c r="L14" s="30" t="s">
        <v>83</v>
      </c>
      <c r="M14" s="30" t="s">
        <v>84</v>
      </c>
    </row>
    <row r="15" spans="1:13" x14ac:dyDescent="0.25">
      <c r="A15" s="30" t="s">
        <v>95</v>
      </c>
      <c r="B15" s="32">
        <f>B10*B11+B9</f>
        <v>1785.5</v>
      </c>
      <c r="C15" s="32">
        <f>C10*C11+C13</f>
        <v>2060</v>
      </c>
      <c r="D15" s="32">
        <f>D10*D11</f>
        <v>1560</v>
      </c>
      <c r="J15" s="30" t="s">
        <v>95</v>
      </c>
      <c r="K15" s="32">
        <f>K10*K11+K9</f>
        <v>825.5</v>
      </c>
      <c r="L15" s="32">
        <f>L10*L11+L13</f>
        <v>1340</v>
      </c>
      <c r="M15" s="32">
        <f>M10*M11</f>
        <v>1320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2A3B2-42E2-47F8-9EC8-4A1C9C5B6E0D}">
  <dimension ref="A2:C18"/>
  <sheetViews>
    <sheetView workbookViewId="0">
      <selection activeCell="D20" sqref="D20"/>
    </sheetView>
  </sheetViews>
  <sheetFormatPr defaultRowHeight="15" x14ac:dyDescent="0.25"/>
  <cols>
    <col min="1" max="1" width="15.5703125" customWidth="1"/>
  </cols>
  <sheetData>
    <row r="2" spans="1:3" x14ac:dyDescent="0.25">
      <c r="B2" t="s">
        <v>21</v>
      </c>
      <c r="C2" t="s">
        <v>22</v>
      </c>
    </row>
    <row r="3" spans="1:3" x14ac:dyDescent="0.25">
      <c r="A3" t="s">
        <v>28</v>
      </c>
    </row>
    <row r="4" spans="1:3" x14ac:dyDescent="0.25">
      <c r="A4" t="s">
        <v>23</v>
      </c>
      <c r="B4" s="1">
        <v>50</v>
      </c>
      <c r="C4" s="1">
        <v>90</v>
      </c>
    </row>
    <row r="5" spans="1:3" x14ac:dyDescent="0.25">
      <c r="A5" t="s">
        <v>24</v>
      </c>
      <c r="B5" s="1">
        <v>2.5</v>
      </c>
      <c r="C5" s="1">
        <v>2</v>
      </c>
    </row>
    <row r="6" spans="1:3" x14ac:dyDescent="0.25">
      <c r="A6" t="s">
        <v>25</v>
      </c>
      <c r="B6" s="1">
        <v>4.5</v>
      </c>
      <c r="C6" s="1">
        <v>5.5</v>
      </c>
    </row>
    <row r="7" spans="1:3" x14ac:dyDescent="0.25">
      <c r="A7" t="s">
        <v>26</v>
      </c>
      <c r="B7" s="1">
        <v>7</v>
      </c>
      <c r="C7" s="1">
        <v>7</v>
      </c>
    </row>
    <row r="8" spans="1:3" x14ac:dyDescent="0.25">
      <c r="A8" t="s">
        <v>27</v>
      </c>
      <c r="B8" s="1">
        <v>0</v>
      </c>
      <c r="C8" s="1">
        <v>3</v>
      </c>
    </row>
    <row r="9" spans="1:3" x14ac:dyDescent="0.25">
      <c r="A9" t="s">
        <v>28</v>
      </c>
      <c r="B9" s="1">
        <f>SUM(B4:B8)</f>
        <v>64</v>
      </c>
      <c r="C9" s="1">
        <f>SUM(C4:C8)</f>
        <v>107.5</v>
      </c>
    </row>
    <row r="10" spans="1:3" x14ac:dyDescent="0.25">
      <c r="B10" s="1"/>
      <c r="C10" s="1"/>
    </row>
    <row r="11" spans="1:3" x14ac:dyDescent="0.25">
      <c r="A11" t="s">
        <v>29</v>
      </c>
      <c r="B11" s="1"/>
      <c r="C11" s="1"/>
    </row>
    <row r="12" spans="1:3" x14ac:dyDescent="0.25">
      <c r="A12" t="s">
        <v>30</v>
      </c>
      <c r="B12" s="1">
        <v>21</v>
      </c>
      <c r="C12" s="1">
        <v>11</v>
      </c>
    </row>
    <row r="13" spans="1:3" x14ac:dyDescent="0.25">
      <c r="A13" t="s">
        <v>31</v>
      </c>
      <c r="B13" s="1">
        <v>0</v>
      </c>
      <c r="C13" s="1">
        <v>8</v>
      </c>
    </row>
    <row r="14" spans="1:3" x14ac:dyDescent="0.25">
      <c r="A14" t="s">
        <v>32</v>
      </c>
      <c r="B14" s="1">
        <v>3</v>
      </c>
      <c r="C14" s="1">
        <v>0</v>
      </c>
    </row>
    <row r="15" spans="1:3" x14ac:dyDescent="0.25">
      <c r="A15" t="s">
        <v>33</v>
      </c>
      <c r="B15" s="1">
        <v>24</v>
      </c>
      <c r="C15" s="1">
        <v>19</v>
      </c>
    </row>
    <row r="16" spans="1:3" x14ac:dyDescent="0.25">
      <c r="A16" t="s">
        <v>34</v>
      </c>
      <c r="B16" s="2">
        <f>B15*2</f>
        <v>48</v>
      </c>
      <c r="C16" s="2">
        <f>C15*2</f>
        <v>38</v>
      </c>
    </row>
    <row r="17" spans="1:3" x14ac:dyDescent="0.25">
      <c r="B17" t="s">
        <v>21</v>
      </c>
      <c r="C17" t="s">
        <v>22</v>
      </c>
    </row>
    <row r="18" spans="1:3" x14ac:dyDescent="0.25">
      <c r="A18" t="s">
        <v>35</v>
      </c>
      <c r="B18" s="2">
        <f>B16*12+B9</f>
        <v>640</v>
      </c>
      <c r="C18" s="2">
        <f>C16*12+C9</f>
        <v>563.5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59CDC-8F90-4E79-9348-0E0F083D02B0}">
  <dimension ref="A3:O27"/>
  <sheetViews>
    <sheetView topLeftCell="A18" workbookViewId="0">
      <selection activeCell="I26" sqref="I26"/>
    </sheetView>
  </sheetViews>
  <sheetFormatPr defaultRowHeight="15" x14ac:dyDescent="0.25"/>
  <cols>
    <col min="1" max="1" width="26.42578125" customWidth="1"/>
    <col min="2" max="2" width="14.5703125" customWidth="1"/>
    <col min="3" max="3" width="16.7109375" customWidth="1"/>
    <col min="4" max="4" width="17.42578125" customWidth="1"/>
    <col min="11" max="11" width="5" customWidth="1"/>
    <col min="12" max="12" width="25.7109375" customWidth="1"/>
    <col min="13" max="13" width="14.7109375" customWidth="1"/>
    <col min="14" max="14" width="12.140625" customWidth="1"/>
    <col min="15" max="15" width="19.85546875" customWidth="1"/>
  </cols>
  <sheetData>
    <row r="3" spans="1:15" ht="45" x14ac:dyDescent="0.25">
      <c r="A3" s="7" t="s">
        <v>18</v>
      </c>
      <c r="B3" s="10" t="s">
        <v>56</v>
      </c>
      <c r="C3" s="10" t="s">
        <v>41</v>
      </c>
      <c r="D3" s="10" t="s">
        <v>42</v>
      </c>
      <c r="L3" s="7" t="s">
        <v>18</v>
      </c>
      <c r="M3" s="10" t="s">
        <v>56</v>
      </c>
      <c r="N3" s="10" t="s">
        <v>41</v>
      </c>
      <c r="O3" s="10" t="s">
        <v>42</v>
      </c>
    </row>
    <row r="4" spans="1:15" ht="60" x14ac:dyDescent="0.25">
      <c r="A4" s="7" t="s">
        <v>58</v>
      </c>
      <c r="B4" s="10"/>
      <c r="C4" s="10"/>
      <c r="D4" s="10"/>
      <c r="L4" s="7" t="s">
        <v>58</v>
      </c>
      <c r="M4" s="10"/>
      <c r="N4" s="10"/>
      <c r="O4" s="10"/>
    </row>
    <row r="5" spans="1:15" x14ac:dyDescent="0.25">
      <c r="A5" s="8" t="s">
        <v>47</v>
      </c>
      <c r="B5" s="9">
        <v>350</v>
      </c>
      <c r="C5" s="9">
        <v>100</v>
      </c>
      <c r="D5" s="9">
        <v>280</v>
      </c>
      <c r="L5" s="8" t="s">
        <v>47</v>
      </c>
      <c r="M5" s="9">
        <v>350</v>
      </c>
      <c r="N5" s="9">
        <v>100</v>
      </c>
      <c r="O5" s="9">
        <v>280</v>
      </c>
    </row>
    <row r="6" spans="1:15" x14ac:dyDescent="0.25">
      <c r="A6" s="8" t="s">
        <v>48</v>
      </c>
      <c r="B6" s="9">
        <v>0</v>
      </c>
      <c r="C6" s="9">
        <v>99</v>
      </c>
      <c r="D6" s="9">
        <v>0</v>
      </c>
      <c r="L6" s="8" t="s">
        <v>48</v>
      </c>
      <c r="M6" s="9">
        <v>0</v>
      </c>
      <c r="N6" s="9">
        <v>99</v>
      </c>
      <c r="O6" s="9">
        <v>0</v>
      </c>
    </row>
    <row r="7" spans="1:15" x14ac:dyDescent="0.25">
      <c r="A7" s="8" t="s">
        <v>49</v>
      </c>
      <c r="B7" s="9">
        <v>0</v>
      </c>
      <c r="C7" s="9">
        <v>95</v>
      </c>
      <c r="D7" s="9">
        <v>0</v>
      </c>
      <c r="L7" s="8" t="s">
        <v>49</v>
      </c>
      <c r="M7" s="9">
        <v>0</v>
      </c>
      <c r="N7" s="9">
        <v>95</v>
      </c>
      <c r="O7" s="9">
        <v>0</v>
      </c>
    </row>
    <row r="8" spans="1:15" x14ac:dyDescent="0.25">
      <c r="A8" s="8" t="s">
        <v>51</v>
      </c>
      <c r="B8" s="9">
        <v>0</v>
      </c>
      <c r="C8" s="9">
        <v>85</v>
      </c>
      <c r="D8" s="9">
        <v>0</v>
      </c>
      <c r="L8" s="8" t="s">
        <v>51</v>
      </c>
      <c r="M8" s="9">
        <v>0</v>
      </c>
      <c r="N8" s="9">
        <v>85</v>
      </c>
      <c r="O8" s="9">
        <v>0</v>
      </c>
    </row>
    <row r="9" spans="1:15" x14ac:dyDescent="0.25">
      <c r="A9" s="8" t="s">
        <v>50</v>
      </c>
      <c r="B9" s="9">
        <v>0</v>
      </c>
      <c r="C9" s="9">
        <v>85</v>
      </c>
      <c r="D9" s="9">
        <v>0</v>
      </c>
      <c r="L9" s="8" t="s">
        <v>50</v>
      </c>
      <c r="M9" s="9">
        <v>0</v>
      </c>
      <c r="N9" s="9">
        <v>85</v>
      </c>
      <c r="O9" s="9">
        <v>0</v>
      </c>
    </row>
    <row r="10" spans="1:15" x14ac:dyDescent="0.25">
      <c r="A10" s="8" t="s">
        <v>43</v>
      </c>
      <c r="B10" s="9">
        <v>0</v>
      </c>
      <c r="C10" s="9">
        <v>0</v>
      </c>
      <c r="D10" s="9">
        <v>18</v>
      </c>
      <c r="L10" s="8" t="s">
        <v>43</v>
      </c>
      <c r="M10" s="9">
        <v>0</v>
      </c>
      <c r="N10" s="9">
        <v>0</v>
      </c>
      <c r="O10" s="9">
        <v>18</v>
      </c>
    </row>
    <row r="11" spans="1:15" x14ac:dyDescent="0.25">
      <c r="A11" s="8" t="s">
        <v>44</v>
      </c>
      <c r="B11" s="9">
        <v>0</v>
      </c>
      <c r="C11" s="9">
        <v>0</v>
      </c>
      <c r="D11" s="9">
        <v>25</v>
      </c>
      <c r="L11" s="8" t="s">
        <v>44</v>
      </c>
      <c r="M11" s="9">
        <v>0</v>
      </c>
      <c r="N11" s="9">
        <v>0</v>
      </c>
      <c r="O11" s="9">
        <v>25</v>
      </c>
    </row>
    <row r="12" spans="1:15" x14ac:dyDescent="0.25">
      <c r="A12" s="8" t="s">
        <v>45</v>
      </c>
      <c r="B12" s="9">
        <v>0</v>
      </c>
      <c r="C12" s="9">
        <v>0</v>
      </c>
      <c r="D12" s="9">
        <v>15</v>
      </c>
      <c r="L12" s="8" t="s">
        <v>45</v>
      </c>
      <c r="M12" s="9">
        <v>0</v>
      </c>
      <c r="N12" s="9">
        <v>0</v>
      </c>
      <c r="O12" s="9">
        <v>15</v>
      </c>
    </row>
    <row r="13" spans="1:15" x14ac:dyDescent="0.25">
      <c r="A13" s="8" t="s">
        <v>46</v>
      </c>
      <c r="B13" s="9">
        <v>0</v>
      </c>
      <c r="C13" s="9">
        <v>0</v>
      </c>
      <c r="D13" s="9">
        <v>9</v>
      </c>
      <c r="L13" s="8" t="s">
        <v>46</v>
      </c>
      <c r="M13" s="9">
        <v>0</v>
      </c>
      <c r="N13" s="9">
        <v>0</v>
      </c>
      <c r="O13" s="9">
        <v>9</v>
      </c>
    </row>
    <row r="14" spans="1:15" x14ac:dyDescent="0.25">
      <c r="A14" s="8" t="s">
        <v>57</v>
      </c>
      <c r="B14" s="9">
        <v>555</v>
      </c>
      <c r="C14" s="9">
        <v>0</v>
      </c>
      <c r="D14" s="9">
        <v>0</v>
      </c>
      <c r="L14" s="8" t="s">
        <v>57</v>
      </c>
      <c r="M14" s="9">
        <v>555</v>
      </c>
      <c r="N14" s="9">
        <v>0</v>
      </c>
      <c r="O14" s="9">
        <v>0</v>
      </c>
    </row>
    <row r="16" spans="1:15" x14ac:dyDescent="0.25">
      <c r="A16" s="8" t="s">
        <v>59</v>
      </c>
      <c r="B16" s="2">
        <f>SUM(B5:B14)</f>
        <v>905</v>
      </c>
      <c r="C16" s="2">
        <f>SUM(C5:C14)</f>
        <v>464</v>
      </c>
      <c r="D16" s="2">
        <f>SUM(D5:D14)</f>
        <v>347</v>
      </c>
      <c r="L16" s="8" t="s">
        <v>59</v>
      </c>
      <c r="M16" s="2">
        <f>SUM(M5:M14)</f>
        <v>905</v>
      </c>
      <c r="N16" s="2">
        <f>SUM(N5:N14)</f>
        <v>464</v>
      </c>
      <c r="O16" s="2">
        <f>SUM(O5:O14)</f>
        <v>347</v>
      </c>
    </row>
    <row r="17" spans="1:15" x14ac:dyDescent="0.25">
      <c r="A17" s="8" t="s">
        <v>60</v>
      </c>
      <c r="B17" s="11">
        <v>2</v>
      </c>
      <c r="C17" s="11">
        <v>2</v>
      </c>
      <c r="D17" s="11">
        <v>2</v>
      </c>
      <c r="L17" s="8" t="s">
        <v>60</v>
      </c>
      <c r="M17" s="11">
        <v>4</v>
      </c>
      <c r="N17" s="11">
        <v>4</v>
      </c>
      <c r="O17" s="11">
        <v>4</v>
      </c>
    </row>
    <row r="18" spans="1:15" x14ac:dyDescent="0.25">
      <c r="A18" s="8" t="s">
        <v>61</v>
      </c>
      <c r="B18" s="2">
        <f>B16*B17</f>
        <v>1810</v>
      </c>
      <c r="C18" s="1">
        <f>C16*C17</f>
        <v>928</v>
      </c>
      <c r="D18" s="1">
        <f>D16*D17</f>
        <v>694</v>
      </c>
      <c r="L18" s="8" t="s">
        <v>61</v>
      </c>
      <c r="M18" s="2">
        <f>M16*M17</f>
        <v>3620</v>
      </c>
      <c r="N18" s="1">
        <f>N16*N17</f>
        <v>1856</v>
      </c>
      <c r="O18" s="1">
        <f>O16*O17</f>
        <v>1388</v>
      </c>
    </row>
    <row r="20" spans="1:15" x14ac:dyDescent="0.25">
      <c r="A20" s="14" t="s">
        <v>62</v>
      </c>
      <c r="B20" s="15">
        <v>0</v>
      </c>
      <c r="C20" s="14"/>
      <c r="D20" s="14"/>
      <c r="L20" s="14" t="s">
        <v>62</v>
      </c>
      <c r="M20" s="15">
        <v>0</v>
      </c>
      <c r="N20" s="14"/>
      <c r="O20" s="14"/>
    </row>
    <row r="21" spans="1:15" x14ac:dyDescent="0.25">
      <c r="A21" s="14" t="s">
        <v>53</v>
      </c>
      <c r="B21" s="15">
        <v>0</v>
      </c>
      <c r="C21" s="15">
        <v>120</v>
      </c>
      <c r="D21" s="15">
        <v>105</v>
      </c>
      <c r="L21" s="14" t="s">
        <v>53</v>
      </c>
      <c r="M21" s="15">
        <v>0</v>
      </c>
      <c r="N21" s="15">
        <v>120</v>
      </c>
      <c r="O21" s="15">
        <v>105</v>
      </c>
    </row>
    <row r="22" spans="1:15" x14ac:dyDescent="0.25">
      <c r="A22" s="14" t="s">
        <v>63</v>
      </c>
      <c r="B22" s="15">
        <v>0</v>
      </c>
      <c r="C22" s="16">
        <f>C21*5</f>
        <v>600</v>
      </c>
      <c r="D22" s="16">
        <f>D21*5</f>
        <v>525</v>
      </c>
      <c r="L22" s="14" t="s">
        <v>63</v>
      </c>
      <c r="M22" s="15">
        <v>0</v>
      </c>
      <c r="N22" s="16">
        <f>N21*5</f>
        <v>600</v>
      </c>
      <c r="O22" s="16">
        <f>O21*5</f>
        <v>525</v>
      </c>
    </row>
    <row r="23" spans="1:15" x14ac:dyDescent="0.25">
      <c r="A23" s="14" t="s">
        <v>52</v>
      </c>
      <c r="B23" s="15">
        <v>0</v>
      </c>
      <c r="C23" s="15">
        <v>160</v>
      </c>
      <c r="D23" s="15">
        <v>0</v>
      </c>
      <c r="L23" s="14" t="s">
        <v>52</v>
      </c>
      <c r="M23" s="15">
        <v>0</v>
      </c>
      <c r="N23" s="15">
        <v>160</v>
      </c>
      <c r="O23" s="15">
        <v>0</v>
      </c>
    </row>
    <row r="24" spans="1:15" x14ac:dyDescent="0.25">
      <c r="A24" s="14" t="s">
        <v>54</v>
      </c>
      <c r="B24" s="15">
        <v>0</v>
      </c>
      <c r="C24" s="15">
        <v>50</v>
      </c>
      <c r="D24" s="15">
        <v>50</v>
      </c>
      <c r="L24" s="14" t="s">
        <v>54</v>
      </c>
      <c r="M24" s="15">
        <v>0</v>
      </c>
      <c r="N24" s="15">
        <v>50</v>
      </c>
      <c r="O24" s="15">
        <v>50</v>
      </c>
    </row>
    <row r="25" spans="1:15" x14ac:dyDescent="0.25">
      <c r="A25" s="14" t="s">
        <v>64</v>
      </c>
      <c r="B25" s="15">
        <v>0</v>
      </c>
      <c r="C25" s="16">
        <f>C24*4*2</f>
        <v>400</v>
      </c>
      <c r="D25" s="16">
        <f>D24*4*2</f>
        <v>400</v>
      </c>
      <c r="L25" s="14" t="s">
        <v>64</v>
      </c>
      <c r="M25" s="15">
        <v>0</v>
      </c>
      <c r="N25" s="16">
        <f>N24*4*4</f>
        <v>800</v>
      </c>
      <c r="O25" s="16">
        <f>O24*4*4</f>
        <v>800</v>
      </c>
    </row>
    <row r="26" spans="1:15" ht="30" x14ac:dyDescent="0.25">
      <c r="A26" s="17"/>
      <c r="B26" s="18" t="s">
        <v>56</v>
      </c>
      <c r="C26" s="18" t="s">
        <v>41</v>
      </c>
      <c r="D26" s="18" t="s">
        <v>42</v>
      </c>
      <c r="L26" s="17"/>
      <c r="M26" s="18" t="s">
        <v>56</v>
      </c>
      <c r="N26" s="18" t="s">
        <v>41</v>
      </c>
      <c r="O26" s="18" t="s">
        <v>42</v>
      </c>
    </row>
    <row r="27" spans="1:15" x14ac:dyDescent="0.25">
      <c r="A27" s="17" t="s">
        <v>55</v>
      </c>
      <c r="B27" s="19">
        <f>B16*B17</f>
        <v>1810</v>
      </c>
      <c r="C27" s="20">
        <f>SUM(C18,C22,C23,C25)</f>
        <v>2088</v>
      </c>
      <c r="D27" s="20">
        <f>SUM(D18,D22,D23,D25)</f>
        <v>1619</v>
      </c>
      <c r="L27" s="17" t="s">
        <v>55</v>
      </c>
      <c r="M27" s="19">
        <f>M16*M17</f>
        <v>3620</v>
      </c>
      <c r="N27" s="20">
        <f>SUM(N18,N22,N23,N25)</f>
        <v>3416</v>
      </c>
      <c r="O27" s="20">
        <f>SUM(O18,O22,O23,O25)</f>
        <v>2713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stationaries</vt:lpstr>
      <vt:lpstr>Cars</vt:lpstr>
      <vt:lpstr>printers</vt:lpstr>
      <vt:lpstr>cell phone bill</vt:lpstr>
      <vt:lpstr>pet</vt:lpstr>
      <vt:lpstr>vacation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2023-03-05T23:18:54Z</dcterms:created>
  <dcterms:modified xsi:type="dcterms:W3CDTF">2023-03-16T20:25:32Z</dcterms:modified>
</cp:coreProperties>
</file>