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4400" windowHeight="12840"/>
  </bookViews>
  <sheets>
    <sheet name="Sheet1" sheetId="1" r:id="rId1"/>
  </sheets>
  <definedNames>
    <definedName name="_xlnm.Print_Area" localSheetId="0">Sheet1!$A$1:$I$84</definedName>
  </definedNames>
  <calcPr calcId="144525"/>
</workbook>
</file>

<file path=xl/calcChain.xml><?xml version="1.0" encoding="utf-8"?>
<calcChain xmlns="http://schemas.openxmlformats.org/spreadsheetml/2006/main">
  <c r="F17" i="1" l="1"/>
  <c r="F62" i="1" l="1"/>
  <c r="F53" i="1"/>
  <c r="F45" i="1"/>
  <c r="F39" i="1"/>
  <c r="F31" i="1"/>
  <c r="F18" i="1"/>
  <c r="F15" i="1"/>
  <c r="F13" i="1"/>
  <c r="F12" i="1"/>
  <c r="G14" i="1" l="1"/>
  <c r="F19" i="1" l="1"/>
  <c r="E19" i="1"/>
  <c r="E36" i="1" l="1"/>
  <c r="E74" i="1"/>
  <c r="E66" i="1"/>
  <c r="E76" i="1" l="1"/>
  <c r="G57" i="1"/>
  <c r="E25" i="1"/>
  <c r="E26" i="1" l="1"/>
  <c r="G24" i="1"/>
  <c r="G64" i="1" l="1"/>
  <c r="G79" i="1" l="1"/>
  <c r="F74" i="1"/>
  <c r="G70" i="1"/>
  <c r="G71" i="1"/>
  <c r="G72" i="1"/>
  <c r="G73" i="1"/>
  <c r="G69" i="1"/>
  <c r="F66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39" i="1"/>
  <c r="G13" i="1"/>
  <c r="G15" i="1"/>
  <c r="G16" i="1"/>
  <c r="G17" i="1"/>
  <c r="G18" i="1"/>
  <c r="G12" i="1"/>
  <c r="G32" i="1"/>
  <c r="G33" i="1"/>
  <c r="G34" i="1"/>
  <c r="G35" i="1"/>
  <c r="G31" i="1"/>
  <c r="G30" i="1"/>
  <c r="G23" i="1"/>
  <c r="G22" i="1"/>
  <c r="F36" i="1"/>
  <c r="F25" i="1"/>
  <c r="F26" i="1" l="1"/>
  <c r="G19" i="1"/>
  <c r="F76" i="1"/>
  <c r="G25" i="1"/>
  <c r="G74" i="1"/>
  <c r="G66" i="1"/>
  <c r="G36" i="1"/>
  <c r="G26" i="1" l="1"/>
  <c r="F77" i="1"/>
  <c r="F80" i="1" s="1"/>
  <c r="G76" i="1"/>
  <c r="G77" i="1" l="1"/>
  <c r="G80" i="1" s="1"/>
  <c r="D36" i="1"/>
  <c r="D74" i="1" l="1"/>
  <c r="D66" i="1"/>
  <c r="D19" i="1"/>
  <c r="D25" i="1"/>
  <c r="E77" i="1" l="1"/>
  <c r="E80" i="1" s="1"/>
  <c r="D76" i="1" l="1"/>
  <c r="D26" i="1" l="1"/>
  <c r="D80" i="1" s="1"/>
</calcChain>
</file>

<file path=xl/sharedStrings.xml><?xml version="1.0" encoding="utf-8"?>
<sst xmlns="http://schemas.openxmlformats.org/spreadsheetml/2006/main" count="185" uniqueCount="177">
  <si>
    <t>CODE:</t>
  </si>
  <si>
    <t>INCOME FROM CREDIT OPERATION</t>
  </si>
  <si>
    <t xml:space="preserve">          Interest on Loans (net of int. rebate)</t>
  </si>
  <si>
    <t>401</t>
  </si>
  <si>
    <t>PHP</t>
  </si>
  <si>
    <t xml:space="preserve">          Service Fees</t>
  </si>
  <si>
    <t>405</t>
  </si>
  <si>
    <t>407</t>
  </si>
  <si>
    <t>408</t>
  </si>
  <si>
    <t>409</t>
  </si>
  <si>
    <t>410</t>
  </si>
  <si>
    <t xml:space="preserve">          Miscellaneous Income-Loan Insurance</t>
  </si>
  <si>
    <t>410.08</t>
  </si>
  <si>
    <t>INCOME FROM MARKETING OPERATION</t>
  </si>
  <si>
    <t>410.05</t>
  </si>
  <si>
    <t xml:space="preserve">          Income from Sales-Mass Card</t>
  </si>
  <si>
    <t>410.07</t>
  </si>
  <si>
    <t>GROSS REVENUE</t>
  </si>
  <si>
    <t>EXPENSES</t>
  </si>
  <si>
    <t>FINANCING COST</t>
  </si>
  <si>
    <t>501.01</t>
  </si>
  <si>
    <t>501.02</t>
  </si>
  <si>
    <t>501.03</t>
  </si>
  <si>
    <t>501.05</t>
  </si>
  <si>
    <t>501.06</t>
  </si>
  <si>
    <t>501.07</t>
  </si>
  <si>
    <t>Administrative Cost</t>
  </si>
  <si>
    <t>516</t>
  </si>
  <si>
    <t>517</t>
  </si>
  <si>
    <t>518</t>
  </si>
  <si>
    <t>519</t>
  </si>
  <si>
    <t>538</t>
  </si>
  <si>
    <t>539</t>
  </si>
  <si>
    <t>540</t>
  </si>
  <si>
    <t>551</t>
  </si>
  <si>
    <t>552</t>
  </si>
  <si>
    <t>553</t>
  </si>
  <si>
    <t xml:space="preserve">          Credit Life Insurance</t>
  </si>
  <si>
    <t>553.01</t>
  </si>
  <si>
    <t>554</t>
  </si>
  <si>
    <t>556</t>
  </si>
  <si>
    <t>557</t>
  </si>
  <si>
    <t>558</t>
  </si>
  <si>
    <t>559</t>
  </si>
  <si>
    <t>561</t>
  </si>
  <si>
    <t>562</t>
  </si>
  <si>
    <t>564</t>
  </si>
  <si>
    <t>567</t>
  </si>
  <si>
    <t>569</t>
  </si>
  <si>
    <t>575</t>
  </si>
  <si>
    <t>576</t>
  </si>
  <si>
    <t>578</t>
  </si>
  <si>
    <t>Democratic Governance Cost</t>
  </si>
  <si>
    <t xml:space="preserve">          General Assembly Meeting Expenses</t>
  </si>
  <si>
    <t>560</t>
  </si>
  <si>
    <t xml:space="preserve">          Affiliation Fee</t>
  </si>
  <si>
    <t>565</t>
  </si>
  <si>
    <t xml:space="preserve">          Social and Community Services Expenses</t>
  </si>
  <si>
    <t>566</t>
  </si>
  <si>
    <t xml:space="preserve">          Member's Benefit Expense</t>
  </si>
  <si>
    <t>570</t>
  </si>
  <si>
    <t xml:space="preserve">          Senior Members Assistance Expense</t>
  </si>
  <si>
    <t>577</t>
  </si>
  <si>
    <t xml:space="preserve">          Total Democratic Governance Cost</t>
  </si>
  <si>
    <t>Total Expenses</t>
  </si>
  <si>
    <t>NET SURPLUS</t>
  </si>
  <si>
    <t>PREPARED BY:</t>
  </si>
  <si>
    <t>GERTRUDES R. EVANGELISTA</t>
  </si>
  <si>
    <t>ACCOUNTING HEAD</t>
  </si>
  <si>
    <t xml:space="preserve">          Income from Sales-ASC Mom Cares</t>
  </si>
  <si>
    <t>410.10</t>
  </si>
  <si>
    <t>568</t>
  </si>
  <si>
    <t>Add:Other Items</t>
  </si>
  <si>
    <t>NET SURPLUS before Other Items</t>
  </si>
  <si>
    <t>APPROVED BY:</t>
  </si>
  <si>
    <t>LUZVIMINDA D. RIVERA</t>
  </si>
  <si>
    <t>GENERAL MANAGER</t>
  </si>
  <si>
    <t>563</t>
  </si>
  <si>
    <t>REVENUE</t>
  </si>
  <si>
    <t>LAST MONTH</t>
  </si>
  <si>
    <t xml:space="preserve">TO DATE </t>
  </si>
  <si>
    <t xml:space="preserve">          Fines, Penalties, Surcharges</t>
  </si>
  <si>
    <t xml:space="preserve">          Membership Fees</t>
  </si>
  <si>
    <t xml:space="preserve">          Income /Interest from Investments/Deposits</t>
  </si>
  <si>
    <t xml:space="preserve">          Miscellaneous Income</t>
  </si>
  <si>
    <t xml:space="preserve">          TOTAL INCOME FROM CREDIT OPERATION</t>
  </si>
  <si>
    <t xml:space="preserve">          Income from Sales-Load</t>
  </si>
  <si>
    <t xml:space="preserve">          TOTAL INCOME FROM MARKETING</t>
  </si>
  <si>
    <t xml:space="preserve">          Interest Expense on Deposit-Savings</t>
  </si>
  <si>
    <t xml:space="preserve">          Interest Expense on Deposit- Time</t>
  </si>
  <si>
    <t xml:space="preserve">          Interest Expense on STDs</t>
  </si>
  <si>
    <t xml:space="preserve">          Other Financing Charges</t>
  </si>
  <si>
    <t xml:space="preserve">          Interest Expense on Cash Bond</t>
  </si>
  <si>
    <t xml:space="preserve">          Interest Expense on Emergency Savings</t>
  </si>
  <si>
    <t xml:space="preserve">          Total:</t>
  </si>
  <si>
    <t xml:space="preserve">          Salaries and Wages</t>
  </si>
  <si>
    <t xml:space="preserve">          Employees Benefits</t>
  </si>
  <si>
    <t xml:space="preserve">          SSS, Philhealth, ECC, Pag-ibig contribution</t>
  </si>
  <si>
    <t xml:space="preserve">          Retirement Benefit Expenses</t>
  </si>
  <si>
    <t xml:space="preserve">          Officers' Honorarium and Allowances</t>
  </si>
  <si>
    <t xml:space="preserve">          Training/Seminars</t>
  </si>
  <si>
    <t xml:space="preserve">          Office Supplies</t>
  </si>
  <si>
    <t xml:space="preserve">          Power, Light &amp; Water</t>
  </si>
  <si>
    <t xml:space="preserve">          Travel and Transportation</t>
  </si>
  <si>
    <t xml:space="preserve">          Insurance</t>
  </si>
  <si>
    <t xml:space="preserve">          Repair and Maintenance</t>
  </si>
  <si>
    <t xml:space="preserve">          Taxes, Fees and Charges</t>
  </si>
  <si>
    <t xml:space="preserve">          Professional Fees</t>
  </si>
  <si>
    <t xml:space="preserve">          Communication</t>
  </si>
  <si>
    <t xml:space="preserve">          Representation</t>
  </si>
  <si>
    <t xml:space="preserve">          Meetings and Conferences</t>
  </si>
  <si>
    <t xml:space="preserve">          Bank Charges</t>
  </si>
  <si>
    <t xml:space="preserve">          Collection Expense</t>
  </si>
  <si>
    <t xml:space="preserve">          Litigation Expenses</t>
  </si>
  <si>
    <t xml:space="preserve">          Promotional Expenses</t>
  </si>
  <si>
    <t xml:space="preserve">          Periodical, Magazine, Subscription</t>
  </si>
  <si>
    <t xml:space="preserve">          General Support Services</t>
  </si>
  <si>
    <t xml:space="preserve">          Miscellaneous Expenses</t>
  </si>
  <si>
    <t xml:space="preserve">          Depreciation</t>
  </si>
  <si>
    <t xml:space="preserve">          Provision for Probable Losses</t>
  </si>
  <si>
    <t xml:space="preserve">          Contingency</t>
  </si>
  <si>
    <t xml:space="preserve">          Total Administrative Cost</t>
  </si>
  <si>
    <t xml:space="preserve">          Donation and Grant Subsidy</t>
  </si>
  <si>
    <t>"405"</t>
  </si>
  <si>
    <t>"407"</t>
  </si>
  <si>
    <t>"408"</t>
  </si>
  <si>
    <t>"409"</t>
  </si>
  <si>
    <t>"410"</t>
  </si>
  <si>
    <t>"410.08"</t>
  </si>
  <si>
    <t>"410.05"</t>
  </si>
  <si>
    <t>"410.07"</t>
  </si>
  <si>
    <t>"410.10"</t>
  </si>
  <si>
    <t>"501.01"</t>
  </si>
  <si>
    <t>"501.02"</t>
  </si>
  <si>
    <t>"501.03"</t>
  </si>
  <si>
    <t>"501.05"</t>
  </si>
  <si>
    <t>"501.06"</t>
  </si>
  <si>
    <t>"501.07"</t>
  </si>
  <si>
    <t>"516"</t>
  </si>
  <si>
    <t>"517"</t>
  </si>
  <si>
    <t>"518"</t>
  </si>
  <si>
    <t>"519"</t>
  </si>
  <si>
    <t>"538"</t>
  </si>
  <si>
    <t>"539"</t>
  </si>
  <si>
    <t>"540"</t>
  </si>
  <si>
    <t>"551"</t>
  </si>
  <si>
    <t>"552"</t>
  </si>
  <si>
    <t>"553"</t>
  </si>
  <si>
    <t>"553.01"</t>
  </si>
  <si>
    <t>"554"</t>
  </si>
  <si>
    <t>"556"</t>
  </si>
  <si>
    <t>"557"</t>
  </si>
  <si>
    <t>"558"</t>
  </si>
  <si>
    <t>"559"</t>
  </si>
  <si>
    <t>"561"</t>
  </si>
  <si>
    <t>"562"</t>
  </si>
  <si>
    <t>"563"</t>
  </si>
  <si>
    <t>"564"</t>
  </si>
  <si>
    <t>"567"</t>
  </si>
  <si>
    <t>"568"</t>
  </si>
  <si>
    <t>"569"</t>
  </si>
  <si>
    <t>"575"</t>
  </si>
  <si>
    <t>"576"</t>
  </si>
  <si>
    <t>"578"</t>
  </si>
  <si>
    <t>"560"</t>
  </si>
  <si>
    <t>"565"</t>
  </si>
  <si>
    <t>"566"</t>
  </si>
  <si>
    <t>"570"</t>
  </si>
  <si>
    <t>"577"</t>
  </si>
  <si>
    <t>code filter</t>
  </si>
  <si>
    <t>"401","401.01"</t>
  </si>
  <si>
    <t>THIS MONTH</t>
  </si>
  <si>
    <t>(xxxx) BUDGET</t>
  </si>
  <si>
    <t>COOPERATIVE NAME</t>
  </si>
  <si>
    <t>ADDRESS</t>
  </si>
  <si>
    <t>STATEMENT OF OPERATION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</si>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</sst>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u val="singleAccounting"/>
      <sz val="12"/>
      <color theme="1"/>
      <name val="Times New Roman"/>
      <family val="1"/>
    </font>
    <font>
      <u val="singleAccounting"/>
      <sz val="12"/>
      <name val="Times New Roman"/>
      <family val="1"/>
    </font>
    <font>
      <b/>
      <i/>
      <u val="singleAccounting"/>
      <sz val="12"/>
      <color theme="1"/>
      <name val="Times New Roman"/>
      <family val="1"/>
    </font>
    <font>
      <i/>
      <u val="singleAccounting"/>
      <sz val="12"/>
      <name val="Times New Roman"/>
      <family val="1"/>
    </font>
    <font>
      <b/>
      <i/>
      <u val="singleAccounting"/>
      <sz val="12"/>
      <name val="Times New Roman"/>
      <family val="1"/>
    </font>
    <font>
      <b/>
      <u val="singleAccounting"/>
      <sz val="12"/>
      <color theme="1"/>
      <name val="Times New Roman"/>
      <family val="1"/>
    </font>
    <font>
      <b/>
      <i/>
      <u val="doubleAccounting"/>
      <sz val="12"/>
      <color theme="1"/>
      <name val="Times New Roman"/>
      <family val="1"/>
    </font>
    <font>
      <b/>
      <i/>
      <u val="doubleAccounting"/>
      <sz val="12"/>
      <name val="Times New Roman"/>
      <family val="1"/>
    </font>
    <font>
      <sz val="12"/>
      <color rgb="FF00B0F0"/>
      <name val="Times New Roman"/>
      <family val="1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b/>
      <u val="singleAccounting"/>
      <sz val="12"/>
      <name val="Times New Roman"/>
      <family val="1"/>
    </font>
    <font>
      <i/>
      <sz val="12"/>
      <name val="Times New Roman"/>
      <family val="1"/>
    </font>
    <font>
      <i/>
      <u val="doubleAccounting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43" fontId="2" fillId="0" borderId="0" xfId="1" applyFont="1" applyFill="1"/>
    <xf numFmtId="43" fontId="3" fillId="0" borderId="0" xfId="1" applyFont="1" applyFill="1" applyAlignment="1">
      <alignment horizontal="center"/>
    </xf>
    <xf numFmtId="43" fontId="4" fillId="0" borderId="0" xfId="1" applyFont="1" applyFill="1"/>
    <xf numFmtId="43" fontId="6" fillId="0" borderId="0" xfId="1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43" fontId="7" fillId="0" borderId="0" xfId="1" applyFont="1" applyFill="1"/>
    <xf numFmtId="43" fontId="7" fillId="0" borderId="0" xfId="1" applyFont="1" applyFill="1" applyAlignment="1">
      <alignment horizontal="center"/>
    </xf>
    <xf numFmtId="43" fontId="8" fillId="0" borderId="0" xfId="1" applyFont="1" applyFill="1"/>
    <xf numFmtId="43" fontId="9" fillId="0" borderId="0" xfId="1" applyFont="1" applyFill="1"/>
    <xf numFmtId="43" fontId="9" fillId="0" borderId="0" xfId="1" applyFont="1" applyFill="1" applyAlignment="1">
      <alignment horizontal="center"/>
    </xf>
    <xf numFmtId="43" fontId="10" fillId="0" borderId="0" xfId="1" applyFont="1" applyFill="1"/>
    <xf numFmtId="43" fontId="11" fillId="0" borderId="0" xfId="1" applyFont="1" applyFill="1"/>
    <xf numFmtId="43" fontId="4" fillId="0" borderId="0" xfId="1" applyFont="1" applyFill="1" applyAlignment="1">
      <alignment horizontal="center"/>
    </xf>
    <xf numFmtId="43" fontId="12" fillId="0" borderId="0" xfId="1" applyFont="1" applyFill="1" applyAlignment="1">
      <alignment horizontal="center"/>
    </xf>
    <xf numFmtId="43" fontId="13" fillId="0" borderId="0" xfId="1" applyFont="1" applyFill="1"/>
    <xf numFmtId="43" fontId="13" fillId="0" borderId="0" xfId="1" applyFont="1" applyFill="1" applyAlignment="1">
      <alignment horizontal="center"/>
    </xf>
    <xf numFmtId="43" fontId="14" fillId="0" borderId="0" xfId="1" applyFont="1" applyFill="1"/>
    <xf numFmtId="43" fontId="15" fillId="0" borderId="0" xfId="1" applyFont="1" applyFill="1"/>
    <xf numFmtId="43" fontId="15" fillId="0" borderId="0" xfId="1" applyFont="1" applyFill="1" applyAlignment="1">
      <alignment horizontal="center"/>
    </xf>
    <xf numFmtId="43" fontId="16" fillId="0" borderId="0" xfId="1" applyFont="1" applyFill="1" applyAlignment="1">
      <alignment horizontal="center"/>
    </xf>
    <xf numFmtId="43" fontId="4" fillId="0" borderId="0" xfId="1" applyFont="1" applyFill="1" applyAlignment="1">
      <alignment horizontal="left"/>
    </xf>
    <xf numFmtId="43" fontId="17" fillId="0" borderId="0" xfId="1" applyFont="1" applyFill="1" applyAlignment="1">
      <alignment horizontal="left"/>
    </xf>
    <xf numFmtId="0" fontId="2" fillId="0" borderId="0" xfId="0" applyFont="1" applyFill="1"/>
    <xf numFmtId="43" fontId="5" fillId="0" borderId="0" xfId="1" applyFont="1" applyFill="1" applyAlignment="1">
      <alignment horizontal="left"/>
    </xf>
    <xf numFmtId="43" fontId="5" fillId="0" borderId="0" xfId="1" quotePrefix="1" applyFont="1" applyFill="1" applyAlignment="1">
      <alignment horizontal="left"/>
    </xf>
    <xf numFmtId="43" fontId="17" fillId="0" borderId="0" xfId="1" quotePrefix="1" applyFont="1" applyFill="1" applyAlignment="1">
      <alignment horizontal="left"/>
    </xf>
    <xf numFmtId="43" fontId="8" fillId="0" borderId="0" xfId="1" applyFont="1" applyFill="1" applyAlignment="1">
      <alignment horizontal="left"/>
    </xf>
    <xf numFmtId="43" fontId="11" fillId="0" borderId="0" xfId="1" applyFont="1" applyFill="1" applyAlignment="1">
      <alignment horizontal="left"/>
    </xf>
    <xf numFmtId="0" fontId="6" fillId="0" borderId="0" xfId="0" applyFont="1" applyFill="1"/>
    <xf numFmtId="43" fontId="18" fillId="0" borderId="0" xfId="1" applyFont="1" applyFill="1" applyAlignment="1">
      <alignment horizontal="left"/>
    </xf>
    <xf numFmtId="43" fontId="14" fillId="0" borderId="0" xfId="1" applyFont="1" applyFill="1" applyBorder="1" applyAlignment="1">
      <alignment horizontal="left"/>
    </xf>
    <xf numFmtId="43" fontId="14" fillId="0" borderId="0" xfId="1" applyFont="1" applyFill="1" applyAlignment="1">
      <alignment horizontal="center"/>
    </xf>
    <xf numFmtId="43" fontId="6" fillId="0" borderId="0" xfId="1" applyFont="1" applyFill="1"/>
    <xf numFmtId="43" fontId="7" fillId="0" borderId="0" xfId="1" applyFont="1" applyFill="1" applyBorder="1"/>
    <xf numFmtId="43" fontId="7" fillId="0" borderId="0" xfId="1" applyFont="1" applyFill="1" applyBorder="1" applyAlignment="1">
      <alignment horizontal="center"/>
    </xf>
    <xf numFmtId="43" fontId="19" fillId="0" borderId="0" xfId="1" applyFont="1" applyFill="1" applyAlignment="1">
      <alignment horizontal="center"/>
    </xf>
    <xf numFmtId="43" fontId="4" fillId="0" borderId="0" xfId="1" quotePrefix="1" applyFont="1" applyFill="1" applyAlignment="1">
      <alignment horizontal="left"/>
    </xf>
    <xf numFmtId="43" fontId="19" fillId="0" borderId="0" xfId="1" applyFont="1" applyFill="1" applyAlignment="1">
      <alignment horizontal="left"/>
    </xf>
    <xf numFmtId="43" fontId="19" fillId="0" borderId="0" xfId="1" quotePrefix="1" applyFont="1" applyFill="1" applyAlignment="1">
      <alignment horizontal="left"/>
    </xf>
    <xf numFmtId="43" fontId="20" fillId="0" borderId="0" xfId="1" applyFont="1" applyFill="1"/>
    <xf numFmtId="43" fontId="5" fillId="0" borderId="0" xfId="1" applyFont="1" applyFill="1" applyAlignment="1">
      <alignment horizontal="center" vertical="center"/>
    </xf>
    <xf numFmtId="43" fontId="5" fillId="0" borderId="0" xfId="1" applyNumberFormat="1" applyFont="1" applyFill="1" applyBorder="1" applyAlignment="1">
      <alignment horizontal="center" vertical="center"/>
    </xf>
    <xf numFmtId="43" fontId="6" fillId="0" borderId="0" xfId="1" applyNumberFormat="1" applyFont="1" applyFill="1" applyBorder="1" applyAlignment="1">
      <alignment horizontal="center" vertical="center"/>
    </xf>
    <xf numFmtId="43" fontId="5" fillId="0" borderId="0" xfId="1" applyFont="1" applyFill="1" applyAlignment="1">
      <alignment horizontal="center"/>
    </xf>
    <xf numFmtId="43" fontId="17" fillId="0" borderId="0" xfId="1" applyFont="1" applyFill="1" applyAlignment="1">
      <alignment horizontal="center"/>
    </xf>
    <xf numFmtId="43" fontId="5" fillId="0" borderId="0" xfId="1" applyFont="1" applyFill="1" applyAlignment="1">
      <alignment horizontal="center"/>
    </xf>
    <xf numFmtId="43" fontId="17" fillId="0" borderId="0" xfId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2"/>
  <sheetViews>
    <sheetView tabSelected="1" zoomScale="80" zoomScaleNormal="80" workbookViewId="0">
      <selection activeCell="A2" sqref="A1:XFD1048576"/>
    </sheetView>
  </sheetViews>
  <sheetFormatPr defaultRowHeight="15.75" x14ac:dyDescent="0.25"/>
  <cols>
    <col min="1" max="1" width="59.42578125" style="1" bestFit="1" customWidth="1"/>
    <col min="2" max="2" width="10.5703125" style="23" bestFit="1" customWidth="1"/>
    <col min="3" max="3" width="8" style="23" bestFit="1" customWidth="1"/>
    <col min="4" max="4" width="18.7109375" style="23" customWidth="1"/>
    <col min="5" max="5" width="18.7109375" style="18" customWidth="1"/>
    <col min="6" max="6" width="18.7109375" style="19" customWidth="1"/>
    <col min="7" max="7" width="18.7109375" style="23" customWidth="1"/>
    <col min="8" max="8" width="16.42578125" style="23" bestFit="1" customWidth="1"/>
    <col min="9" max="9" width="16.42578125" style="1" bestFit="1" customWidth="1"/>
    <col min="10" max="10" width="21" style="1" customWidth="1"/>
    <col min="11" max="11" width="9.140625" style="23"/>
    <col min="12" max="12" width="25.140625" style="1" bestFit="1" customWidth="1"/>
    <col min="13" max="16384" width="9.140625" style="23"/>
  </cols>
  <sheetData>
    <row r="1" spans="1:11" x14ac:dyDescent="0.25">
      <c r="A1" s="47" t="s">
        <v>173</v>
      </c>
      <c r="B1" s="47"/>
      <c r="C1" s="47"/>
      <c r="D1" s="47"/>
      <c r="E1" s="47"/>
      <c r="F1" s="47"/>
      <c r="G1" s="47"/>
      <c r="H1" s="2"/>
      <c r="J1" s="3" t="s">
        <v>169</v>
      </c>
      <c r="K1" s="3"/>
    </row>
    <row r="2" spans="1:11" x14ac:dyDescent="0.25">
      <c r="A2" s="47" t="s">
        <v>174</v>
      </c>
      <c r="B2" s="47"/>
      <c r="C2" s="47"/>
      <c r="D2" s="47"/>
      <c r="E2" s="47"/>
      <c r="F2" s="47"/>
      <c r="G2" s="47"/>
      <c r="H2" s="2"/>
      <c r="J2" s="3"/>
      <c r="K2" s="3"/>
    </row>
    <row r="3" spans="1:11" x14ac:dyDescent="0.25">
      <c r="A3" s="21"/>
      <c r="B3" s="22"/>
      <c r="C3" s="22"/>
      <c r="D3" s="21"/>
      <c r="E3" s="3"/>
      <c r="F3" s="13"/>
      <c r="G3" s="1"/>
      <c r="H3" s="2"/>
      <c r="J3" s="3"/>
      <c r="K3" s="3"/>
    </row>
    <row r="4" spans="1:11" x14ac:dyDescent="0.25">
      <c r="A4" s="21"/>
      <c r="B4" s="22"/>
      <c r="C4" s="22"/>
      <c r="D4" s="21"/>
      <c r="E4" s="3"/>
      <c r="F4" s="13"/>
      <c r="G4" s="1"/>
      <c r="H4" s="2"/>
      <c r="J4" s="3"/>
      <c r="K4" s="3"/>
    </row>
    <row r="5" spans="1:11" x14ac:dyDescent="0.25">
      <c r="A5" s="46" t="s">
        <v>175</v>
      </c>
      <c r="B5" s="46"/>
      <c r="C5" s="46"/>
      <c r="D5" s="46"/>
      <c r="E5" s="46"/>
      <c r="F5" s="46"/>
      <c r="G5" s="46"/>
      <c r="H5" s="2"/>
      <c r="J5" s="3"/>
      <c r="K5" s="3"/>
    </row>
    <row r="6" spans="1:11" x14ac:dyDescent="0.25">
      <c r="A6" s="46" t="s">
        <v>176</v>
      </c>
      <c r="B6" s="46"/>
      <c r="C6" s="46"/>
      <c r="D6" s="46"/>
      <c r="E6" s="46"/>
      <c r="F6" s="46"/>
      <c r="G6" s="46"/>
      <c r="H6" s="2"/>
      <c r="J6" s="3"/>
      <c r="K6" s="3"/>
    </row>
    <row r="7" spans="1:11" x14ac:dyDescent="0.25">
      <c r="A7" s="21"/>
      <c r="B7" s="22"/>
      <c r="C7" s="22"/>
      <c r="D7" s="21"/>
      <c r="E7" s="3"/>
      <c r="F7" s="13"/>
      <c r="G7" s="1"/>
      <c r="H7" s="2"/>
      <c r="J7" s="3"/>
      <c r="K7" s="3"/>
    </row>
    <row r="8" spans="1:11" x14ac:dyDescent="0.25">
      <c r="A8" s="21"/>
      <c r="B8" s="41" t="s">
        <v>0</v>
      </c>
      <c r="C8" s="41"/>
      <c r="D8" s="42" t="s">
        <v>172</v>
      </c>
      <c r="E8" s="42" t="s">
        <v>79</v>
      </c>
      <c r="F8" s="43" t="s">
        <v>171</v>
      </c>
      <c r="G8" s="43" t="s">
        <v>80</v>
      </c>
      <c r="J8" s="36"/>
      <c r="K8" s="44"/>
    </row>
    <row r="9" spans="1:11" x14ac:dyDescent="0.25">
      <c r="A9" s="21"/>
      <c r="B9" s="24"/>
      <c r="C9" s="24"/>
      <c r="D9" s="24"/>
      <c r="E9" s="44"/>
      <c r="F9" s="4"/>
      <c r="G9" s="4"/>
      <c r="J9" s="3"/>
      <c r="K9" s="44"/>
    </row>
    <row r="10" spans="1:11" x14ac:dyDescent="0.25">
      <c r="A10" s="24" t="s">
        <v>78</v>
      </c>
      <c r="B10" s="24"/>
      <c r="C10" s="24"/>
      <c r="D10" s="24"/>
      <c r="E10" s="44"/>
      <c r="F10" s="4"/>
      <c r="G10" s="4"/>
      <c r="J10" s="3"/>
      <c r="K10" s="44"/>
    </row>
    <row r="11" spans="1:11" x14ac:dyDescent="0.25">
      <c r="A11" s="24" t="s">
        <v>1</v>
      </c>
      <c r="B11" s="22"/>
      <c r="C11" s="22"/>
      <c r="D11" s="21"/>
      <c r="E11" s="3"/>
      <c r="F11" s="2"/>
      <c r="G11" s="1"/>
      <c r="J11" s="3"/>
      <c r="K11" s="3"/>
    </row>
    <row r="12" spans="1:11" x14ac:dyDescent="0.25">
      <c r="A12" s="21" t="s">
        <v>2</v>
      </c>
      <c r="B12" s="26" t="s">
        <v>3</v>
      </c>
      <c r="C12" s="22" t="s">
        <v>4</v>
      </c>
      <c r="D12" s="21">
        <v>10500000</v>
      </c>
      <c r="E12" s="3">
        <v>2087969.7</v>
      </c>
      <c r="F12" s="5">
        <f>630+300+710183.73-25843.63-9861.5</f>
        <v>675408.6</v>
      </c>
      <c r="G12" s="1">
        <f t="shared" ref="G12:G18" si="0">+E12+F12</f>
        <v>2763378.3</v>
      </c>
      <c r="J12" s="37" t="s">
        <v>170</v>
      </c>
      <c r="K12" s="3"/>
    </row>
    <row r="13" spans="1:11" x14ac:dyDescent="0.25">
      <c r="A13" s="21" t="s">
        <v>5</v>
      </c>
      <c r="B13" s="26" t="s">
        <v>6</v>
      </c>
      <c r="C13" s="22"/>
      <c r="D13" s="21">
        <v>3224000</v>
      </c>
      <c r="E13" s="3">
        <v>782924.11</v>
      </c>
      <c r="F13" s="5">
        <f>210+288101.95+98031.8</f>
        <v>386343.75</v>
      </c>
      <c r="G13" s="1">
        <f t="shared" si="0"/>
        <v>1169267.8599999999</v>
      </c>
      <c r="J13" s="37" t="s">
        <v>123</v>
      </c>
      <c r="K13" s="3"/>
    </row>
    <row r="14" spans="1:11" x14ac:dyDescent="0.25">
      <c r="A14" s="21" t="s">
        <v>81</v>
      </c>
      <c r="B14" s="26" t="s">
        <v>7</v>
      </c>
      <c r="C14" s="22"/>
      <c r="D14" s="21">
        <v>366000</v>
      </c>
      <c r="E14" s="3">
        <v>31202.73</v>
      </c>
      <c r="F14" s="5">
        <v>4422.9799999999996</v>
      </c>
      <c r="G14" s="1">
        <f t="shared" si="0"/>
        <v>35625.71</v>
      </c>
      <c r="J14" s="37" t="s">
        <v>124</v>
      </c>
      <c r="K14" s="3"/>
    </row>
    <row r="15" spans="1:11" x14ac:dyDescent="0.25">
      <c r="A15" s="21" t="s">
        <v>82</v>
      </c>
      <c r="B15" s="26" t="s">
        <v>8</v>
      </c>
      <c r="C15" s="22"/>
      <c r="D15" s="21">
        <v>40000</v>
      </c>
      <c r="E15" s="3">
        <v>13000</v>
      </c>
      <c r="F15" s="5">
        <f>1400+2200</f>
        <v>3600</v>
      </c>
      <c r="G15" s="1">
        <f t="shared" si="0"/>
        <v>16600</v>
      </c>
      <c r="J15" s="37" t="s">
        <v>125</v>
      </c>
      <c r="K15" s="3"/>
    </row>
    <row r="16" spans="1:11" x14ac:dyDescent="0.25">
      <c r="A16" s="21" t="s">
        <v>83</v>
      </c>
      <c r="B16" s="26" t="s">
        <v>9</v>
      </c>
      <c r="C16" s="22"/>
      <c r="D16" s="21">
        <v>260000</v>
      </c>
      <c r="E16" s="3">
        <v>113667.45</v>
      </c>
      <c r="F16" s="5">
        <v>-12954.71</v>
      </c>
      <c r="G16" s="1">
        <f t="shared" si="0"/>
        <v>100712.73999999999</v>
      </c>
      <c r="J16" s="37" t="s">
        <v>126</v>
      </c>
      <c r="K16" s="3"/>
    </row>
    <row r="17" spans="1:11" x14ac:dyDescent="0.25">
      <c r="A17" s="21" t="s">
        <v>84</v>
      </c>
      <c r="B17" s="26" t="s">
        <v>10</v>
      </c>
      <c r="C17" s="22"/>
      <c r="D17" s="21">
        <v>2500000</v>
      </c>
      <c r="E17" s="3">
        <v>697798.41</v>
      </c>
      <c r="F17" s="5">
        <f>8064+4047.42+60296.96</f>
        <v>72408.38</v>
      </c>
      <c r="G17" s="1">
        <f t="shared" si="0"/>
        <v>770206.79</v>
      </c>
      <c r="J17" s="37" t="s">
        <v>127</v>
      </c>
      <c r="K17" s="3"/>
    </row>
    <row r="18" spans="1:11" ht="18" x14ac:dyDescent="0.4">
      <c r="A18" s="21" t="s">
        <v>11</v>
      </c>
      <c r="B18" s="26" t="s">
        <v>12</v>
      </c>
      <c r="C18" s="22"/>
      <c r="D18" s="27">
        <v>2300000</v>
      </c>
      <c r="E18" s="8">
        <v>522847.33</v>
      </c>
      <c r="F18" s="7">
        <f>57141.63+93639.98+32155.62</f>
        <v>182937.22999999998</v>
      </c>
      <c r="G18" s="6">
        <f t="shared" si="0"/>
        <v>705784.56</v>
      </c>
      <c r="J18" s="37" t="s">
        <v>128</v>
      </c>
      <c r="K18" s="8"/>
    </row>
    <row r="19" spans="1:11" ht="20.25" x14ac:dyDescent="0.55000000000000004">
      <c r="A19" s="24" t="s">
        <v>85</v>
      </c>
      <c r="B19" s="24"/>
      <c r="C19" s="24" t="s">
        <v>4</v>
      </c>
      <c r="D19" s="28">
        <f>SUM(D12:D18)</f>
        <v>19190000</v>
      </c>
      <c r="E19" s="12">
        <f>SUM(E12:E18)</f>
        <v>4249409.7300000004</v>
      </c>
      <c r="F19" s="10">
        <f>SUM(F12:F18)</f>
        <v>1312166.23</v>
      </c>
      <c r="G19" s="9">
        <f>SUM(G12:G18)</f>
        <v>5561575.959999999</v>
      </c>
      <c r="J19" s="38"/>
      <c r="K19" s="11"/>
    </row>
    <row r="20" spans="1:11" ht="18" x14ac:dyDescent="0.4">
      <c r="A20" s="22"/>
      <c r="B20" s="22"/>
      <c r="C20" s="22"/>
      <c r="D20" s="27"/>
      <c r="E20" s="3"/>
      <c r="F20" s="2"/>
      <c r="G20" s="1"/>
      <c r="J20" s="21"/>
      <c r="K20" s="3"/>
    </row>
    <row r="21" spans="1:11" ht="18" x14ac:dyDescent="0.4">
      <c r="A21" s="24" t="s">
        <v>13</v>
      </c>
      <c r="B21" s="22"/>
      <c r="C21" s="22"/>
      <c r="D21" s="27"/>
      <c r="E21" s="3"/>
      <c r="F21" s="2"/>
      <c r="G21" s="1"/>
      <c r="J21" s="21"/>
      <c r="K21" s="3"/>
    </row>
    <row r="22" spans="1:11" x14ac:dyDescent="0.25">
      <c r="A22" s="21" t="s">
        <v>86</v>
      </c>
      <c r="B22" s="26" t="s">
        <v>14</v>
      </c>
      <c r="C22" s="22" t="s">
        <v>4</v>
      </c>
      <c r="D22" s="21">
        <v>1300</v>
      </c>
      <c r="E22" s="3"/>
      <c r="F22" s="5">
        <v>0</v>
      </c>
      <c r="G22" s="1">
        <f>+E22+F22</f>
        <v>0</v>
      </c>
      <c r="J22" s="37" t="s">
        <v>129</v>
      </c>
      <c r="K22" s="3"/>
    </row>
    <row r="23" spans="1:11" ht="18" x14ac:dyDescent="0.4">
      <c r="A23" s="21" t="s">
        <v>15</v>
      </c>
      <c r="B23" s="26" t="s">
        <v>16</v>
      </c>
      <c r="C23" s="22"/>
      <c r="D23" s="21">
        <v>2000</v>
      </c>
      <c r="E23" s="3">
        <v>210</v>
      </c>
      <c r="F23" s="5">
        <v>60</v>
      </c>
      <c r="G23" s="1">
        <f>+E23+F23</f>
        <v>270</v>
      </c>
      <c r="J23" s="37" t="s">
        <v>130</v>
      </c>
      <c r="K23" s="8"/>
    </row>
    <row r="24" spans="1:11" ht="18" x14ac:dyDescent="0.4">
      <c r="A24" s="21" t="s">
        <v>69</v>
      </c>
      <c r="B24" s="26" t="s">
        <v>70</v>
      </c>
      <c r="C24" s="22"/>
      <c r="D24" s="27">
        <v>700</v>
      </c>
      <c r="E24" s="8">
        <v>350</v>
      </c>
      <c r="F24" s="7">
        <v>0</v>
      </c>
      <c r="G24" s="6">
        <f>+E24+F24</f>
        <v>350</v>
      </c>
      <c r="J24" s="37" t="s">
        <v>131</v>
      </c>
      <c r="K24" s="8"/>
    </row>
    <row r="25" spans="1:11" ht="18" x14ac:dyDescent="0.4">
      <c r="A25" s="24" t="s">
        <v>87</v>
      </c>
      <c r="B25" s="26"/>
      <c r="C25" s="22"/>
      <c r="D25" s="27">
        <f>SUM(D22:D24)</f>
        <v>4000</v>
      </c>
      <c r="E25" s="11">
        <f>SUM(E22:E24)</f>
        <v>560</v>
      </c>
      <c r="F25" s="7">
        <f>SUM(F22:F24)</f>
        <v>60</v>
      </c>
      <c r="G25" s="6">
        <f>SUM(G22:G24)</f>
        <v>620</v>
      </c>
      <c r="J25" s="37"/>
      <c r="K25" s="8"/>
    </row>
    <row r="26" spans="1:11" ht="20.25" x14ac:dyDescent="0.55000000000000004">
      <c r="A26" s="24" t="s">
        <v>17</v>
      </c>
      <c r="B26" s="25"/>
      <c r="C26" s="24" t="s">
        <v>4</v>
      </c>
      <c r="D26" s="28">
        <f>(D19+D25)</f>
        <v>19194000</v>
      </c>
      <c r="E26" s="12">
        <f>+E19+E25</f>
        <v>4249969.7300000004</v>
      </c>
      <c r="F26" s="10">
        <f>+F19+F25</f>
        <v>1312226.23</v>
      </c>
      <c r="G26" s="9">
        <f>+G19+G25</f>
        <v>5562195.959999999</v>
      </c>
      <c r="J26" s="39"/>
      <c r="K26" s="12"/>
    </row>
    <row r="27" spans="1:11" x14ac:dyDescent="0.25">
      <c r="A27" s="21"/>
      <c r="B27" s="26"/>
      <c r="C27" s="22"/>
      <c r="D27" s="21"/>
      <c r="E27" s="3"/>
      <c r="F27" s="2"/>
      <c r="G27" s="1"/>
      <c r="J27" s="37"/>
      <c r="K27" s="3"/>
    </row>
    <row r="28" spans="1:11" x14ac:dyDescent="0.25">
      <c r="A28" s="24" t="s">
        <v>18</v>
      </c>
      <c r="B28" s="22"/>
      <c r="C28" s="22"/>
      <c r="D28" s="21"/>
      <c r="E28" s="3"/>
      <c r="F28" s="2"/>
      <c r="G28" s="1"/>
      <c r="J28" s="21"/>
      <c r="K28" s="3"/>
    </row>
    <row r="29" spans="1:11" ht="18" x14ac:dyDescent="0.4">
      <c r="A29" s="24" t="s">
        <v>19</v>
      </c>
      <c r="B29" s="22"/>
      <c r="C29" s="22"/>
      <c r="D29" s="27"/>
      <c r="E29" s="3"/>
      <c r="F29" s="2"/>
      <c r="G29" s="1"/>
      <c r="J29" s="21"/>
      <c r="K29" s="3"/>
    </row>
    <row r="30" spans="1:11" x14ac:dyDescent="0.25">
      <c r="A30" s="21" t="s">
        <v>88</v>
      </c>
      <c r="B30" s="26" t="s">
        <v>20</v>
      </c>
      <c r="C30" s="22"/>
      <c r="D30" s="21">
        <v>310000</v>
      </c>
      <c r="E30" s="3">
        <v>143199.43</v>
      </c>
      <c r="F30" s="13">
        <v>15000</v>
      </c>
      <c r="G30" s="1">
        <f t="shared" ref="G30:G35" si="1">+E30+F30</f>
        <v>158199.43</v>
      </c>
      <c r="J30" s="37" t="s">
        <v>132</v>
      </c>
      <c r="K30" s="3"/>
    </row>
    <row r="31" spans="1:11" x14ac:dyDescent="0.25">
      <c r="A31" s="21" t="s">
        <v>89</v>
      </c>
      <c r="B31" s="26" t="s">
        <v>21</v>
      </c>
      <c r="C31" s="22"/>
      <c r="D31" s="21">
        <v>1000000</v>
      </c>
      <c r="E31" s="3">
        <v>286517.57</v>
      </c>
      <c r="F31" s="5">
        <f>173141+56489</f>
        <v>229630</v>
      </c>
      <c r="G31" s="1">
        <f t="shared" si="1"/>
        <v>516147.57</v>
      </c>
      <c r="J31" s="37" t="s">
        <v>133</v>
      </c>
      <c r="K31" s="3"/>
    </row>
    <row r="32" spans="1:11" x14ac:dyDescent="0.25">
      <c r="A32" s="21" t="s">
        <v>90</v>
      </c>
      <c r="B32" s="26" t="s">
        <v>22</v>
      </c>
      <c r="C32" s="22"/>
      <c r="D32" s="21">
        <v>0</v>
      </c>
      <c r="E32" s="3">
        <v>8487.6</v>
      </c>
      <c r="F32" s="5"/>
      <c r="G32" s="1">
        <f t="shared" si="1"/>
        <v>8487.6</v>
      </c>
      <c r="J32" s="37" t="s">
        <v>134</v>
      </c>
      <c r="K32" s="3"/>
    </row>
    <row r="33" spans="1:12" x14ac:dyDescent="0.25">
      <c r="A33" s="21" t="s">
        <v>91</v>
      </c>
      <c r="B33" s="26" t="s">
        <v>23</v>
      </c>
      <c r="C33" s="22"/>
      <c r="D33" s="21">
        <v>3000</v>
      </c>
      <c r="E33" s="3">
        <v>300</v>
      </c>
      <c r="F33" s="5">
        <v>100</v>
      </c>
      <c r="G33" s="1">
        <f t="shared" si="1"/>
        <v>400</v>
      </c>
      <c r="J33" s="37" t="s">
        <v>135</v>
      </c>
      <c r="K33" s="3"/>
    </row>
    <row r="34" spans="1:12" x14ac:dyDescent="0.25">
      <c r="A34" s="21" t="s">
        <v>92</v>
      </c>
      <c r="B34" s="26" t="s">
        <v>24</v>
      </c>
      <c r="C34" s="22"/>
      <c r="D34" s="21">
        <v>8000</v>
      </c>
      <c r="E34" s="3">
        <v>2025</v>
      </c>
      <c r="F34" s="5">
        <v>0</v>
      </c>
      <c r="G34" s="1">
        <f t="shared" si="1"/>
        <v>2025</v>
      </c>
      <c r="J34" s="37" t="s">
        <v>136</v>
      </c>
      <c r="K34" s="3"/>
    </row>
    <row r="35" spans="1:12" ht="18" x14ac:dyDescent="0.4">
      <c r="A35" s="21" t="s">
        <v>93</v>
      </c>
      <c r="B35" s="26" t="s">
        <v>25</v>
      </c>
      <c r="C35" s="22"/>
      <c r="D35" s="27">
        <v>4000</v>
      </c>
      <c r="E35" s="8">
        <v>0</v>
      </c>
      <c r="F35" s="7">
        <v>0</v>
      </c>
      <c r="G35" s="34">
        <f t="shared" si="1"/>
        <v>0</v>
      </c>
      <c r="J35" s="37" t="s">
        <v>137</v>
      </c>
      <c r="K35" s="8"/>
    </row>
    <row r="36" spans="1:12" s="29" customFormat="1" ht="20.25" x14ac:dyDescent="0.55000000000000004">
      <c r="A36" s="24" t="s">
        <v>94</v>
      </c>
      <c r="B36" s="24"/>
      <c r="C36" s="24" t="s">
        <v>4</v>
      </c>
      <c r="D36" s="28">
        <f>SUM(D30:D35)</f>
        <v>1325000</v>
      </c>
      <c r="E36" s="12">
        <f>SUM(E30:E35)</f>
        <v>440529.6</v>
      </c>
      <c r="F36" s="10">
        <f>SUM(F30:F35)</f>
        <v>244730</v>
      </c>
      <c r="G36" s="9">
        <f>SUM(G30:G35)</f>
        <v>685259.6</v>
      </c>
      <c r="J36" s="38"/>
      <c r="K36" s="12"/>
      <c r="L36" s="33"/>
    </row>
    <row r="37" spans="1:12" x14ac:dyDescent="0.25">
      <c r="A37" s="21"/>
      <c r="B37" s="22"/>
      <c r="C37" s="22"/>
      <c r="D37" s="21"/>
      <c r="E37" s="3"/>
      <c r="F37" s="2"/>
      <c r="G37" s="1"/>
      <c r="J37" s="21"/>
      <c r="K37" s="3"/>
    </row>
    <row r="38" spans="1:12" x14ac:dyDescent="0.25">
      <c r="A38" s="24" t="s">
        <v>26</v>
      </c>
      <c r="B38" s="22"/>
      <c r="C38" s="22"/>
      <c r="D38" s="21"/>
      <c r="E38" s="3"/>
      <c r="F38" s="2"/>
      <c r="G38" s="1"/>
      <c r="J38" s="21"/>
      <c r="K38" s="3"/>
    </row>
    <row r="39" spans="1:12" x14ac:dyDescent="0.25">
      <c r="A39" s="21" t="s">
        <v>95</v>
      </c>
      <c r="B39" s="26" t="s">
        <v>27</v>
      </c>
      <c r="C39" s="22" t="s">
        <v>4</v>
      </c>
      <c r="D39" s="21">
        <v>3100000</v>
      </c>
      <c r="E39" s="3">
        <v>739535.34</v>
      </c>
      <c r="F39" s="5">
        <f>330265.13-87770.37</f>
        <v>242494.76</v>
      </c>
      <c r="G39" s="1">
        <f t="shared" ref="G39:G64" si="2">+E39+F39</f>
        <v>982030.1</v>
      </c>
      <c r="J39" s="37" t="s">
        <v>138</v>
      </c>
      <c r="K39" s="3"/>
    </row>
    <row r="40" spans="1:12" x14ac:dyDescent="0.25">
      <c r="A40" s="21" t="s">
        <v>96</v>
      </c>
      <c r="B40" s="26" t="s">
        <v>28</v>
      </c>
      <c r="C40" s="22"/>
      <c r="D40" s="21">
        <v>1400000</v>
      </c>
      <c r="E40" s="3">
        <v>346808.67</v>
      </c>
      <c r="F40" s="5">
        <v>116066.67</v>
      </c>
      <c r="G40" s="1">
        <f t="shared" si="2"/>
        <v>462875.33999999997</v>
      </c>
      <c r="J40" s="37" t="s">
        <v>139</v>
      </c>
      <c r="K40" s="3"/>
    </row>
    <row r="41" spans="1:12" x14ac:dyDescent="0.25">
      <c r="A41" s="21" t="s">
        <v>97</v>
      </c>
      <c r="B41" s="26" t="s">
        <v>29</v>
      </c>
      <c r="C41" s="22"/>
      <c r="D41" s="21">
        <v>450000</v>
      </c>
      <c r="E41" s="3">
        <v>76336</v>
      </c>
      <c r="F41" s="5">
        <v>27916.7</v>
      </c>
      <c r="G41" s="1">
        <f t="shared" si="2"/>
        <v>104252.7</v>
      </c>
      <c r="J41" s="37" t="s">
        <v>140</v>
      </c>
      <c r="K41" s="3"/>
    </row>
    <row r="42" spans="1:12" x14ac:dyDescent="0.25">
      <c r="A42" s="21" t="s">
        <v>98</v>
      </c>
      <c r="B42" s="26" t="s">
        <v>30</v>
      </c>
      <c r="C42" s="22"/>
      <c r="D42" s="21">
        <v>600000</v>
      </c>
      <c r="E42" s="3">
        <v>150000</v>
      </c>
      <c r="F42" s="5">
        <v>50000</v>
      </c>
      <c r="G42" s="1">
        <f t="shared" si="2"/>
        <v>200000</v>
      </c>
      <c r="J42" s="37" t="s">
        <v>141</v>
      </c>
      <c r="K42" s="3"/>
    </row>
    <row r="43" spans="1:12" x14ac:dyDescent="0.25">
      <c r="A43" s="21" t="s">
        <v>99</v>
      </c>
      <c r="B43" s="26" t="s">
        <v>31</v>
      </c>
      <c r="C43" s="22"/>
      <c r="D43" s="21">
        <v>270000</v>
      </c>
      <c r="E43" s="3">
        <v>71170</v>
      </c>
      <c r="F43" s="5">
        <v>14030</v>
      </c>
      <c r="G43" s="1">
        <f t="shared" si="2"/>
        <v>85200</v>
      </c>
      <c r="J43" s="37" t="s">
        <v>142</v>
      </c>
      <c r="K43" s="3"/>
    </row>
    <row r="44" spans="1:12" x14ac:dyDescent="0.25">
      <c r="A44" s="21" t="s">
        <v>100</v>
      </c>
      <c r="B44" s="26" t="s">
        <v>32</v>
      </c>
      <c r="C44" s="22"/>
      <c r="D44" s="21">
        <v>150000</v>
      </c>
      <c r="E44" s="3">
        <v>0</v>
      </c>
      <c r="F44" s="5">
        <v>1745</v>
      </c>
      <c r="G44" s="1">
        <f t="shared" si="2"/>
        <v>1745</v>
      </c>
      <c r="J44" s="37" t="s">
        <v>143</v>
      </c>
      <c r="K44" s="3"/>
    </row>
    <row r="45" spans="1:12" x14ac:dyDescent="0.25">
      <c r="A45" s="21" t="s">
        <v>101</v>
      </c>
      <c r="B45" s="26" t="s">
        <v>33</v>
      </c>
      <c r="C45" s="22"/>
      <c r="D45" s="21">
        <v>150000</v>
      </c>
      <c r="E45" s="3">
        <v>45943.25</v>
      </c>
      <c r="F45" s="5">
        <f>7262.75+5157</f>
        <v>12419.75</v>
      </c>
      <c r="G45" s="1">
        <f t="shared" si="2"/>
        <v>58363</v>
      </c>
      <c r="J45" s="37" t="s">
        <v>144</v>
      </c>
      <c r="K45" s="3"/>
    </row>
    <row r="46" spans="1:12" x14ac:dyDescent="0.25">
      <c r="A46" s="21" t="s">
        <v>102</v>
      </c>
      <c r="B46" s="26" t="s">
        <v>34</v>
      </c>
      <c r="C46" s="22"/>
      <c r="D46" s="21">
        <v>300000</v>
      </c>
      <c r="E46" s="3">
        <v>79716</v>
      </c>
      <c r="F46" s="5">
        <v>22423.41</v>
      </c>
      <c r="G46" s="1">
        <f t="shared" si="2"/>
        <v>102139.41</v>
      </c>
      <c r="J46" s="37" t="s">
        <v>145</v>
      </c>
      <c r="K46" s="3"/>
    </row>
    <row r="47" spans="1:12" x14ac:dyDescent="0.25">
      <c r="A47" s="21" t="s">
        <v>103</v>
      </c>
      <c r="B47" s="26" t="s">
        <v>35</v>
      </c>
      <c r="C47" s="22"/>
      <c r="D47" s="21">
        <v>120000</v>
      </c>
      <c r="E47" s="3">
        <v>22246.5</v>
      </c>
      <c r="F47" s="5">
        <v>2230</v>
      </c>
      <c r="G47" s="1">
        <f t="shared" si="2"/>
        <v>24476.5</v>
      </c>
      <c r="J47" s="37" t="s">
        <v>146</v>
      </c>
      <c r="K47" s="3"/>
    </row>
    <row r="48" spans="1:12" x14ac:dyDescent="0.25">
      <c r="A48" s="21" t="s">
        <v>104</v>
      </c>
      <c r="B48" s="26" t="s">
        <v>36</v>
      </c>
      <c r="C48" s="22"/>
      <c r="D48" s="21">
        <v>90000</v>
      </c>
      <c r="E48" s="3">
        <v>17287.310000000001</v>
      </c>
      <c r="F48" s="5">
        <v>4502.96</v>
      </c>
      <c r="G48" s="1">
        <f t="shared" si="2"/>
        <v>21790.27</v>
      </c>
      <c r="J48" s="37" t="s">
        <v>147</v>
      </c>
      <c r="K48" s="3"/>
    </row>
    <row r="49" spans="1:11" x14ac:dyDescent="0.25">
      <c r="A49" s="21" t="s">
        <v>37</v>
      </c>
      <c r="B49" s="26" t="s">
        <v>38</v>
      </c>
      <c r="C49" s="22"/>
      <c r="D49" s="21">
        <v>550000</v>
      </c>
      <c r="E49" s="3">
        <v>128326.27</v>
      </c>
      <c r="F49" s="5">
        <v>41235.24</v>
      </c>
      <c r="G49" s="1">
        <f t="shared" si="2"/>
        <v>169561.51</v>
      </c>
      <c r="J49" s="37" t="s">
        <v>148</v>
      </c>
      <c r="K49" s="3"/>
    </row>
    <row r="50" spans="1:11" x14ac:dyDescent="0.25">
      <c r="A50" s="21" t="s">
        <v>105</v>
      </c>
      <c r="B50" s="26" t="s">
        <v>39</v>
      </c>
      <c r="C50" s="22"/>
      <c r="D50" s="21">
        <v>60000</v>
      </c>
      <c r="E50" s="3">
        <v>5135</v>
      </c>
      <c r="F50" s="5">
        <v>1863</v>
      </c>
      <c r="G50" s="1">
        <f t="shared" si="2"/>
        <v>6998</v>
      </c>
      <c r="J50" s="37" t="s">
        <v>149</v>
      </c>
      <c r="K50" s="3"/>
    </row>
    <row r="51" spans="1:11" x14ac:dyDescent="0.25">
      <c r="A51" s="21" t="s">
        <v>106</v>
      </c>
      <c r="B51" s="26" t="s">
        <v>40</v>
      </c>
      <c r="C51" s="22"/>
      <c r="D51" s="21">
        <v>25000</v>
      </c>
      <c r="E51" s="3">
        <v>9702</v>
      </c>
      <c r="F51" s="5">
        <v>0</v>
      </c>
      <c r="G51" s="1">
        <f t="shared" si="2"/>
        <v>9702</v>
      </c>
      <c r="J51" s="37" t="s">
        <v>150</v>
      </c>
      <c r="K51" s="3"/>
    </row>
    <row r="52" spans="1:11" x14ac:dyDescent="0.25">
      <c r="A52" s="21" t="s">
        <v>107</v>
      </c>
      <c r="B52" s="26" t="s">
        <v>41</v>
      </c>
      <c r="C52" s="22"/>
      <c r="D52" s="21">
        <v>25000</v>
      </c>
      <c r="E52" s="3">
        <v>28750</v>
      </c>
      <c r="F52" s="5">
        <v>0</v>
      </c>
      <c r="G52" s="1">
        <f t="shared" si="2"/>
        <v>28750</v>
      </c>
      <c r="J52" s="37" t="s">
        <v>151</v>
      </c>
      <c r="K52" s="3"/>
    </row>
    <row r="53" spans="1:11" x14ac:dyDescent="0.25">
      <c r="A53" s="21" t="s">
        <v>108</v>
      </c>
      <c r="B53" s="26" t="s">
        <v>42</v>
      </c>
      <c r="C53" s="22"/>
      <c r="D53" s="21">
        <v>120000</v>
      </c>
      <c r="E53" s="3">
        <v>24330.639999999999</v>
      </c>
      <c r="F53" s="5">
        <f>8207.69+300</f>
        <v>8507.69</v>
      </c>
      <c r="G53" s="1">
        <f t="shared" si="2"/>
        <v>32838.33</v>
      </c>
      <c r="J53" s="37" t="s">
        <v>152</v>
      </c>
      <c r="K53" s="3"/>
    </row>
    <row r="54" spans="1:11" x14ac:dyDescent="0.25">
      <c r="A54" s="21" t="s">
        <v>109</v>
      </c>
      <c r="B54" s="26" t="s">
        <v>43</v>
      </c>
      <c r="C54" s="22"/>
      <c r="D54" s="21">
        <v>80000</v>
      </c>
      <c r="E54" s="3">
        <v>7929</v>
      </c>
      <c r="F54" s="5">
        <v>804</v>
      </c>
      <c r="G54" s="1">
        <f t="shared" si="2"/>
        <v>8733</v>
      </c>
      <c r="J54" s="37" t="s">
        <v>153</v>
      </c>
      <c r="K54" s="3"/>
    </row>
    <row r="55" spans="1:11" x14ac:dyDescent="0.25">
      <c r="A55" s="21" t="s">
        <v>110</v>
      </c>
      <c r="B55" s="26" t="s">
        <v>44</v>
      </c>
      <c r="C55" s="22"/>
      <c r="D55" s="21">
        <v>400000</v>
      </c>
      <c r="E55" s="3">
        <v>83481</v>
      </c>
      <c r="F55" s="5">
        <v>22561</v>
      </c>
      <c r="G55" s="1">
        <f t="shared" si="2"/>
        <v>106042</v>
      </c>
      <c r="J55" s="37" t="s">
        <v>154</v>
      </c>
      <c r="K55" s="3"/>
    </row>
    <row r="56" spans="1:11" x14ac:dyDescent="0.25">
      <c r="A56" s="21" t="s">
        <v>111</v>
      </c>
      <c r="B56" s="26" t="s">
        <v>45</v>
      </c>
      <c r="C56" s="22"/>
      <c r="D56" s="21">
        <v>70000</v>
      </c>
      <c r="E56" s="3">
        <v>12280</v>
      </c>
      <c r="F56" s="5">
        <v>3910</v>
      </c>
      <c r="G56" s="1">
        <f t="shared" si="2"/>
        <v>16190</v>
      </c>
      <c r="J56" s="37" t="s">
        <v>155</v>
      </c>
      <c r="K56" s="3"/>
    </row>
    <row r="57" spans="1:11" x14ac:dyDescent="0.25">
      <c r="A57" s="21" t="s">
        <v>112</v>
      </c>
      <c r="B57" s="26" t="s">
        <v>77</v>
      </c>
      <c r="C57" s="22"/>
      <c r="D57" s="21">
        <v>450000</v>
      </c>
      <c r="E57" s="3">
        <v>104297.62</v>
      </c>
      <c r="F57" s="5">
        <v>32505.200000000001</v>
      </c>
      <c r="G57" s="1">
        <f t="shared" si="2"/>
        <v>136802.82</v>
      </c>
      <c r="J57" s="37" t="s">
        <v>156</v>
      </c>
      <c r="K57" s="3"/>
    </row>
    <row r="58" spans="1:11" x14ac:dyDescent="0.25">
      <c r="A58" s="21" t="s">
        <v>113</v>
      </c>
      <c r="B58" s="26" t="s">
        <v>46</v>
      </c>
      <c r="C58" s="22"/>
      <c r="D58" s="21">
        <v>50000</v>
      </c>
      <c r="E58" s="3">
        <v>6361</v>
      </c>
      <c r="F58" s="5">
        <v>0</v>
      </c>
      <c r="G58" s="1">
        <f t="shared" si="2"/>
        <v>6361</v>
      </c>
      <c r="J58" s="37" t="s">
        <v>157</v>
      </c>
      <c r="K58" s="3"/>
    </row>
    <row r="59" spans="1:11" x14ac:dyDescent="0.25">
      <c r="A59" s="21" t="s">
        <v>114</v>
      </c>
      <c r="B59" s="26" t="s">
        <v>47</v>
      </c>
      <c r="C59" s="22"/>
      <c r="D59" s="21">
        <v>10000</v>
      </c>
      <c r="E59" s="3"/>
      <c r="F59" s="5">
        <v>0</v>
      </c>
      <c r="G59" s="1">
        <f t="shared" si="2"/>
        <v>0</v>
      </c>
      <c r="J59" s="37" t="s">
        <v>158</v>
      </c>
      <c r="K59" s="3"/>
    </row>
    <row r="60" spans="1:11" x14ac:dyDescent="0.25">
      <c r="A60" s="21" t="s">
        <v>115</v>
      </c>
      <c r="B60" s="26" t="s">
        <v>71</v>
      </c>
      <c r="C60" s="22"/>
      <c r="D60" s="21">
        <v>0</v>
      </c>
      <c r="E60" s="3">
        <v>150</v>
      </c>
      <c r="F60" s="5">
        <v>0</v>
      </c>
      <c r="G60" s="1">
        <f t="shared" si="2"/>
        <v>150</v>
      </c>
      <c r="J60" s="37" t="s">
        <v>159</v>
      </c>
      <c r="K60" s="3"/>
    </row>
    <row r="61" spans="1:11" x14ac:dyDescent="0.25">
      <c r="A61" s="21" t="s">
        <v>116</v>
      </c>
      <c r="B61" s="26" t="s">
        <v>48</v>
      </c>
      <c r="C61" s="22"/>
      <c r="D61" s="21">
        <v>20000</v>
      </c>
      <c r="E61" s="3">
        <v>0</v>
      </c>
      <c r="F61" s="5">
        <v>0</v>
      </c>
      <c r="G61" s="1">
        <f t="shared" si="2"/>
        <v>0</v>
      </c>
      <c r="J61" s="37" t="s">
        <v>160</v>
      </c>
      <c r="K61" s="3"/>
    </row>
    <row r="62" spans="1:11" x14ac:dyDescent="0.25">
      <c r="A62" s="21" t="s">
        <v>117</v>
      </c>
      <c r="B62" s="26" t="s">
        <v>49</v>
      </c>
      <c r="C62" s="22"/>
      <c r="D62" s="21">
        <v>280000</v>
      </c>
      <c r="E62" s="3">
        <v>79819.240000000005</v>
      </c>
      <c r="F62" s="5">
        <f>2951+23333.33</f>
        <v>26284.33</v>
      </c>
      <c r="G62" s="1">
        <f t="shared" si="2"/>
        <v>106103.57</v>
      </c>
      <c r="J62" s="37" t="s">
        <v>161</v>
      </c>
      <c r="K62" s="3"/>
    </row>
    <row r="63" spans="1:11" x14ac:dyDescent="0.25">
      <c r="A63" s="21" t="s">
        <v>118</v>
      </c>
      <c r="B63" s="26" t="s">
        <v>50</v>
      </c>
      <c r="C63" s="22"/>
      <c r="D63" s="21">
        <v>420000</v>
      </c>
      <c r="E63" s="3">
        <v>101060.34</v>
      </c>
      <c r="F63" s="5">
        <v>36646.33</v>
      </c>
      <c r="G63" s="1">
        <f t="shared" si="2"/>
        <v>137706.66999999998</v>
      </c>
      <c r="J63" s="37" t="s">
        <v>162</v>
      </c>
      <c r="K63" s="3"/>
    </row>
    <row r="64" spans="1:11" x14ac:dyDescent="0.25">
      <c r="A64" s="21" t="s">
        <v>119</v>
      </c>
      <c r="B64" s="26" t="s">
        <v>51</v>
      </c>
      <c r="C64" s="22"/>
      <c r="D64" s="21">
        <v>1000000</v>
      </c>
      <c r="E64" s="3">
        <v>249999.33</v>
      </c>
      <c r="F64" s="5">
        <v>83333</v>
      </c>
      <c r="G64" s="1">
        <f t="shared" si="2"/>
        <v>333332.32999999996</v>
      </c>
      <c r="J64" s="37" t="s">
        <v>163</v>
      </c>
      <c r="K64" s="3"/>
    </row>
    <row r="65" spans="1:11" ht="20.25" x14ac:dyDescent="0.55000000000000004">
      <c r="A65" s="21" t="s">
        <v>120</v>
      </c>
      <c r="B65" s="22"/>
      <c r="C65" s="22"/>
      <c r="D65" s="27">
        <v>20000</v>
      </c>
      <c r="E65" s="8">
        <v>0</v>
      </c>
      <c r="F65" s="14">
        <v>0</v>
      </c>
      <c r="G65" s="6">
        <v>0</v>
      </c>
      <c r="J65" s="21"/>
      <c r="K65" s="8"/>
    </row>
    <row r="66" spans="1:11" ht="20.25" x14ac:dyDescent="0.55000000000000004">
      <c r="A66" s="24" t="s">
        <v>121</v>
      </c>
      <c r="B66" s="24"/>
      <c r="C66" s="24" t="s">
        <v>4</v>
      </c>
      <c r="D66" s="28">
        <f>SUM(D39:D65)</f>
        <v>10210000</v>
      </c>
      <c r="E66" s="12">
        <f>SUM(E39:E65)</f>
        <v>2390664.5100000002</v>
      </c>
      <c r="F66" s="10">
        <f>SUM(F39:F65)</f>
        <v>751479.0399999998</v>
      </c>
      <c r="G66" s="9">
        <f>SUM(G39:G65)</f>
        <v>3142143.55</v>
      </c>
      <c r="J66" s="38"/>
      <c r="K66" s="12"/>
    </row>
    <row r="67" spans="1:11" x14ac:dyDescent="0.25">
      <c r="A67" s="21"/>
      <c r="B67" s="22"/>
      <c r="C67" s="22"/>
      <c r="D67" s="21"/>
      <c r="E67" s="3"/>
      <c r="F67" s="2"/>
      <c r="G67" s="1"/>
      <c r="J67" s="21"/>
      <c r="K67" s="3"/>
    </row>
    <row r="68" spans="1:11" x14ac:dyDescent="0.25">
      <c r="A68" s="24" t="s">
        <v>52</v>
      </c>
      <c r="B68" s="22"/>
      <c r="C68" s="22"/>
      <c r="D68" s="21"/>
      <c r="E68" s="3"/>
      <c r="F68" s="2"/>
      <c r="G68" s="1"/>
      <c r="J68" s="21"/>
      <c r="K68" s="3"/>
    </row>
    <row r="69" spans="1:11" x14ac:dyDescent="0.25">
      <c r="A69" s="21" t="s">
        <v>53</v>
      </c>
      <c r="B69" s="26" t="s">
        <v>54</v>
      </c>
      <c r="C69" s="22"/>
      <c r="D69" s="21">
        <v>400000</v>
      </c>
      <c r="E69" s="3">
        <v>99999.33</v>
      </c>
      <c r="F69" s="5">
        <v>33333</v>
      </c>
      <c r="G69" s="1">
        <f>+E69+F69</f>
        <v>133332.33000000002</v>
      </c>
      <c r="J69" s="37" t="s">
        <v>164</v>
      </c>
      <c r="K69" s="3"/>
    </row>
    <row r="70" spans="1:11" x14ac:dyDescent="0.25">
      <c r="A70" s="21" t="s">
        <v>55</v>
      </c>
      <c r="B70" s="26" t="s">
        <v>56</v>
      </c>
      <c r="C70" s="22"/>
      <c r="D70" s="21">
        <v>5000</v>
      </c>
      <c r="E70" s="3">
        <v>2000</v>
      </c>
      <c r="F70" s="5"/>
      <c r="G70" s="1">
        <f>+E70+F70</f>
        <v>2000</v>
      </c>
      <c r="J70" s="37" t="s">
        <v>165</v>
      </c>
      <c r="K70" s="3"/>
    </row>
    <row r="71" spans="1:11" x14ac:dyDescent="0.25">
      <c r="A71" s="21" t="s">
        <v>57</v>
      </c>
      <c r="B71" s="26" t="s">
        <v>58</v>
      </c>
      <c r="C71" s="22"/>
      <c r="D71" s="21">
        <v>0</v>
      </c>
      <c r="E71" s="3">
        <v>0</v>
      </c>
      <c r="F71" s="5"/>
      <c r="G71" s="1">
        <f>+E71+F71</f>
        <v>0</v>
      </c>
      <c r="J71" s="37" t="s">
        <v>166</v>
      </c>
      <c r="K71" s="3"/>
    </row>
    <row r="72" spans="1:11" x14ac:dyDescent="0.25">
      <c r="A72" s="21" t="s">
        <v>59</v>
      </c>
      <c r="B72" s="26" t="s">
        <v>60</v>
      </c>
      <c r="C72" s="22"/>
      <c r="D72" s="21">
        <v>1200000</v>
      </c>
      <c r="E72" s="3">
        <v>300000</v>
      </c>
      <c r="F72" s="5">
        <v>100000</v>
      </c>
      <c r="G72" s="1">
        <f>+E72+F72</f>
        <v>400000</v>
      </c>
      <c r="J72" s="37" t="s">
        <v>167</v>
      </c>
      <c r="K72" s="3"/>
    </row>
    <row r="73" spans="1:11" ht="18" x14ac:dyDescent="0.4">
      <c r="A73" s="21" t="s">
        <v>61</v>
      </c>
      <c r="B73" s="26" t="s">
        <v>62</v>
      </c>
      <c r="C73" s="22"/>
      <c r="D73" s="27">
        <v>230000</v>
      </c>
      <c r="E73" s="8">
        <v>37200</v>
      </c>
      <c r="F73" s="35">
        <v>7200</v>
      </c>
      <c r="G73" s="6">
        <f>+E73+F73</f>
        <v>44400</v>
      </c>
      <c r="J73" s="37" t="s">
        <v>168</v>
      </c>
      <c r="K73" s="8"/>
    </row>
    <row r="74" spans="1:11" ht="20.25" x14ac:dyDescent="0.55000000000000004">
      <c r="A74" s="24" t="s">
        <v>63</v>
      </c>
      <c r="B74" s="24"/>
      <c r="C74" s="24" t="s">
        <v>4</v>
      </c>
      <c r="D74" s="28">
        <f>SUM(D69:D73)</f>
        <v>1835000</v>
      </c>
      <c r="E74" s="12">
        <f>SUM(E69:E73)</f>
        <v>439199.33</v>
      </c>
      <c r="F74" s="10">
        <f>SUM(F69:F73)</f>
        <v>140533</v>
      </c>
      <c r="G74" s="9">
        <f>SUM(G69:G73)</f>
        <v>579732.33000000007</v>
      </c>
      <c r="J74" s="11"/>
      <c r="K74" s="12"/>
    </row>
    <row r="75" spans="1:11" ht="20.25" x14ac:dyDescent="0.55000000000000004">
      <c r="A75" s="22"/>
      <c r="B75" s="22"/>
      <c r="C75" s="22"/>
      <c r="D75" s="30"/>
      <c r="E75" s="3"/>
      <c r="F75" s="2"/>
      <c r="G75" s="1"/>
      <c r="J75" s="3"/>
      <c r="K75" s="3"/>
    </row>
    <row r="76" spans="1:11" ht="20.25" x14ac:dyDescent="0.55000000000000004">
      <c r="A76" s="24" t="s">
        <v>64</v>
      </c>
      <c r="B76" s="24"/>
      <c r="C76" s="24"/>
      <c r="D76" s="28">
        <f>+D36+D66+D74</f>
        <v>13370000</v>
      </c>
      <c r="E76" s="12">
        <f>+E36+E66+E74</f>
        <v>3270393.4400000004</v>
      </c>
      <c r="F76" s="10">
        <f>+F36+F66+F74</f>
        <v>1136742.0399999998</v>
      </c>
      <c r="G76" s="9">
        <f>+G36+G66+G74</f>
        <v>4407135.4800000004</v>
      </c>
      <c r="J76" s="11"/>
      <c r="K76" s="12"/>
    </row>
    <row r="77" spans="1:11" ht="20.25" x14ac:dyDescent="0.55000000000000004">
      <c r="A77" s="24" t="s">
        <v>73</v>
      </c>
      <c r="B77" s="24"/>
      <c r="C77" s="24"/>
      <c r="D77" s="28"/>
      <c r="E77" s="12">
        <f>+E26-E76</f>
        <v>979576.29</v>
      </c>
      <c r="F77" s="10">
        <f>+F26-F76</f>
        <v>175484.19000000018</v>
      </c>
      <c r="G77" s="9">
        <f>+G26-G76</f>
        <v>1155060.4799999986</v>
      </c>
      <c r="J77" s="11"/>
      <c r="K77" s="12"/>
    </row>
    <row r="78" spans="1:11" x14ac:dyDescent="0.25">
      <c r="A78" s="24" t="s">
        <v>72</v>
      </c>
      <c r="B78" s="22"/>
      <c r="C78" s="22"/>
      <c r="D78" s="21"/>
      <c r="E78" s="3"/>
      <c r="F78" s="2"/>
      <c r="G78" s="1"/>
      <c r="J78" s="3"/>
      <c r="K78" s="3"/>
    </row>
    <row r="79" spans="1:11" ht="18" x14ac:dyDescent="0.4">
      <c r="A79" s="21" t="s">
        <v>122</v>
      </c>
      <c r="B79" s="22"/>
      <c r="C79" s="22"/>
      <c r="D79" s="21"/>
      <c r="E79" s="8">
        <v>7500</v>
      </c>
      <c r="F79" s="7">
        <v>2500</v>
      </c>
      <c r="G79" s="6">
        <f>+E79+F79</f>
        <v>10000</v>
      </c>
      <c r="J79" s="3"/>
      <c r="K79" s="3"/>
    </row>
    <row r="80" spans="1:11" ht="18" x14ac:dyDescent="0.4">
      <c r="A80" s="24" t="s">
        <v>65</v>
      </c>
      <c r="B80" s="24"/>
      <c r="C80" s="24" t="s">
        <v>4</v>
      </c>
      <c r="D80" s="31">
        <f>(D26-D76)</f>
        <v>5824000</v>
      </c>
      <c r="E80" s="17">
        <f>+E77+E79</f>
        <v>987076.29</v>
      </c>
      <c r="F80" s="16">
        <f>+F77+F79</f>
        <v>177984.19000000018</v>
      </c>
      <c r="G80" s="15">
        <f>SUM(G77:G79)</f>
        <v>1165060.4799999986</v>
      </c>
      <c r="J80" s="40"/>
      <c r="K80" s="17"/>
    </row>
    <row r="81" spans="1:11" ht="18" x14ac:dyDescent="0.4">
      <c r="A81" s="24"/>
      <c r="B81" s="24"/>
      <c r="C81" s="24"/>
      <c r="D81" s="31"/>
      <c r="E81" s="17"/>
      <c r="F81" s="32"/>
      <c r="G81" s="15"/>
      <c r="H81" s="16"/>
      <c r="I81" s="15"/>
      <c r="J81" s="40"/>
      <c r="K81" s="17"/>
    </row>
    <row r="82" spans="1:11" x14ac:dyDescent="0.25">
      <c r="A82" s="24" t="s">
        <v>66</v>
      </c>
      <c r="B82" s="22"/>
      <c r="C82" s="22"/>
      <c r="D82" s="24"/>
      <c r="E82" s="22" t="s">
        <v>74</v>
      </c>
      <c r="F82" s="45"/>
      <c r="G82" s="5"/>
      <c r="H82" s="1"/>
      <c r="I82" s="2"/>
      <c r="J82" s="3"/>
      <c r="K82" s="3"/>
    </row>
    <row r="83" spans="1:11" x14ac:dyDescent="0.25">
      <c r="A83" s="21" t="s">
        <v>67</v>
      </c>
      <c r="B83" s="22"/>
      <c r="C83" s="22"/>
      <c r="D83" s="21"/>
      <c r="E83" s="21" t="s">
        <v>75</v>
      </c>
      <c r="F83" s="13"/>
      <c r="G83" s="5"/>
      <c r="H83" s="1"/>
      <c r="I83" s="2"/>
      <c r="J83" s="3"/>
      <c r="K83" s="3"/>
    </row>
    <row r="84" spans="1:11" x14ac:dyDescent="0.25">
      <c r="A84" s="24" t="s">
        <v>68</v>
      </c>
      <c r="B84" s="22"/>
      <c r="C84" s="22"/>
      <c r="D84" s="24"/>
      <c r="E84" s="21" t="s">
        <v>76</v>
      </c>
      <c r="F84" s="13"/>
      <c r="G84" s="5"/>
      <c r="H84" s="1"/>
      <c r="I84" s="2"/>
      <c r="J84" s="3"/>
      <c r="K84" s="3"/>
    </row>
    <row r="89" spans="1:11" x14ac:dyDescent="0.25">
      <c r="A89" s="2"/>
    </row>
    <row r="90" spans="1:11" x14ac:dyDescent="0.25">
      <c r="E90" s="20"/>
      <c r="F90" s="20"/>
    </row>
    <row r="91" spans="1:11" x14ac:dyDescent="0.25">
      <c r="E91" s="20"/>
      <c r="F91" s="20"/>
    </row>
    <row r="92" spans="1:11" x14ac:dyDescent="0.25">
      <c r="A92" s="45"/>
      <c r="E92" s="20"/>
      <c r="F92" s="20"/>
    </row>
  </sheetData>
  <mergeCells count="4">
    <mergeCell ref="A6:G6"/>
    <mergeCell ref="A5:G5"/>
    <mergeCell ref="A1:G1"/>
    <mergeCell ref="A2:G2"/>
  </mergeCells>
  <printOptions horizontalCentered="1"/>
  <pageMargins left="0.25" right="0.25" top="0.25" bottom="0.25" header="0.3" footer="0.3"/>
  <pageSetup paperSize="143" scale="6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Odess</dc:creator>
  <cp:lastModifiedBy>Jess Alejo</cp:lastModifiedBy>
  <cp:lastPrinted>2016-05-10T08:04:21Z</cp:lastPrinted>
  <dcterms:created xsi:type="dcterms:W3CDTF">2013-10-07T00:27:16Z</dcterms:created>
  <dcterms:modified xsi:type="dcterms:W3CDTF">2016-07-02T16:54:23Z</dcterms:modified>
</cp:coreProperties>
</file>