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User\Downloads\Update BAB 1 - 3 Yudha\Update BAB 1 - 3 Yudha\Rev Manualisasi Hodgson\"/>
    </mc:Choice>
  </mc:AlternateContent>
  <xr:revisionPtr revIDLastSave="0" documentId="13_ncr:1_{0D707836-4362-4A09-A1F0-D3EC70C9F090}" xr6:coauthVersionLast="38" xr6:coauthVersionMax="47" xr10:uidLastSave="{00000000-0000-0000-0000-000000000000}"/>
  <bookViews>
    <workbookView xWindow="0" yWindow="0" windowWidth="19008" windowHeight="9204" xr2:uid="{ADB28F7E-1517-4DD0-AC52-7FAE16330C3D}"/>
  </bookViews>
  <sheets>
    <sheet name="Dataset Original" sheetId="1" r:id="rId1"/>
    <sheet name="Data Mesin_dan_Waktupengamatan" sheetId="2" r:id="rId2"/>
    <sheet name="Dataset yang digunakan"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0" i="3" l="1"/>
  <c r="M60" i="3"/>
  <c r="M61" i="3"/>
  <c r="M62" i="3"/>
  <c r="M63" i="3"/>
  <c r="M64" i="3"/>
  <c r="M65" i="3"/>
  <c r="M66" i="3"/>
  <c r="M67" i="3"/>
  <c r="L61" i="3"/>
  <c r="L62" i="3"/>
  <c r="L63" i="3"/>
  <c r="L64" i="3"/>
  <c r="L65" i="3"/>
  <c r="L66" i="3"/>
  <c r="L67" i="3"/>
  <c r="D23" i="3"/>
  <c r="D22" i="3"/>
  <c r="D21" i="3"/>
  <c r="D20" i="3"/>
  <c r="D18" i="3"/>
  <c r="D17" i="3"/>
  <c r="D16" i="3"/>
  <c r="D15" i="3"/>
  <c r="M59" i="3"/>
  <c r="C15" i="3"/>
  <c r="E16" i="3"/>
  <c r="E15" i="3"/>
  <c r="B15" i="3"/>
  <c r="L59" i="3"/>
  <c r="C59" i="3"/>
  <c r="G59" i="3"/>
  <c r="N60" i="3" l="1"/>
  <c r="N67" i="3"/>
  <c r="N64" i="3"/>
  <c r="N61" i="3"/>
  <c r="N62" i="3"/>
  <c r="N63" i="3"/>
  <c r="N65" i="3"/>
  <c r="N66" i="3"/>
  <c r="G62" i="3"/>
  <c r="H62" i="3"/>
  <c r="C63" i="3" s="1"/>
  <c r="H63" i="3" s="1"/>
  <c r="C64" i="3" s="1"/>
  <c r="H64" i="3" s="1"/>
  <c r="C65" i="3" s="1"/>
  <c r="H65" i="3" s="1"/>
  <c r="C66" i="3" s="1"/>
  <c r="H66" i="3" s="1"/>
  <c r="C67" i="3" s="1"/>
  <c r="H67" i="3" s="1"/>
  <c r="I62" i="3"/>
  <c r="J62" i="3"/>
  <c r="K62" i="3"/>
  <c r="I63" i="3"/>
  <c r="D64" i="3" s="1"/>
  <c r="I64" i="3" s="1"/>
  <c r="D65" i="3" s="1"/>
  <c r="I65" i="3" s="1"/>
  <c r="D66" i="3" s="1"/>
  <c r="I66" i="3" s="1"/>
  <c r="D67" i="3" s="1"/>
  <c r="I67" i="3" s="1"/>
  <c r="H61" i="3"/>
  <c r="C62" i="3" s="1"/>
  <c r="I61" i="3"/>
  <c r="D62" i="3" s="1"/>
  <c r="J61" i="3"/>
  <c r="K61" i="3"/>
  <c r="G61" i="3"/>
  <c r="B62" i="3" s="1"/>
  <c r="F61" i="3"/>
  <c r="F62" i="3"/>
  <c r="F63" i="3"/>
  <c r="K63" i="3" s="1"/>
  <c r="F64" i="3" s="1"/>
  <c r="K64" i="3" s="1"/>
  <c r="F65" i="3" s="1"/>
  <c r="K65" i="3" s="1"/>
  <c r="F66" i="3" s="1"/>
  <c r="K66" i="3" s="1"/>
  <c r="F67" i="3" s="1"/>
  <c r="K67" i="3" s="1"/>
  <c r="E61" i="3"/>
  <c r="E62" i="3"/>
  <c r="E63" i="3"/>
  <c r="J63" i="3" s="1"/>
  <c r="E64" i="3" s="1"/>
  <c r="J64" i="3" s="1"/>
  <c r="E65" i="3" s="1"/>
  <c r="J65" i="3" s="1"/>
  <c r="E66" i="3" s="1"/>
  <c r="J66" i="3" s="1"/>
  <c r="E67" i="3" s="1"/>
  <c r="J67" i="3" s="1"/>
  <c r="D61" i="3"/>
  <c r="D63" i="3"/>
  <c r="C61" i="3"/>
  <c r="B61" i="3"/>
  <c r="H60" i="3"/>
  <c r="I60" i="3"/>
  <c r="J60" i="3"/>
  <c r="K60" i="3"/>
  <c r="G60" i="3"/>
  <c r="D60" i="3"/>
  <c r="E60" i="3"/>
  <c r="F60" i="3"/>
  <c r="C60" i="3"/>
  <c r="B60" i="3"/>
  <c r="I59" i="3"/>
  <c r="H59" i="3"/>
  <c r="D59" i="3" s="1"/>
  <c r="E59" i="3"/>
  <c r="J59" i="3" s="1"/>
  <c r="F59" i="3" s="1"/>
  <c r="K59" i="3" s="1"/>
  <c r="I3" i="3"/>
  <c r="I4" i="3"/>
  <c r="I5" i="3"/>
  <c r="I6" i="3"/>
  <c r="I7" i="3"/>
  <c r="I8" i="3"/>
  <c r="I9" i="3"/>
  <c r="I10" i="3"/>
  <c r="I2" i="3"/>
  <c r="G16" i="3"/>
  <c r="G29" i="3" s="1"/>
  <c r="G17" i="3"/>
  <c r="G30" i="3" s="1"/>
  <c r="G18" i="3"/>
  <c r="G31" i="3" s="1"/>
  <c r="G19" i="3"/>
  <c r="G32" i="3" s="1"/>
  <c r="G20" i="3"/>
  <c r="G33" i="3" s="1"/>
  <c r="G21" i="3"/>
  <c r="G34" i="3" s="1"/>
  <c r="G22" i="3"/>
  <c r="G35" i="3" s="1"/>
  <c r="G23" i="3"/>
  <c r="G36" i="3" s="1"/>
  <c r="G15" i="3"/>
  <c r="G28" i="3" s="1"/>
  <c r="F23" i="3"/>
  <c r="F36" i="3" s="1"/>
  <c r="F19" i="3"/>
  <c r="F32" i="3" s="1"/>
  <c r="F20" i="3"/>
  <c r="F33" i="3" s="1"/>
  <c r="F21" i="3"/>
  <c r="F34" i="3" s="1"/>
  <c r="F22" i="3"/>
  <c r="F35" i="3" s="1"/>
  <c r="F16" i="3"/>
  <c r="F29" i="3" s="1"/>
  <c r="F17" i="3"/>
  <c r="F30" i="3" s="1"/>
  <c r="F18" i="3"/>
  <c r="F31" i="3" s="1"/>
  <c r="F15" i="3"/>
  <c r="F28" i="3" s="1"/>
  <c r="E19" i="3"/>
  <c r="E32" i="3" s="1"/>
  <c r="E29" i="3"/>
  <c r="E17" i="3"/>
  <c r="E30" i="3" s="1"/>
  <c r="E18" i="3"/>
  <c r="E31" i="3" s="1"/>
  <c r="E20" i="3"/>
  <c r="E33" i="3" s="1"/>
  <c r="E21" i="3"/>
  <c r="E34" i="3" s="1"/>
  <c r="E22" i="3"/>
  <c r="E35" i="3" s="1"/>
  <c r="E23" i="3"/>
  <c r="E36" i="3" s="1"/>
  <c r="E28" i="3"/>
  <c r="D34" i="3"/>
  <c r="D35" i="3"/>
  <c r="D36" i="3"/>
  <c r="D33" i="3"/>
  <c r="D19" i="3"/>
  <c r="D32" i="3" s="1"/>
  <c r="D29" i="3"/>
  <c r="D30" i="3"/>
  <c r="D31" i="3"/>
  <c r="D28" i="3"/>
  <c r="C21" i="3"/>
  <c r="C34" i="3" s="1"/>
  <c r="C22" i="3"/>
  <c r="C35" i="3" s="1"/>
  <c r="C23" i="3"/>
  <c r="C36" i="3" s="1"/>
  <c r="C19" i="3"/>
  <c r="C32" i="3" s="1"/>
  <c r="B20" i="3"/>
  <c r="B33" i="3" s="1"/>
  <c r="B19" i="3"/>
  <c r="B32" i="3" s="1"/>
  <c r="C20" i="3"/>
  <c r="C33" i="3" s="1"/>
  <c r="C16" i="3"/>
  <c r="C29" i="3" s="1"/>
  <c r="C17" i="3"/>
  <c r="C30" i="3" s="1"/>
  <c r="C18" i="3"/>
  <c r="C31" i="3" s="1"/>
  <c r="C28" i="3"/>
  <c r="B21" i="3"/>
  <c r="B34" i="3" s="1"/>
  <c r="B22" i="3"/>
  <c r="B35" i="3" s="1"/>
  <c r="B23" i="3"/>
  <c r="B36" i="3" s="1"/>
  <c r="B16" i="3"/>
  <c r="B29" i="3" s="1"/>
  <c r="B17" i="3"/>
  <c r="B30" i="3" s="1"/>
  <c r="B18" i="3"/>
  <c r="B31" i="3" s="1"/>
  <c r="B28" i="3"/>
  <c r="S15" i="3"/>
  <c r="T15" i="3" s="1"/>
  <c r="R19" i="2"/>
  <c r="Q19" i="2"/>
  <c r="O19" i="2"/>
  <c r="P19" i="2"/>
  <c r="N19" i="2"/>
  <c r="R14" i="2"/>
  <c r="Q14" i="2"/>
  <c r="O14" i="2"/>
  <c r="P14" i="2"/>
  <c r="N14" i="2"/>
  <c r="J10" i="1"/>
  <c r="J9" i="1"/>
  <c r="J8" i="1"/>
  <c r="J7" i="1"/>
  <c r="J6" i="1"/>
  <c r="J5" i="1"/>
  <c r="J4" i="1"/>
  <c r="J3" i="1"/>
  <c r="J2" i="1"/>
  <c r="B63" i="3" l="1"/>
  <c r="G63" i="3" l="1"/>
  <c r="B64" i="3" s="1"/>
  <c r="G64" i="3" l="1"/>
  <c r="B65" i="3" s="1"/>
  <c r="G65" i="3" l="1"/>
  <c r="B66" i="3" s="1"/>
  <c r="G66" i="3" l="1"/>
  <c r="B67" i="3" s="1"/>
  <c r="G67" i="3" s="1"/>
  <c r="N59" i="3"/>
</calcChain>
</file>

<file path=xl/sharedStrings.xml><?xml version="1.0" encoding="utf-8"?>
<sst xmlns="http://schemas.openxmlformats.org/spreadsheetml/2006/main" count="259" uniqueCount="94">
  <si>
    <t>TANGGAL ORDER</t>
  </si>
  <si>
    <t>TEMA DESIGN</t>
  </si>
  <si>
    <t>J.PESANAN</t>
  </si>
  <si>
    <t>PRODUK</t>
  </si>
  <si>
    <t>BAHAN</t>
  </si>
  <si>
    <t>J.PRODUK</t>
  </si>
  <si>
    <t>DATELINE</t>
  </si>
  <si>
    <t>FINISHING</t>
  </si>
  <si>
    <t>STATUS</t>
  </si>
  <si>
    <t>6332_BANG RACHMAN DIKCAB (DONNY-DIAN)(TOMKET)</t>
  </si>
  <si>
    <t>SERAGAM</t>
  </si>
  <si>
    <t>MILANO</t>
  </si>
  <si>
    <t>6333_PO LETDA GANI ARTA DADU 3121-2 (DANI)</t>
  </si>
  <si>
    <t>POLYMESS</t>
  </si>
  <si>
    <t>ENLISTED</t>
  </si>
  <si>
    <t>KEMEJA</t>
  </si>
  <si>
    <t>BILABONG</t>
  </si>
  <si>
    <t>6342_PO BANG ANDRIS_MARINE2_OGI (TOMKET)</t>
  </si>
  <si>
    <t>JERSEY</t>
  </si>
  <si>
    <t>LYCRA</t>
  </si>
  <si>
    <t>6345_PO BANG TIRTA (DONNY)(TOMKET)</t>
  </si>
  <si>
    <t>JAKET</t>
  </si>
  <si>
    <t>LOTTO</t>
  </si>
  <si>
    <t>SHARK TEAM</t>
  </si>
  <si>
    <t>6350_PO BANG ANGGA_PASPAMPRESS 3(MADI)(TOMKET)</t>
  </si>
  <si>
    <t>6351_PO BANG IKO(madi)(TOMKET)</t>
  </si>
  <si>
    <t>6352_PO BAPA AGAN_MUTIARA STREET STELL (SABLON)</t>
  </si>
  <si>
    <t>Nama Mesin</t>
  </si>
  <si>
    <t>Jumlah</t>
  </si>
  <si>
    <t>Kapasitas</t>
  </si>
  <si>
    <t>Kapasitas/Mesin</t>
  </si>
  <si>
    <t>Jam Operasi</t>
  </si>
  <si>
    <t>Jahit</t>
  </si>
  <si>
    <t>16 jam</t>
  </si>
  <si>
    <t>Overdeck</t>
  </si>
  <si>
    <t>Obras</t>
  </si>
  <si>
    <t>Printer</t>
  </si>
  <si>
    <t>Press</t>
  </si>
  <si>
    <t>Waktu Pengamatan Pembuatan Jersey (Menit)</t>
  </si>
  <si>
    <t>No</t>
  </si>
  <si>
    <t>Desain</t>
  </si>
  <si>
    <t>Print</t>
  </si>
  <si>
    <t>Cutting</t>
  </si>
  <si>
    <t>QC</t>
  </si>
  <si>
    <t>Rata-rata</t>
  </si>
  <si>
    <t>Waktu Pengamatan Pembuatan Jaket (Menit)</t>
  </si>
  <si>
    <t>Job 1</t>
  </si>
  <si>
    <t>Job 2</t>
  </si>
  <si>
    <t>Job 3</t>
  </si>
  <si>
    <t>Job 4</t>
  </si>
  <si>
    <t>Job 5</t>
  </si>
  <si>
    <t>Job 6</t>
  </si>
  <si>
    <t>Job 7</t>
  </si>
  <si>
    <t>Job 8</t>
  </si>
  <si>
    <t>Job 9</t>
  </si>
  <si>
    <t>Job</t>
  </si>
  <si>
    <t>Waktu Mesin</t>
  </si>
  <si>
    <t>DATELINE (Menit)</t>
  </si>
  <si>
    <t>Mesin Jahit</t>
  </si>
  <si>
    <t>Setrika</t>
  </si>
  <si>
    <t>Gunting</t>
  </si>
  <si>
    <t>Mesin</t>
  </si>
  <si>
    <t>Non-Mesin</t>
  </si>
  <si>
    <t>Dari Pernyataan di atas bisa dikatakan terdapat 6 Mesin dan 1 Non-Mesin</t>
  </si>
  <si>
    <t>Jam</t>
  </si>
  <si>
    <t>1 Jam</t>
  </si>
  <si>
    <t>Menit</t>
  </si>
  <si>
    <t>Jika Lj ≤ 0, artinya saat penyelesaian memenuhi batas akhir. 
Jika Lj &gt; 0, artinya saat penyelesaian melewati batas akhir (Terlambat). Jika job j pertama kali terlambat (saat penyelesaian melewati batas akhir (Lj &gt; 0)), maka 
cari job a sebelum job j yang mempunyai waktu total pengerjaan paling lama. 
Kemudian hilangkan job a tersebut, untuk dikerjakaan setelah semua job tidak ada 
lagi yang terlambat setelah semuanya diproses</t>
  </si>
  <si>
    <t>Kategori</t>
  </si>
  <si>
    <t>Tepat Waktu</t>
  </si>
  <si>
    <t>Tidak Tepat Waktu</t>
  </si>
  <si>
    <t>M1 (Jahit)</t>
  </si>
  <si>
    <t>M2 (Overdeck)</t>
  </si>
  <si>
    <t>M3 (Obras)</t>
  </si>
  <si>
    <t>M4 (Printer)</t>
  </si>
  <si>
    <t>M5 (Press)</t>
  </si>
  <si>
    <t>Jersey</t>
  </si>
  <si>
    <t>Jaket</t>
  </si>
  <si>
    <t>Sorting</t>
  </si>
  <si>
    <t>SUM Mesin Per Mesin dan hitung lateness</t>
  </si>
  <si>
    <t>Ci</t>
  </si>
  <si>
    <t>Waktu Mesin (Mulai)</t>
  </si>
  <si>
    <t>Waktu Mesin (Selesai)</t>
  </si>
  <si>
    <t>1 Hari Kerja</t>
  </si>
  <si>
    <t>Lateness</t>
  </si>
  <si>
    <t>Kesimpulan: Ternyata menggunakan algoritma Hudgson, jika mengurutkan terlebih dahulu dateline yang paling dekat. Dapat mengurangi sistem keterlambatan yang terjadi, hal ini dilihat dari waktu standar dan jumlah barang (jumlah produk) yang dimiliki serta tipe waktu pengataman yang berbeda tiap produk. Perhatikan bahwasanya dengan terdapat barang yang memiliki jumlah barang yang kurang dari jumlah produk yang dimiliki. Dengan Algoritma Hudgson yang mengurutkan deadline terkecil dan menghitung waktu mesin yang diletakkan sebagai order pertama dapat disimpulkan bahwasanya dapat mengurangi keterlambatan penyelesaian produk. Hal ini dikarenakan diliat dari Latenes yang dimiliki, semua deadline bersifat negatif yang mengartikan bahwasanya nilai tersebut tidak melebihi batas waktu deadline</t>
  </si>
  <si>
    <t>Perhitungan di atas tidak memperdulikan pekerjaan yang non-mesin seperti QC dan Cutting</t>
  </si>
  <si>
    <t>Nj</t>
  </si>
  <si>
    <t>No PO</t>
  </si>
  <si>
    <t>13/3/2021</t>
  </si>
  <si>
    <t>14/3/2021</t>
  </si>
  <si>
    <t>Durasi</t>
  </si>
  <si>
    <t>task name</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</si>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</sst>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
      <b/>
      <sz val="11"/>
      <name val="Calibri"/>
      <family val="2"/>
    </font>
    <font>
      <b/>
      <sz val="11"/>
      <name val="Calibri"/>
      <family val="2"/>
      <scheme val="minor"/>
    </font>
    <font>
      <b/>
      <sz val="10"/>
      <name val="Calibri"/>
      <family val="2"/>
      <scheme val="minor"/>
    </font>
    <font>
      <sz val="11"/>
      <color rgb="FF000000"/>
      <name val="Calibri"/>
      <family val="2"/>
    </font>
    <font>
      <sz val="11"/>
      <name val="Calibri"/>
      <family val="2"/>
    </font>
    <font>
      <b/>
      <sz val="18"/>
      <color theme="1"/>
      <name val="Calibri"/>
      <family val="2"/>
      <scheme val="minor"/>
    </font>
    <font>
      <b/>
      <sz val="20"/>
      <color theme="1"/>
      <name val="Calibri"/>
      <family val="2"/>
      <scheme val="minor"/>
    </font>
    <font>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FFFF00"/>
      </patternFill>
    </fill>
    <fill>
      <patternFill patternType="solid">
        <fgColor theme="0"/>
        <bgColor rgb="FFA6A6A6"/>
      </patternFill>
    </fill>
    <fill>
      <patternFill patternType="solid">
        <fgColor rgb="FFFFC000"/>
        <bgColor rgb="FFA6A6A6"/>
      </patternFill>
    </fill>
    <fill>
      <patternFill patternType="solid">
        <fgColor rgb="FFFFC000"/>
        <bgColor rgb="FFD9D9D9"/>
      </patternFill>
    </fill>
    <fill>
      <patternFill patternType="solid">
        <fgColor theme="7"/>
        <bgColor indexed="64"/>
      </patternFill>
    </fill>
    <fill>
      <patternFill patternType="solid">
        <fgColor rgb="FFFFC000"/>
        <bgColor rgb="FFFFFF00"/>
      </patternFill>
    </fill>
    <fill>
      <patternFill patternType="solid">
        <fgColor rgb="FFFFC000"/>
        <bgColor indexed="64"/>
      </patternFill>
    </fill>
    <fill>
      <patternFill patternType="solid">
        <fgColor theme="7"/>
        <bgColor rgb="FFA6A6A6"/>
      </patternFill>
    </fill>
    <fill>
      <patternFill patternType="solid">
        <fgColor theme="7"/>
        <bgColor rgb="FFD9D9D9"/>
      </patternFill>
    </fill>
    <fill>
      <patternFill patternType="solid">
        <fgColor theme="7"/>
        <bgColor rgb="FFFFFF00"/>
      </patternFill>
    </fill>
    <fill>
      <patternFill patternType="solid">
        <fgColor rgb="FFFFFFFF"/>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115">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37" fontId="1" fillId="2" borderId="1" xfId="0" applyNumberFormat="1" applyFont="1" applyFill="1" applyBorder="1" applyAlignment="1">
      <alignment horizontal="center" vertical="center"/>
    </xf>
    <xf numFmtId="164" fontId="2" fillId="3" borderId="1" xfId="0" applyNumberFormat="1" applyFont="1" applyFill="1" applyBorder="1" applyAlignment="1">
      <alignment horizontal="center"/>
    </xf>
    <xf numFmtId="37" fontId="2" fillId="3" borderId="1" xfId="0" applyNumberFormat="1" applyFont="1" applyFill="1" applyBorder="1" applyAlignment="1">
      <alignment horizontal="center"/>
    </xf>
    <xf numFmtId="0" fontId="3" fillId="0" borderId="1" xfId="0" applyFont="1" applyBorder="1" applyAlignment="1">
      <alignment horizontal="left" vertical="center"/>
    </xf>
    <xf numFmtId="0" fontId="0" fillId="2" borderId="1" xfId="0" applyFill="1" applyBorder="1"/>
    <xf numFmtId="164" fontId="2" fillId="5" borderId="1" xfId="0" applyNumberFormat="1" applyFont="1" applyFill="1" applyBorder="1" applyAlignment="1">
      <alignment horizontal="center"/>
    </xf>
    <xf numFmtId="37"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37"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0" fontId="4" fillId="8" borderId="1" xfId="0" applyFont="1" applyFill="1" applyBorder="1" applyAlignment="1">
      <alignment horizontal="left" vertical="center"/>
    </xf>
    <xf numFmtId="0" fontId="0" fillId="10" borderId="1" xfId="0" applyFill="1" applyBorder="1"/>
    <xf numFmtId="164" fontId="4" fillId="0" borderId="1" xfId="0" applyNumberFormat="1" applyFont="1" applyBorder="1" applyAlignment="1">
      <alignment horizontal="center"/>
    </xf>
    <xf numFmtId="37" fontId="4" fillId="0" borderId="1" xfId="0" applyNumberFormat="1" applyFont="1" applyBorder="1" applyAlignment="1">
      <alignment horizontal="center"/>
    </xf>
    <xf numFmtId="0" fontId="4" fillId="0" borderId="1" xfId="0" applyFont="1" applyBorder="1" applyAlignment="1">
      <alignment horizontal="left" vertical="center"/>
    </xf>
    <xf numFmtId="164" fontId="4" fillId="11" borderId="1" xfId="0" applyNumberFormat="1" applyFont="1" applyFill="1" applyBorder="1" applyAlignment="1">
      <alignment horizontal="center"/>
    </xf>
    <xf numFmtId="0" fontId="4" fillId="11" borderId="1" xfId="0" applyFont="1" applyFill="1" applyBorder="1" applyAlignment="1">
      <alignment horizontal="center"/>
    </xf>
    <xf numFmtId="164" fontId="2" fillId="12" borderId="1" xfId="0" applyNumberFormat="1" applyFont="1" applyFill="1" applyBorder="1" applyAlignment="1">
      <alignment horizontal="center"/>
    </xf>
    <xf numFmtId="0" fontId="3" fillId="8" borderId="1" xfId="0" applyFont="1" applyFill="1" applyBorder="1" applyAlignment="1">
      <alignment horizontal="left" vertical="center"/>
    </xf>
    <xf numFmtId="164" fontId="4" fillId="12" borderId="1" xfId="0" applyNumberFormat="1" applyFont="1" applyFill="1" applyBorder="1" applyAlignment="1">
      <alignment horizontal="center"/>
    </xf>
    <xf numFmtId="0" fontId="4" fillId="12"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vertical="center" wrapText="1"/>
    </xf>
    <xf numFmtId="0" fontId="0" fillId="0" borderId="6" xfId="0" applyBorder="1" applyAlignment="1">
      <alignment wrapText="1"/>
    </xf>
    <xf numFmtId="0" fontId="0" fillId="0" borderId="7" xfId="0" applyBorder="1" applyAlignment="1">
      <alignment wrapText="1"/>
    </xf>
    <xf numFmtId="0" fontId="0" fillId="0" borderId="6" xfId="0" applyBorder="1" applyAlignment="1">
      <alignment horizontal="right" wrapText="1"/>
    </xf>
    <xf numFmtId="0" fontId="0" fillId="0" borderId="7" xfId="0" applyBorder="1" applyAlignment="1">
      <alignment horizontal="right" wrapText="1"/>
    </xf>
    <xf numFmtId="0" fontId="0" fillId="0" borderId="5" xfId="0" applyBorder="1" applyAlignment="1">
      <alignment horizontal="right" wrapText="1"/>
    </xf>
    <xf numFmtId="0" fontId="0" fillId="0" borderId="14" xfId="0" applyBorder="1" applyAlignment="1">
      <alignment wrapText="1"/>
    </xf>
    <xf numFmtId="0" fontId="1" fillId="0" borderId="5" xfId="0" applyFont="1" applyBorder="1" applyAlignment="1">
      <alignment horizontal="center" wrapText="1"/>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7" fontId="5" fillId="2" borderId="1" xfId="0" applyNumberFormat="1" applyFont="1" applyFill="1" applyBorder="1" applyAlignment="1">
      <alignment horizontal="center" vertical="center"/>
    </xf>
    <xf numFmtId="1" fontId="0" fillId="0" borderId="1" xfId="0" applyNumberFormat="1" applyBorder="1"/>
    <xf numFmtId="0" fontId="0" fillId="0" borderId="1" xfId="0" applyBorder="1"/>
    <xf numFmtId="37" fontId="0" fillId="0" borderId="1" xfId="0" applyNumberFormat="1" applyBorder="1"/>
    <xf numFmtId="0" fontId="1" fillId="0" borderId="0" xfId="0" applyFont="1"/>
    <xf numFmtId="0" fontId="1" fillId="0" borderId="0" xfId="0" applyFont="1" applyAlignment="1">
      <alignment vertical="center"/>
    </xf>
    <xf numFmtId="1" fontId="0" fillId="0" borderId="18" xfId="0" applyNumberFormat="1" applyBorder="1"/>
    <xf numFmtId="0" fontId="0" fillId="0" borderId="18" xfId="0" applyBorder="1"/>
    <xf numFmtId="37" fontId="0" fillId="0" borderId="18" xfId="0" applyNumberFormat="1" applyBorder="1"/>
    <xf numFmtId="0" fontId="1" fillId="0" borderId="1" xfId="0"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center"/>
    </xf>
    <xf numFmtId="0" fontId="0" fillId="0" borderId="19" xfId="0" applyBorder="1"/>
    <xf numFmtId="0" fontId="0" fillId="0" borderId="1" xfId="0"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11" fillId="0" borderId="0" xfId="0" applyFont="1" applyAlignment="1">
      <alignment horizontal="center" vertical="center"/>
    </xf>
    <xf numFmtId="0" fontId="0" fillId="0" borderId="23" xfId="0" applyBorder="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4" fillId="0" borderId="1" xfId="0" applyFont="1" applyBorder="1" applyAlignment="1">
      <alignment horizontal="center"/>
    </xf>
    <xf numFmtId="0" fontId="0" fillId="0" borderId="29" xfId="0" applyBorder="1"/>
    <xf numFmtId="0" fontId="0" fillId="0" borderId="30" xfId="0" applyBorder="1"/>
    <xf numFmtId="0" fontId="0" fillId="0" borderId="31" xfId="0" applyBorder="1"/>
    <xf numFmtId="0" fontId="0" fillId="0" borderId="32" xfId="0" applyBorder="1"/>
    <xf numFmtId="164" fontId="5" fillId="2" borderId="1" xfId="0" applyNumberFormat="1" applyFont="1" applyFill="1" applyBorder="1" applyAlignment="1">
      <alignment horizontal="center" vertical="center"/>
    </xf>
    <xf numFmtId="14" fontId="1" fillId="14" borderId="7" xfId="0" applyNumberFormat="1" applyFont="1" applyFill="1" applyBorder="1" applyAlignment="1">
      <alignment horizontal="center" wrapText="1"/>
    </xf>
    <xf numFmtId="0" fontId="2" fillId="12" borderId="1" xfId="0" applyFont="1" applyFill="1" applyBorder="1" applyAlignment="1">
      <alignment horizontal="center"/>
    </xf>
    <xf numFmtId="37" fontId="2" fillId="12" borderId="1" xfId="0" applyNumberFormat="1" applyFont="1" applyFill="1" applyBorder="1" applyAlignment="1">
      <alignment horizontal="center"/>
    </xf>
    <xf numFmtId="164" fontId="2" fillId="8" borderId="1" xfId="0" applyNumberFormat="1" applyFont="1" applyFill="1" applyBorder="1" applyAlignment="1">
      <alignment horizontal="center"/>
    </xf>
    <xf numFmtId="14" fontId="1" fillId="8" borderId="3" xfId="0" applyNumberFormat="1" applyFont="1" applyFill="1" applyBorder="1" applyAlignment="1">
      <alignment horizontal="center" wrapText="1"/>
    </xf>
    <xf numFmtId="0" fontId="0" fillId="8" borderId="1" xfId="0" applyFill="1" applyBorder="1"/>
    <xf numFmtId="0" fontId="2" fillId="11" borderId="1" xfId="0" applyFont="1" applyFill="1" applyBorder="1" applyAlignment="1">
      <alignment horizontal="center"/>
    </xf>
    <xf numFmtId="164" fontId="2" fillId="11" borderId="1" xfId="0" applyNumberFormat="1" applyFont="1" applyFill="1" applyBorder="1" applyAlignment="1">
      <alignment horizontal="center"/>
    </xf>
    <xf numFmtId="37" fontId="2" fillId="11" borderId="1" xfId="0" applyNumberFormat="1" applyFont="1" applyFill="1" applyBorder="1" applyAlignment="1">
      <alignment horizontal="center"/>
    </xf>
    <xf numFmtId="0" fontId="1" fillId="8" borderId="7" xfId="0" applyFont="1" applyFill="1" applyBorder="1" applyAlignment="1">
      <alignment horizontal="center" wrapText="1"/>
    </xf>
    <xf numFmtId="14" fontId="5" fillId="8" borderId="2" xfId="0" applyNumberFormat="1" applyFont="1" applyFill="1" applyBorder="1" applyAlignment="1">
      <alignment horizontal="center" wrapText="1"/>
    </xf>
    <xf numFmtId="0" fontId="5" fillId="14" borderId="6" xfId="0" applyFont="1" applyFill="1" applyBorder="1" applyAlignment="1">
      <alignment horizontal="center" wrapText="1"/>
    </xf>
    <xf numFmtId="14" fontId="5" fillId="8" borderId="6" xfId="0" applyNumberFormat="1" applyFont="1" applyFill="1" applyBorder="1" applyAlignment="1">
      <alignment horizontal="center" wrapText="1"/>
    </xf>
    <xf numFmtId="164" fontId="4" fillId="4" borderId="1" xfId="0" applyNumberFormat="1" applyFont="1" applyFill="1" applyBorder="1" applyAlignment="1">
      <alignment horizontal="center"/>
    </xf>
    <xf numFmtId="164" fontId="4" fillId="9" borderId="1" xfId="0" applyNumberFormat="1" applyFont="1" applyFill="1" applyBorder="1" applyAlignment="1">
      <alignment horizontal="center"/>
    </xf>
    <xf numFmtId="164" fontId="4" fillId="13" borderId="1" xfId="0" applyNumberFormat="1" applyFont="1" applyFill="1" applyBorder="1" applyAlignment="1">
      <alignment horizontal="center"/>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1" fillId="0" borderId="0" xfId="0" applyFont="1" applyAlignment="1">
      <alignment horizontal="center" vertical="center"/>
    </xf>
    <xf numFmtId="0" fontId="0" fillId="0" borderId="0" xfId="0" applyAlignment="1">
      <alignment horizontal="center" wrapText="1"/>
    </xf>
    <xf numFmtId="0" fontId="0" fillId="0" borderId="22" xfId="0" applyBorder="1" applyAlignment="1">
      <alignment horizontal="center"/>
    </xf>
    <xf numFmtId="0" fontId="1" fillId="0" borderId="0" xfId="0" applyFont="1" applyAlignment="1">
      <alignment horizontal="center" wrapText="1"/>
    </xf>
    <xf numFmtId="164" fontId="5" fillId="2" borderId="1" xfId="0" applyNumberFormat="1" applyFont="1" applyFill="1" applyBorder="1" applyAlignment="1">
      <alignment horizontal="center" vertical="center"/>
    </xf>
    <xf numFmtId="0" fontId="6" fillId="0" borderId="19" xfId="0" applyFont="1" applyBorder="1" applyAlignment="1">
      <alignment horizontal="center"/>
    </xf>
    <xf numFmtId="0" fontId="6" fillId="0" borderId="20" xfId="0" applyFont="1" applyBorder="1" applyAlignment="1">
      <alignment horizontal="center"/>
    </xf>
    <xf numFmtId="0" fontId="1" fillId="0" borderId="1" xfId="0" applyFont="1" applyBorder="1" applyAlignment="1">
      <alignment horizontal="center" vertical="center" wrapText="1"/>
    </xf>
    <xf numFmtId="0" fontId="9" fillId="0" borderId="22" xfId="0" applyFont="1" applyBorder="1" applyAlignment="1">
      <alignment horizontal="center"/>
    </xf>
    <xf numFmtId="0" fontId="1" fillId="0" borderId="21" xfId="0" applyFont="1" applyBorder="1" applyAlignment="1">
      <alignment horizontal="center" vertical="center" wrapText="1"/>
    </xf>
    <xf numFmtId="0" fontId="1" fillId="0" borderId="21" xfId="0" applyFont="1" applyBorder="1" applyAlignment="1">
      <alignment horizontal="center" vertical="center"/>
    </xf>
    <xf numFmtId="0" fontId="1" fillId="0" borderId="24" xfId="0" applyFont="1" applyBorder="1" applyAlignment="1">
      <alignment horizontal="center" vertical="center"/>
    </xf>
    <xf numFmtId="0" fontId="6" fillId="0" borderId="1" xfId="0"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1" xfId="0" applyFont="1" applyBorder="1" applyAlignment="1">
      <alignment horizontal="center"/>
    </xf>
    <xf numFmtId="0" fontId="0" fillId="0" borderId="25"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8" xfId="0" applyBorder="1" applyAlignment="1">
      <alignment horizontal="center"/>
    </xf>
    <xf numFmtId="0" fontId="10" fillId="0" borderId="1" xfId="0" applyFont="1" applyBorder="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Waktu</a:t>
            </a:r>
            <a:r>
              <a:rPr lang="en-ID" baseline="0"/>
              <a:t> Mesin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Job5</c:v>
          </c:tx>
          <c:spPr>
            <a:solidFill>
              <a:schemeClr val="accent1"/>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digunakan'!$B$59:$K$59</c:f>
              <c:numCache>
                <c:formatCode>General</c:formatCode>
                <c:ptCount val="10"/>
                <c:pt idx="0">
                  <c:v>0</c:v>
                </c:pt>
                <c:pt idx="1">
                  <c:v>2.097</c:v>
                </c:pt>
                <c:pt idx="2">
                  <c:v>3.9960000000000004</c:v>
                </c:pt>
                <c:pt idx="3">
                  <c:v>30.503999999999998</c:v>
                </c:pt>
                <c:pt idx="4">
                  <c:v>32.475000000000001</c:v>
                </c:pt>
                <c:pt idx="5">
                  <c:v>2.097</c:v>
                </c:pt>
                <c:pt idx="6">
                  <c:v>3.9960000000000004</c:v>
                </c:pt>
                <c:pt idx="7">
                  <c:v>30.503999999999998</c:v>
                </c:pt>
                <c:pt idx="8">
                  <c:v>32.475000000000001</c:v>
                </c:pt>
                <c:pt idx="9">
                  <c:v>32.85</c:v>
                </c:pt>
              </c:numCache>
            </c:numRef>
          </c:val>
          <c:extLst>
            <c:ext xmlns:c16="http://schemas.microsoft.com/office/drawing/2014/chart" uri="{C3380CC4-5D6E-409C-BE32-E72D297353CC}">
              <c16:uniqueId val="{00000000-E54A-4523-ACC5-33EF6CAEEDE4}"/>
            </c:ext>
          </c:extLst>
        </c:ser>
        <c:ser>
          <c:idx val="1"/>
          <c:order val="1"/>
          <c:tx>
            <c:v>Job 1</c:v>
          </c:tx>
          <c:spPr>
            <a:solidFill>
              <a:schemeClr val="accent2"/>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digunakan'!$B$60:$K$60</c:f>
              <c:numCache>
                <c:formatCode>General</c:formatCode>
                <c:ptCount val="10"/>
                <c:pt idx="0">
                  <c:v>2.097</c:v>
                </c:pt>
                <c:pt idx="1">
                  <c:v>3.9960000000000004</c:v>
                </c:pt>
                <c:pt idx="2">
                  <c:v>30.503999999999998</c:v>
                </c:pt>
                <c:pt idx="3">
                  <c:v>32.475000000000001</c:v>
                </c:pt>
                <c:pt idx="4">
                  <c:v>32.85</c:v>
                </c:pt>
                <c:pt idx="5">
                  <c:v>5.9077000000000002</c:v>
                </c:pt>
                <c:pt idx="6">
                  <c:v>7.5311000000000003</c:v>
                </c:pt>
                <c:pt idx="7">
                  <c:v>34.007300000000001</c:v>
                </c:pt>
                <c:pt idx="8">
                  <c:v>35.829900000000002</c:v>
                </c:pt>
                <c:pt idx="9">
                  <c:v>33.512500000000003</c:v>
                </c:pt>
              </c:numCache>
            </c:numRef>
          </c:val>
          <c:extLst>
            <c:ext xmlns:c16="http://schemas.microsoft.com/office/drawing/2014/chart" uri="{C3380CC4-5D6E-409C-BE32-E72D297353CC}">
              <c16:uniqueId val="{00000001-E54A-4523-ACC5-33EF6CAEEDE4}"/>
            </c:ext>
          </c:extLst>
        </c:ser>
        <c:ser>
          <c:idx val="2"/>
          <c:order val="2"/>
          <c:tx>
            <c:v>Job 6</c:v>
          </c:tx>
          <c:spPr>
            <a:solidFill>
              <a:schemeClr val="accent3"/>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digunakan'!$B$61:$K$61</c:f>
              <c:numCache>
                <c:formatCode>General</c:formatCode>
                <c:ptCount val="10"/>
                <c:pt idx="0">
                  <c:v>5.9077000000000002</c:v>
                </c:pt>
                <c:pt idx="1">
                  <c:v>7.5311000000000003</c:v>
                </c:pt>
                <c:pt idx="2">
                  <c:v>34.007300000000001</c:v>
                </c:pt>
                <c:pt idx="3">
                  <c:v>35.829900000000002</c:v>
                </c:pt>
                <c:pt idx="4">
                  <c:v>33.512500000000003</c:v>
                </c:pt>
                <c:pt idx="5">
                  <c:v>7.5853666666666673</c:v>
                </c:pt>
                <c:pt idx="6">
                  <c:v>9.0874333333333333</c:v>
                </c:pt>
                <c:pt idx="7">
                  <c:v>35.549633333333333</c:v>
                </c:pt>
                <c:pt idx="8">
                  <c:v>37.306899999999999</c:v>
                </c:pt>
                <c:pt idx="9">
                  <c:v>33.804166666666667</c:v>
                </c:pt>
              </c:numCache>
            </c:numRef>
          </c:val>
          <c:extLst>
            <c:ext xmlns:c16="http://schemas.microsoft.com/office/drawing/2014/chart" uri="{C3380CC4-5D6E-409C-BE32-E72D297353CC}">
              <c16:uniqueId val="{00000002-E54A-4523-ACC5-33EF6CAEEDE4}"/>
            </c:ext>
          </c:extLst>
        </c:ser>
        <c:ser>
          <c:idx val="3"/>
          <c:order val="3"/>
          <c:tx>
            <c:v>Job 9</c:v>
          </c:tx>
          <c:spPr>
            <a:solidFill>
              <a:schemeClr val="accent4"/>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digunakan'!$B$62:$K$62</c:f>
              <c:numCache>
                <c:formatCode>General</c:formatCode>
                <c:ptCount val="10"/>
                <c:pt idx="0">
                  <c:v>7.5853666666666673</c:v>
                </c:pt>
                <c:pt idx="1">
                  <c:v>9.0874333333333333</c:v>
                </c:pt>
                <c:pt idx="2">
                  <c:v>35.549633333333333</c:v>
                </c:pt>
                <c:pt idx="3">
                  <c:v>37.306899999999999</c:v>
                </c:pt>
                <c:pt idx="4">
                  <c:v>33.804166666666667</c:v>
                </c:pt>
                <c:pt idx="5">
                  <c:v>7.8729666666666676</c:v>
                </c:pt>
                <c:pt idx="6">
                  <c:v>9.3542333333333332</c:v>
                </c:pt>
                <c:pt idx="7">
                  <c:v>35.814033333333334</c:v>
                </c:pt>
                <c:pt idx="8">
                  <c:v>37.560099999999998</c:v>
                </c:pt>
                <c:pt idx="9">
                  <c:v>33.854166666666664</c:v>
                </c:pt>
              </c:numCache>
            </c:numRef>
          </c:val>
          <c:extLst>
            <c:ext xmlns:c16="http://schemas.microsoft.com/office/drawing/2014/chart" uri="{C3380CC4-5D6E-409C-BE32-E72D297353CC}">
              <c16:uniqueId val="{00000003-E54A-4523-ACC5-33EF6CAEEDE4}"/>
            </c:ext>
          </c:extLst>
        </c:ser>
        <c:ser>
          <c:idx val="4"/>
          <c:order val="4"/>
          <c:tx>
            <c:v>Job 3</c:v>
          </c:tx>
          <c:spPr>
            <a:solidFill>
              <a:schemeClr val="accent5"/>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digunakan'!$B$63:$K$63</c:f>
              <c:numCache>
                <c:formatCode>General</c:formatCode>
                <c:ptCount val="10"/>
                <c:pt idx="0">
                  <c:v>7.8729666666666676</c:v>
                </c:pt>
                <c:pt idx="1">
                  <c:v>9.3542333333333332</c:v>
                </c:pt>
                <c:pt idx="2">
                  <c:v>35.814033333333334</c:v>
                </c:pt>
                <c:pt idx="3">
                  <c:v>37.560099999999998</c:v>
                </c:pt>
                <c:pt idx="4">
                  <c:v>33.854166666666664</c:v>
                </c:pt>
                <c:pt idx="5">
                  <c:v>9.5506333333333338</c:v>
                </c:pt>
                <c:pt idx="6">
                  <c:v>10.910566666666666</c:v>
                </c:pt>
                <c:pt idx="7">
                  <c:v>37.356366666666666</c:v>
                </c:pt>
                <c:pt idx="8">
                  <c:v>39.037099999999995</c:v>
                </c:pt>
                <c:pt idx="9">
                  <c:v>34.145833333333329</c:v>
                </c:pt>
              </c:numCache>
            </c:numRef>
          </c:val>
          <c:extLst>
            <c:ext xmlns:c16="http://schemas.microsoft.com/office/drawing/2014/chart" uri="{C3380CC4-5D6E-409C-BE32-E72D297353CC}">
              <c16:uniqueId val="{00000004-E54A-4523-ACC5-33EF6CAEEDE4}"/>
            </c:ext>
          </c:extLst>
        </c:ser>
        <c:ser>
          <c:idx val="5"/>
          <c:order val="5"/>
          <c:tx>
            <c:v>Job 7</c:v>
          </c:tx>
          <c:spPr>
            <a:solidFill>
              <a:schemeClr val="accent6"/>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digunakan'!$B$64:$K$64</c:f>
              <c:numCache>
                <c:formatCode>General</c:formatCode>
                <c:ptCount val="10"/>
                <c:pt idx="0">
                  <c:v>9.5506333333333338</c:v>
                </c:pt>
                <c:pt idx="1">
                  <c:v>10.910566666666666</c:v>
                </c:pt>
                <c:pt idx="2">
                  <c:v>37.356366666666666</c:v>
                </c:pt>
                <c:pt idx="3">
                  <c:v>39.037099999999995</c:v>
                </c:pt>
                <c:pt idx="4">
                  <c:v>34.145833333333329</c:v>
                </c:pt>
                <c:pt idx="5">
                  <c:v>9.7663333333333338</c:v>
                </c:pt>
                <c:pt idx="6">
                  <c:v>11.110666666666667</c:v>
                </c:pt>
                <c:pt idx="7">
                  <c:v>37.55466666666667</c:v>
                </c:pt>
                <c:pt idx="8">
                  <c:v>39.226999999999997</c:v>
                </c:pt>
                <c:pt idx="9">
                  <c:v>34.18333333333333</c:v>
                </c:pt>
              </c:numCache>
            </c:numRef>
          </c:val>
          <c:extLst>
            <c:ext xmlns:c16="http://schemas.microsoft.com/office/drawing/2014/chart" uri="{C3380CC4-5D6E-409C-BE32-E72D297353CC}">
              <c16:uniqueId val="{00000005-E54A-4523-ACC5-33EF6CAEEDE4}"/>
            </c:ext>
          </c:extLst>
        </c:ser>
        <c:ser>
          <c:idx val="6"/>
          <c:order val="6"/>
          <c:tx>
            <c:v>Job 8</c:v>
          </c:tx>
          <c:spPr>
            <a:solidFill>
              <a:schemeClr val="accent1">
                <a:lumMod val="60000"/>
              </a:schemeClr>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digunakan'!$B$65:$K$65</c:f>
              <c:numCache>
                <c:formatCode>General</c:formatCode>
                <c:ptCount val="10"/>
                <c:pt idx="0">
                  <c:v>9.7663333333333338</c:v>
                </c:pt>
                <c:pt idx="1">
                  <c:v>11.110666666666667</c:v>
                </c:pt>
                <c:pt idx="2">
                  <c:v>37.55466666666667</c:v>
                </c:pt>
                <c:pt idx="3">
                  <c:v>39.226999999999997</c:v>
                </c:pt>
                <c:pt idx="4">
                  <c:v>34.18333333333333</c:v>
                </c:pt>
                <c:pt idx="5">
                  <c:v>9.8142666666666667</c:v>
                </c:pt>
                <c:pt idx="6">
                  <c:v>11.155133333333334</c:v>
                </c:pt>
                <c:pt idx="7">
                  <c:v>37.598733333333335</c:v>
                </c:pt>
                <c:pt idx="8">
                  <c:v>39.269199999999998</c:v>
                </c:pt>
                <c:pt idx="9">
                  <c:v>34.191666666666663</c:v>
                </c:pt>
              </c:numCache>
            </c:numRef>
          </c:val>
          <c:extLst>
            <c:ext xmlns:c16="http://schemas.microsoft.com/office/drawing/2014/chart" uri="{C3380CC4-5D6E-409C-BE32-E72D297353CC}">
              <c16:uniqueId val="{00000006-E54A-4523-ACC5-33EF6CAEEDE4}"/>
            </c:ext>
          </c:extLst>
        </c:ser>
        <c:ser>
          <c:idx val="7"/>
          <c:order val="7"/>
          <c:tx>
            <c:v>Job 4</c:v>
          </c:tx>
          <c:spPr>
            <a:solidFill>
              <a:schemeClr val="accent2">
                <a:lumMod val="60000"/>
              </a:schemeClr>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digunakan'!$B$66:$K$66</c:f>
              <c:numCache>
                <c:formatCode>General</c:formatCode>
                <c:ptCount val="10"/>
                <c:pt idx="0">
                  <c:v>9.8142666666666667</c:v>
                </c:pt>
                <c:pt idx="1">
                  <c:v>11.155133333333334</c:v>
                </c:pt>
                <c:pt idx="2">
                  <c:v>37.598733333333335</c:v>
                </c:pt>
                <c:pt idx="3">
                  <c:v>39.269199999999998</c:v>
                </c:pt>
                <c:pt idx="4">
                  <c:v>34.191666666666663</c:v>
                </c:pt>
                <c:pt idx="5">
                  <c:v>10.006</c:v>
                </c:pt>
                <c:pt idx="6">
                  <c:v>11.333</c:v>
                </c:pt>
                <c:pt idx="7">
                  <c:v>37.774999999999999</c:v>
                </c:pt>
                <c:pt idx="8">
                  <c:v>39.437999999999995</c:v>
                </c:pt>
                <c:pt idx="9">
                  <c:v>34.224999999999994</c:v>
                </c:pt>
              </c:numCache>
            </c:numRef>
          </c:val>
          <c:extLst>
            <c:ext xmlns:c16="http://schemas.microsoft.com/office/drawing/2014/chart" uri="{C3380CC4-5D6E-409C-BE32-E72D297353CC}">
              <c16:uniqueId val="{00000007-E54A-4523-ACC5-33EF6CAEEDE4}"/>
            </c:ext>
          </c:extLst>
        </c:ser>
        <c:ser>
          <c:idx val="8"/>
          <c:order val="8"/>
          <c:tx>
            <c:v>Job 2</c:v>
          </c:tx>
          <c:spPr>
            <a:solidFill>
              <a:schemeClr val="accent3">
                <a:lumMod val="60000"/>
              </a:schemeClr>
            </a:solidFill>
            <a:ln>
              <a:noFill/>
            </a:ln>
            <a:effectLst/>
          </c:spPr>
          <c:invertIfNegative val="0"/>
          <c:cat>
            <c:multiLvlStrRef>
              <c:f>'Dataset yang digunakan'!$B$57:$K$58</c:f>
              <c:multiLvlStrCache>
                <c:ptCount val="10"/>
                <c:lvl>
                  <c:pt idx="0">
                    <c:v>M1 (Jahit)</c:v>
                  </c:pt>
                  <c:pt idx="1">
                    <c:v>M2 (Overdeck)</c:v>
                  </c:pt>
                  <c:pt idx="2">
                    <c:v>M3 (Obras)</c:v>
                  </c:pt>
                  <c:pt idx="3">
                    <c:v>M4 (Printer)</c:v>
                  </c:pt>
                  <c:pt idx="4">
                    <c:v>M5 (Press)</c:v>
                  </c:pt>
                  <c:pt idx="5">
                    <c:v>M1 (Jahit)</c:v>
                  </c:pt>
                  <c:pt idx="6">
                    <c:v>M2 (Overdeck)</c:v>
                  </c:pt>
                  <c:pt idx="7">
                    <c:v>M3 (Obras)</c:v>
                  </c:pt>
                  <c:pt idx="8">
                    <c:v>M4 (Printer)</c:v>
                  </c:pt>
                  <c:pt idx="9">
                    <c:v>M5 (Press)</c:v>
                  </c:pt>
                </c:lvl>
                <c:lvl>
                  <c:pt idx="0">
                    <c:v>Waktu Mesin (Mulai)</c:v>
                  </c:pt>
                  <c:pt idx="5">
                    <c:v>Waktu Mesin (Selesai)</c:v>
                  </c:pt>
                </c:lvl>
              </c:multiLvlStrCache>
            </c:multiLvlStrRef>
          </c:cat>
          <c:val>
            <c:numRef>
              <c:f>'Dataset yang digunakan'!$B$67:$K$67</c:f>
              <c:numCache>
                <c:formatCode>General</c:formatCode>
                <c:ptCount val="10"/>
                <c:pt idx="0">
                  <c:v>10.006</c:v>
                </c:pt>
                <c:pt idx="1">
                  <c:v>11.333</c:v>
                </c:pt>
                <c:pt idx="2">
                  <c:v>37.774999999999999</c:v>
                </c:pt>
                <c:pt idx="3">
                  <c:v>39.437999999999995</c:v>
                </c:pt>
                <c:pt idx="4">
                  <c:v>34.224999999999994</c:v>
                </c:pt>
                <c:pt idx="5">
                  <c:v>11.635733333333334</c:v>
                </c:pt>
                <c:pt idx="6">
                  <c:v>12.844866666666666</c:v>
                </c:pt>
                <c:pt idx="7">
                  <c:v>39.273266666666665</c:v>
                </c:pt>
                <c:pt idx="8">
                  <c:v>40.872799999999998</c:v>
                </c:pt>
                <c:pt idx="9">
                  <c:v>34.508333333333326</c:v>
                </c:pt>
              </c:numCache>
            </c:numRef>
          </c:val>
          <c:extLst>
            <c:ext xmlns:c16="http://schemas.microsoft.com/office/drawing/2014/chart" uri="{C3380CC4-5D6E-409C-BE32-E72D297353CC}">
              <c16:uniqueId val="{00000008-E54A-4523-ACC5-33EF6CAEEDE4}"/>
            </c:ext>
          </c:extLst>
        </c:ser>
        <c:dLbls>
          <c:showLegendKey val="0"/>
          <c:showVal val="0"/>
          <c:showCatName val="0"/>
          <c:showSerName val="0"/>
          <c:showPercent val="0"/>
          <c:showBubbleSize val="0"/>
        </c:dLbls>
        <c:gapWidth val="150"/>
        <c:overlap val="100"/>
        <c:axId val="767500463"/>
        <c:axId val="767510031"/>
      </c:barChart>
      <c:catAx>
        <c:axId val="7675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10031"/>
        <c:crosses val="autoZero"/>
        <c:auto val="1"/>
        <c:lblAlgn val="ctr"/>
        <c:lblOffset val="100"/>
        <c:noMultiLvlLbl val="0"/>
      </c:catAx>
      <c:valAx>
        <c:axId val="767510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Dateline dan Waktu Hasil Algoritma Hudgson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Estimasi Waktu Selesai</c:v>
          </c:tx>
          <c:spPr>
            <a:solidFill>
              <a:schemeClr val="accent1"/>
            </a:solidFill>
            <a:ln>
              <a:noFill/>
            </a:ln>
            <a:effectLst/>
          </c:spPr>
          <c:invertIfNegative val="0"/>
          <c:cat>
            <c:strRef>
              <c:f>'Dataset yang digunakan'!$A$59:$A$67</c:f>
              <c:strCache>
                <c:ptCount val="9"/>
                <c:pt idx="0">
                  <c:v>Job 5</c:v>
                </c:pt>
                <c:pt idx="1">
                  <c:v>Job 1</c:v>
                </c:pt>
                <c:pt idx="2">
                  <c:v>Job 6</c:v>
                </c:pt>
                <c:pt idx="3">
                  <c:v>Job 9</c:v>
                </c:pt>
                <c:pt idx="4">
                  <c:v>Job 3</c:v>
                </c:pt>
                <c:pt idx="5">
                  <c:v>Job 7</c:v>
                </c:pt>
                <c:pt idx="6">
                  <c:v>Job 8</c:v>
                </c:pt>
                <c:pt idx="7">
                  <c:v>Job 4</c:v>
                </c:pt>
                <c:pt idx="8">
                  <c:v>Job 2</c:v>
                </c:pt>
              </c:strCache>
            </c:strRef>
          </c:cat>
          <c:val>
            <c:numRef>
              <c:f>'Dataset yang digunakan'!$L$59:$L$67</c:f>
              <c:numCache>
                <c:formatCode>General</c:formatCode>
                <c:ptCount val="9"/>
                <c:pt idx="0">
                  <c:v>1630.752</c:v>
                </c:pt>
                <c:pt idx="1">
                  <c:v>1868.6160000000002</c:v>
                </c:pt>
                <c:pt idx="2">
                  <c:v>1973.3360000000002</c:v>
                </c:pt>
                <c:pt idx="3">
                  <c:v>1991.288</c:v>
                </c:pt>
                <c:pt idx="4">
                  <c:v>2096.0079999999998</c:v>
                </c:pt>
                <c:pt idx="5">
                  <c:v>2109.4720000000002</c:v>
                </c:pt>
                <c:pt idx="6">
                  <c:v>2112.4639999999999</c:v>
                </c:pt>
                <c:pt idx="7">
                  <c:v>2124.4319999999998</c:v>
                </c:pt>
                <c:pt idx="8">
                  <c:v>2226.16</c:v>
                </c:pt>
              </c:numCache>
            </c:numRef>
          </c:val>
          <c:extLst>
            <c:ext xmlns:c16="http://schemas.microsoft.com/office/drawing/2014/chart" uri="{C3380CC4-5D6E-409C-BE32-E72D297353CC}">
              <c16:uniqueId val="{00000000-F123-4FF8-B587-CDCAB1116D04}"/>
            </c:ext>
          </c:extLst>
        </c:ser>
        <c:ser>
          <c:idx val="1"/>
          <c:order val="1"/>
          <c:tx>
            <c:v>Dateline</c:v>
          </c:tx>
          <c:spPr>
            <a:solidFill>
              <a:schemeClr val="accent2"/>
            </a:solidFill>
            <a:ln>
              <a:noFill/>
            </a:ln>
            <a:effectLst/>
          </c:spPr>
          <c:invertIfNegative val="0"/>
          <c:cat>
            <c:strRef>
              <c:f>'Dataset yang digunakan'!$A$59:$A$67</c:f>
              <c:strCache>
                <c:ptCount val="9"/>
                <c:pt idx="0">
                  <c:v>Job 5</c:v>
                </c:pt>
                <c:pt idx="1">
                  <c:v>Job 1</c:v>
                </c:pt>
                <c:pt idx="2">
                  <c:v>Job 6</c:v>
                </c:pt>
                <c:pt idx="3">
                  <c:v>Job 9</c:v>
                </c:pt>
                <c:pt idx="4">
                  <c:v>Job 3</c:v>
                </c:pt>
                <c:pt idx="5">
                  <c:v>Job 7</c:v>
                </c:pt>
                <c:pt idx="6">
                  <c:v>Job 8</c:v>
                </c:pt>
                <c:pt idx="7">
                  <c:v>Job 4</c:v>
                </c:pt>
                <c:pt idx="8">
                  <c:v>Job 2</c:v>
                </c:pt>
              </c:strCache>
            </c:strRef>
          </c:cat>
          <c:val>
            <c:numRef>
              <c:f>'Dataset yang digunakan'!$M$59:$M$67</c:f>
              <c:numCache>
                <c:formatCode>General</c:formatCode>
                <c:ptCount val="9"/>
                <c:pt idx="0">
                  <c:v>1920</c:v>
                </c:pt>
                <c:pt idx="1">
                  <c:v>6720</c:v>
                </c:pt>
                <c:pt idx="2">
                  <c:v>7680</c:v>
                </c:pt>
                <c:pt idx="3">
                  <c:v>7680</c:v>
                </c:pt>
                <c:pt idx="4">
                  <c:v>8640</c:v>
                </c:pt>
                <c:pt idx="5">
                  <c:v>8640</c:v>
                </c:pt>
                <c:pt idx="6">
                  <c:v>9600</c:v>
                </c:pt>
                <c:pt idx="7">
                  <c:v>10560</c:v>
                </c:pt>
                <c:pt idx="8">
                  <c:v>12480</c:v>
                </c:pt>
              </c:numCache>
            </c:numRef>
          </c:val>
          <c:extLst>
            <c:ext xmlns:c16="http://schemas.microsoft.com/office/drawing/2014/chart" uri="{C3380CC4-5D6E-409C-BE32-E72D297353CC}">
              <c16:uniqueId val="{00000001-F123-4FF8-B587-CDCAB1116D04}"/>
            </c:ext>
          </c:extLst>
        </c:ser>
        <c:dLbls>
          <c:showLegendKey val="0"/>
          <c:showVal val="0"/>
          <c:showCatName val="0"/>
          <c:showSerName val="0"/>
          <c:showPercent val="0"/>
          <c:showBubbleSize val="0"/>
        </c:dLbls>
        <c:gapWidth val="219"/>
        <c:overlap val="-27"/>
        <c:axId val="589187423"/>
        <c:axId val="589184511"/>
      </c:barChart>
      <c:catAx>
        <c:axId val="5891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84511"/>
        <c:crosses val="autoZero"/>
        <c:auto val="1"/>
        <c:lblAlgn val="ctr"/>
        <c:lblOffset val="100"/>
        <c:noMultiLvlLbl val="0"/>
      </c:catAx>
      <c:valAx>
        <c:axId val="5891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8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79</xdr:row>
      <xdr:rowOff>119062</xdr:rowOff>
    </xdr:from>
    <xdr:to>
      <xdr:col>7</xdr:col>
      <xdr:colOff>533400</xdr:colOff>
      <xdr:row>106</xdr:row>
      <xdr:rowOff>57150</xdr:rowOff>
    </xdr:to>
    <xdr:graphicFrame macro="">
      <xdr:nvGraphicFramePr>
        <xdr:cNvPr id="3" name="Chart 2">
          <a:extLst>
            <a:ext uri="{FF2B5EF4-FFF2-40B4-BE49-F238E27FC236}">
              <a16:creationId xmlns:a16="http://schemas.microsoft.com/office/drawing/2014/main" id="{3EC048E1-120D-520C-BC91-8258A92B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757236</xdr:colOff>
      <xdr:row>79</xdr:row>
      <xdr:rowOff>138111</xdr:rowOff>
    </xdr:from>
    <xdr:to>
      <xdr:col>17</xdr:col>
      <xdr:colOff>476249</xdr:colOff>
      <xdr:row>102</xdr:row>
      <xdr:rowOff>142874</xdr:rowOff>
    </xdr:to>
    <xdr:graphicFrame macro="">
      <xdr:nvGraphicFramePr>
        <xdr:cNvPr id="5" name="Chart 4">
          <a:extLst>
            <a:ext uri="{FF2B5EF4-FFF2-40B4-BE49-F238E27FC236}">
              <a16:creationId xmlns:a16="http://schemas.microsoft.com/office/drawing/2014/main" id="{BCD19F7F-77BB-E664-D9F3-3F879C98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94F3-0249-45CE-B303-FAEDC5DA2481}">
  <dimension ref="A1:J10"/>
  <sheetViews>
    <sheetView tabSelected="1" workbookViewId="0">
      <selection activeCell="E23" sqref="E23"/>
    </sheetView>
  </sheetViews>
  <sheetFormatPr defaultColWidth="9.33203125" defaultRowHeight="14.4" x14ac:dyDescent="0.3"/>
  <cols>
    <col min="2" max="2" width="16.33203125" bestFit="1" customWidth="1"/>
    <col min="3" max="3" width="53.6640625" bestFit="1" customWidth="1"/>
    <col min="4" max="4" width="10.77734375" bestFit="1" customWidth="1"/>
    <col min="5" max="5" width="10" bestFit="1" customWidth="1"/>
    <col min="6" max="6" width="10.44140625" bestFit="1" customWidth="1"/>
    <col min="7" max="7" width="9.77734375" bestFit="1" customWidth="1"/>
    <col min="8" max="8" width="9.6640625" bestFit="1" customWidth="1"/>
    <col min="9" max="9" width="10.33203125" bestFit="1" customWidth="1"/>
    <col min="10" max="10" width="12.109375" bestFit="1" customWidth="1"/>
  </cols>
  <sheetData>
    <row r="1" spans="1:10" ht="15" thickBot="1" x14ac:dyDescent="0.35">
      <c r="A1" s="46" t="s">
        <v>88</v>
      </c>
      <c r="B1" s="1" t="s">
        <v>0</v>
      </c>
      <c r="C1" s="1" t="s">
        <v>1</v>
      </c>
      <c r="D1" s="2" t="s">
        <v>2</v>
      </c>
      <c r="E1" s="1" t="s">
        <v>3</v>
      </c>
      <c r="F1" s="2" t="s">
        <v>4</v>
      </c>
      <c r="G1" s="3" t="s">
        <v>5</v>
      </c>
      <c r="H1" s="68" t="s">
        <v>6</v>
      </c>
      <c r="I1" s="1" t="s">
        <v>7</v>
      </c>
      <c r="J1" s="2" t="s">
        <v>8</v>
      </c>
    </row>
    <row r="2" spans="1:10" ht="14.4" customHeight="1" thickBot="1" x14ac:dyDescent="0.35">
      <c r="A2" s="70">
        <v>6332</v>
      </c>
      <c r="B2" s="20">
        <v>44256</v>
      </c>
      <c r="C2" s="20" t="s">
        <v>9</v>
      </c>
      <c r="D2" s="71">
        <v>159</v>
      </c>
      <c r="E2" s="72" t="s">
        <v>10</v>
      </c>
      <c r="F2" s="21" t="s">
        <v>11</v>
      </c>
      <c r="G2" s="71">
        <v>159</v>
      </c>
      <c r="H2" s="79">
        <v>44380</v>
      </c>
      <c r="I2" s="73">
        <v>44503</v>
      </c>
      <c r="J2" s="74" t="str">
        <f>IF(I2&lt;=H2,"Tepat Waktu","Terlambat")</f>
        <v>Terlambat</v>
      </c>
    </row>
    <row r="3" spans="1:10" ht="13.8" customHeight="1" thickBot="1" x14ac:dyDescent="0.35">
      <c r="A3" s="61">
        <v>6333</v>
      </c>
      <c r="B3" s="8">
        <v>44256</v>
      </c>
      <c r="C3" s="8" t="s">
        <v>12</v>
      </c>
      <c r="D3" s="9">
        <v>68</v>
      </c>
      <c r="E3" s="4" t="s">
        <v>10</v>
      </c>
      <c r="F3" s="6" t="s">
        <v>13</v>
      </c>
      <c r="G3" s="9">
        <v>68</v>
      </c>
      <c r="H3" s="80" t="s">
        <v>89</v>
      </c>
      <c r="I3" s="69">
        <v>44533</v>
      </c>
      <c r="J3" s="7" t="str">
        <f t="shared" ref="J3:J10" si="0">IF(I3&lt;=H3,"Tepat Waktu","Terlambat")</f>
        <v>Tepat Waktu</v>
      </c>
    </row>
    <row r="4" spans="1:10" ht="15" thickBot="1" x14ac:dyDescent="0.35">
      <c r="A4" s="75">
        <v>6337</v>
      </c>
      <c r="B4" s="76">
        <v>44256</v>
      </c>
      <c r="C4" s="76" t="s">
        <v>14</v>
      </c>
      <c r="D4" s="77">
        <v>70</v>
      </c>
      <c r="E4" s="20" t="s">
        <v>15</v>
      </c>
      <c r="F4" s="21" t="s">
        <v>16</v>
      </c>
      <c r="G4" s="77">
        <v>70</v>
      </c>
      <c r="H4" s="81">
        <v>44442</v>
      </c>
      <c r="I4" s="78" t="s">
        <v>90</v>
      </c>
      <c r="J4" s="74" t="str">
        <f t="shared" si="0"/>
        <v>Terlambat</v>
      </c>
    </row>
    <row r="5" spans="1:10" x14ac:dyDescent="0.3">
      <c r="A5" s="60">
        <v>6342</v>
      </c>
      <c r="B5" s="4">
        <v>44257</v>
      </c>
      <c r="C5" s="4" t="s">
        <v>17</v>
      </c>
      <c r="D5" s="5">
        <v>8</v>
      </c>
      <c r="E5" s="4" t="s">
        <v>18</v>
      </c>
      <c r="F5" s="6" t="s">
        <v>19</v>
      </c>
      <c r="G5" s="5">
        <v>8</v>
      </c>
      <c r="H5" s="82">
        <v>44267</v>
      </c>
      <c r="I5" s="4">
        <v>44264</v>
      </c>
      <c r="J5" s="7" t="str">
        <f t="shared" si="0"/>
        <v>Tepat Waktu</v>
      </c>
    </row>
    <row r="6" spans="1:10" x14ac:dyDescent="0.3">
      <c r="A6" s="62">
        <v>6345</v>
      </c>
      <c r="B6" s="10">
        <v>44257</v>
      </c>
      <c r="C6" s="10" t="s">
        <v>20</v>
      </c>
      <c r="D6" s="11">
        <v>90</v>
      </c>
      <c r="E6" s="12" t="s">
        <v>21</v>
      </c>
      <c r="F6" s="13" t="s">
        <v>22</v>
      </c>
      <c r="G6" s="11">
        <v>70</v>
      </c>
      <c r="H6" s="83">
        <v>44258</v>
      </c>
      <c r="I6" s="12">
        <v>44260</v>
      </c>
      <c r="J6" s="14" t="str">
        <f t="shared" si="0"/>
        <v>Terlambat</v>
      </c>
    </row>
    <row r="7" spans="1:10" x14ac:dyDescent="0.3">
      <c r="A7" s="63">
        <v>6348</v>
      </c>
      <c r="B7" s="15">
        <v>44257</v>
      </c>
      <c r="C7" s="15" t="s">
        <v>23</v>
      </c>
      <c r="D7" s="16">
        <v>70</v>
      </c>
      <c r="E7" s="15" t="s">
        <v>18</v>
      </c>
      <c r="F7" s="17" t="s">
        <v>11</v>
      </c>
      <c r="G7" s="16">
        <v>80</v>
      </c>
      <c r="H7" s="15">
        <v>44264</v>
      </c>
      <c r="I7" s="15">
        <v>44260</v>
      </c>
      <c r="J7" s="7" t="str">
        <f t="shared" si="0"/>
        <v>Tepat Waktu</v>
      </c>
    </row>
    <row r="8" spans="1:10" x14ac:dyDescent="0.3">
      <c r="A8" s="60">
        <v>6350</v>
      </c>
      <c r="B8" s="4">
        <v>44258</v>
      </c>
      <c r="C8" s="4" t="s">
        <v>24</v>
      </c>
      <c r="D8" s="5">
        <v>9</v>
      </c>
      <c r="E8" s="4" t="s">
        <v>18</v>
      </c>
      <c r="F8" s="17" t="s">
        <v>13</v>
      </c>
      <c r="G8" s="5">
        <v>9</v>
      </c>
      <c r="H8" s="82">
        <v>44266</v>
      </c>
      <c r="I8" s="8">
        <v>44263</v>
      </c>
      <c r="J8" s="7" t="str">
        <f t="shared" si="0"/>
        <v>Tepat Waktu</v>
      </c>
    </row>
    <row r="9" spans="1:10" x14ac:dyDescent="0.3">
      <c r="A9" s="19">
        <v>6351</v>
      </c>
      <c r="B9" s="18">
        <v>44258</v>
      </c>
      <c r="C9" s="18" t="s">
        <v>25</v>
      </c>
      <c r="D9" s="19">
        <v>2</v>
      </c>
      <c r="E9" s="20" t="s">
        <v>18</v>
      </c>
      <c r="F9" s="21" t="s">
        <v>16</v>
      </c>
      <c r="G9" s="19">
        <v>2</v>
      </c>
      <c r="H9" s="84">
        <v>44267</v>
      </c>
      <c r="I9" s="22">
        <v>44268</v>
      </c>
      <c r="J9" s="74" t="str">
        <f t="shared" si="0"/>
        <v>Terlambat</v>
      </c>
    </row>
    <row r="10" spans="1:10" x14ac:dyDescent="0.3">
      <c r="A10" s="23">
        <v>6352</v>
      </c>
      <c r="B10" s="22">
        <v>44258</v>
      </c>
      <c r="C10" s="22" t="s">
        <v>26</v>
      </c>
      <c r="D10" s="23">
        <v>12</v>
      </c>
      <c r="E10" s="20" t="s">
        <v>18</v>
      </c>
      <c r="F10" s="21" t="s">
        <v>19</v>
      </c>
      <c r="G10" s="23">
        <v>12</v>
      </c>
      <c r="H10" s="84">
        <v>44265</v>
      </c>
      <c r="I10" s="22">
        <v>44267</v>
      </c>
      <c r="J10" s="74" t="str">
        <f t="shared" si="0"/>
        <v>Terlambat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9668-E5DA-46A3-8B0F-95D731655E1C}">
  <dimension ref="A1:T34"/>
  <sheetViews>
    <sheetView workbookViewId="0">
      <selection activeCell="D2" sqref="D2"/>
    </sheetView>
  </sheetViews>
  <sheetFormatPr defaultColWidth="8.77734375" defaultRowHeight="14.4" x14ac:dyDescent="0.3"/>
  <cols>
    <col min="13" max="13" width="12.44140625" bestFit="1" customWidth="1"/>
    <col min="15" max="15" width="9.44140625" bestFit="1" customWidth="1"/>
    <col min="16" max="16" width="11" bestFit="1" customWidth="1"/>
    <col min="20" max="20" width="11" bestFit="1" customWidth="1"/>
  </cols>
  <sheetData>
    <row r="1" spans="1:20" ht="29.4" thickBot="1" x14ac:dyDescent="0.35">
      <c r="A1" s="24" t="s">
        <v>27</v>
      </c>
      <c r="B1" s="25" t="s">
        <v>28</v>
      </c>
      <c r="C1" s="25" t="s">
        <v>29</v>
      </c>
      <c r="D1" s="25" t="s">
        <v>30</v>
      </c>
      <c r="E1" s="25" t="s">
        <v>31</v>
      </c>
      <c r="F1" s="26"/>
      <c r="G1" s="27"/>
      <c r="H1" s="27"/>
      <c r="I1" s="27"/>
    </row>
    <row r="2" spans="1:20" ht="15" thickBot="1" x14ac:dyDescent="0.35">
      <c r="A2" s="28" t="s">
        <v>32</v>
      </c>
      <c r="B2" s="29">
        <v>4</v>
      </c>
      <c r="C2" s="29">
        <v>300</v>
      </c>
      <c r="D2" s="29">
        <v>75</v>
      </c>
      <c r="E2" s="29" t="s">
        <v>33</v>
      </c>
      <c r="F2" s="26"/>
      <c r="G2" s="27"/>
      <c r="H2" s="27"/>
      <c r="I2" s="27"/>
    </row>
    <row r="3" spans="1:20" ht="15" thickBot="1" x14ac:dyDescent="0.35">
      <c r="A3" s="28" t="s">
        <v>34</v>
      </c>
      <c r="B3" s="29">
        <v>3</v>
      </c>
      <c r="C3" s="29">
        <v>300</v>
      </c>
      <c r="D3" s="29">
        <v>100</v>
      </c>
      <c r="E3" s="29" t="s">
        <v>33</v>
      </c>
      <c r="F3" s="26"/>
      <c r="G3" s="27"/>
      <c r="H3" s="27"/>
      <c r="I3" s="27"/>
      <c r="N3" s="91" t="s">
        <v>61</v>
      </c>
      <c r="O3" s="91"/>
      <c r="P3" s="91"/>
      <c r="Q3" s="91"/>
      <c r="R3" s="91"/>
      <c r="T3" s="47" t="s">
        <v>62</v>
      </c>
    </row>
    <row r="4" spans="1:20" ht="15" thickBot="1" x14ac:dyDescent="0.35">
      <c r="A4" s="28" t="s">
        <v>35</v>
      </c>
      <c r="B4" s="29">
        <v>4</v>
      </c>
      <c r="C4" s="29">
        <v>300</v>
      </c>
      <c r="D4" s="29">
        <v>75</v>
      </c>
      <c r="E4" s="29" t="s">
        <v>33</v>
      </c>
      <c r="F4" s="26"/>
      <c r="G4" s="27"/>
      <c r="H4" s="27"/>
      <c r="I4" s="27"/>
      <c r="P4" s="46" t="s">
        <v>32</v>
      </c>
      <c r="R4" s="46" t="s">
        <v>43</v>
      </c>
      <c r="T4" s="46" t="s">
        <v>42</v>
      </c>
    </row>
    <row r="5" spans="1:20" ht="15" thickBot="1" x14ac:dyDescent="0.35">
      <c r="A5" s="28" t="s">
        <v>36</v>
      </c>
      <c r="B5" s="29">
        <v>4</v>
      </c>
      <c r="C5" s="29">
        <v>300</v>
      </c>
      <c r="D5" s="29">
        <v>75</v>
      </c>
      <c r="E5" s="29" t="s">
        <v>33</v>
      </c>
      <c r="F5" s="26"/>
      <c r="G5" s="27"/>
      <c r="H5" s="27"/>
      <c r="I5" s="27"/>
      <c r="N5" t="s">
        <v>37</v>
      </c>
      <c r="P5" t="s">
        <v>58</v>
      </c>
      <c r="R5" t="s">
        <v>59</v>
      </c>
      <c r="T5" t="s">
        <v>60</v>
      </c>
    </row>
    <row r="6" spans="1:20" ht="15" thickBot="1" x14ac:dyDescent="0.35">
      <c r="A6" s="28" t="s">
        <v>37</v>
      </c>
      <c r="B6" s="29">
        <v>2</v>
      </c>
      <c r="C6" s="29">
        <v>300</v>
      </c>
      <c r="D6" s="29">
        <v>150</v>
      </c>
      <c r="E6" s="29" t="s">
        <v>33</v>
      </c>
      <c r="F6" s="26"/>
      <c r="G6" s="27"/>
      <c r="H6" s="27"/>
      <c r="I6" s="27"/>
      <c r="N6" t="s">
        <v>40</v>
      </c>
      <c r="P6" t="s">
        <v>34</v>
      </c>
    </row>
    <row r="7" spans="1:20" ht="15" thickBot="1" x14ac:dyDescent="0.35">
      <c r="A7" s="30"/>
      <c r="B7" s="31"/>
      <c r="C7" s="31"/>
      <c r="D7" s="31"/>
      <c r="E7" s="31"/>
      <c r="F7" s="32"/>
      <c r="G7" s="27"/>
      <c r="H7" s="27"/>
      <c r="I7" s="27"/>
      <c r="N7" t="s">
        <v>32</v>
      </c>
      <c r="P7" t="s">
        <v>35</v>
      </c>
    </row>
    <row r="8" spans="1:20" ht="15" thickBot="1" x14ac:dyDescent="0.35">
      <c r="A8" s="30"/>
      <c r="B8" s="31"/>
      <c r="C8" s="31"/>
      <c r="D8" s="31"/>
      <c r="E8" s="31"/>
      <c r="F8" s="32"/>
      <c r="G8" s="27"/>
      <c r="H8" s="27"/>
      <c r="I8" s="27"/>
    </row>
    <row r="9" spans="1:20" ht="15" thickBot="1" x14ac:dyDescent="0.35">
      <c r="A9" s="27"/>
      <c r="B9" s="27"/>
      <c r="C9" s="27"/>
      <c r="D9" s="27"/>
      <c r="E9" s="27"/>
      <c r="F9" s="27"/>
      <c r="G9" s="27"/>
      <c r="H9" s="27"/>
      <c r="I9" s="27"/>
      <c r="N9" s="92" t="s">
        <v>63</v>
      </c>
      <c r="O9" s="92"/>
      <c r="P9" s="92"/>
      <c r="Q9" s="92"/>
      <c r="R9" s="92"/>
      <c r="S9" s="92"/>
    </row>
    <row r="10" spans="1:20" ht="15" thickBot="1" x14ac:dyDescent="0.35">
      <c r="A10" s="85" t="s">
        <v>38</v>
      </c>
      <c r="B10" s="86"/>
      <c r="C10" s="86"/>
      <c r="D10" s="86"/>
      <c r="E10" s="86"/>
      <c r="F10" s="86"/>
      <c r="G10" s="86"/>
      <c r="H10" s="86"/>
      <c r="I10" s="87"/>
      <c r="N10" s="92"/>
      <c r="O10" s="92"/>
      <c r="P10" s="92"/>
      <c r="Q10" s="92"/>
      <c r="R10" s="92"/>
      <c r="S10" s="92"/>
    </row>
    <row r="11" spans="1:20" ht="15" thickBot="1" x14ac:dyDescent="0.35">
      <c r="A11" s="33" t="s">
        <v>39</v>
      </c>
      <c r="B11" s="34" t="s">
        <v>40</v>
      </c>
      <c r="C11" s="34" t="s">
        <v>41</v>
      </c>
      <c r="D11" s="34" t="s">
        <v>42</v>
      </c>
      <c r="E11" s="34" t="s">
        <v>37</v>
      </c>
      <c r="F11" s="34" t="s">
        <v>32</v>
      </c>
      <c r="G11" s="34" t="s">
        <v>34</v>
      </c>
      <c r="H11" s="34" t="s">
        <v>35</v>
      </c>
      <c r="I11" s="34" t="s">
        <v>43</v>
      </c>
    </row>
    <row r="12" spans="1:20" ht="15" thickBot="1" x14ac:dyDescent="0.35">
      <c r="A12" s="35">
        <v>1</v>
      </c>
      <c r="B12" s="36">
        <v>30.5</v>
      </c>
      <c r="C12" s="36">
        <v>5.9</v>
      </c>
      <c r="D12" s="36">
        <v>4.8</v>
      </c>
      <c r="E12" s="36">
        <v>1.25</v>
      </c>
      <c r="F12" s="36">
        <v>5.42</v>
      </c>
      <c r="G12" s="36">
        <v>6.2</v>
      </c>
      <c r="H12" s="36">
        <v>8.02</v>
      </c>
      <c r="I12" s="36">
        <v>4.8899999999999997</v>
      </c>
      <c r="M12" s="93" t="s">
        <v>76</v>
      </c>
      <c r="N12" s="93"/>
      <c r="O12" s="93"/>
      <c r="P12" s="93"/>
      <c r="Q12" s="93"/>
      <c r="R12" s="93"/>
    </row>
    <row r="13" spans="1:20" ht="15" thickBot="1" x14ac:dyDescent="0.35">
      <c r="A13" s="35">
        <v>2</v>
      </c>
      <c r="B13" s="36">
        <v>27.6</v>
      </c>
      <c r="C13" s="36">
        <v>7.3</v>
      </c>
      <c r="D13" s="36">
        <v>3.9</v>
      </c>
      <c r="E13" s="36">
        <v>1.25</v>
      </c>
      <c r="F13" s="36">
        <v>9.6</v>
      </c>
      <c r="G13" s="36">
        <v>5.0999999999999996</v>
      </c>
      <c r="H13" s="36">
        <v>7.3</v>
      </c>
      <c r="I13" s="36">
        <v>5.51</v>
      </c>
      <c r="M13" s="44"/>
      <c r="N13" s="44" t="s">
        <v>32</v>
      </c>
      <c r="O13" s="44" t="s">
        <v>34</v>
      </c>
      <c r="P13" s="44" t="s">
        <v>35</v>
      </c>
      <c r="Q13" s="44" t="s">
        <v>36</v>
      </c>
      <c r="R13" s="44" t="s">
        <v>37</v>
      </c>
    </row>
    <row r="14" spans="1:20" ht="15" thickBot="1" x14ac:dyDescent="0.35">
      <c r="A14" s="35">
        <v>3</v>
      </c>
      <c r="B14" s="36">
        <v>34.25</v>
      </c>
      <c r="C14" s="36">
        <v>6.25</v>
      </c>
      <c r="D14" s="36">
        <v>5.7</v>
      </c>
      <c r="E14" s="36">
        <v>1.25</v>
      </c>
      <c r="F14" s="36">
        <v>7.27</v>
      </c>
      <c r="G14" s="36">
        <v>6.15</v>
      </c>
      <c r="H14" s="36">
        <v>5.1100000000000003</v>
      </c>
      <c r="I14" s="36">
        <v>5.77</v>
      </c>
      <c r="M14" s="44" t="s">
        <v>56</v>
      </c>
      <c r="N14" s="44">
        <f>F21</f>
        <v>7.19</v>
      </c>
      <c r="O14" s="44">
        <f>G21</f>
        <v>6.67</v>
      </c>
      <c r="P14" s="44">
        <f>H21</f>
        <v>6.61</v>
      </c>
      <c r="Q14" s="44">
        <f>C21</f>
        <v>6.33</v>
      </c>
      <c r="R14" s="44">
        <f>E21</f>
        <v>1.25</v>
      </c>
    </row>
    <row r="15" spans="1:20" ht="15" thickBot="1" x14ac:dyDescent="0.35">
      <c r="A15" s="35">
        <v>4</v>
      </c>
      <c r="B15" s="36">
        <v>29.6</v>
      </c>
      <c r="C15" s="36">
        <v>4.75</v>
      </c>
      <c r="D15" s="36">
        <v>4.4000000000000004</v>
      </c>
      <c r="E15" s="36">
        <v>1.25</v>
      </c>
      <c r="F15" s="36">
        <v>7.52</v>
      </c>
      <c r="G15" s="36">
        <v>7.25</v>
      </c>
      <c r="H15" s="36">
        <v>5.14</v>
      </c>
      <c r="I15" s="36">
        <v>5.12</v>
      </c>
    </row>
    <row r="16" spans="1:20" ht="15" thickBot="1" x14ac:dyDescent="0.35">
      <c r="A16" s="35">
        <v>5</v>
      </c>
      <c r="B16" s="36">
        <v>31.35</v>
      </c>
      <c r="C16" s="36">
        <v>8.6300000000000008</v>
      </c>
      <c r="D16" s="36">
        <v>6.27</v>
      </c>
      <c r="E16" s="36">
        <v>1.25</v>
      </c>
      <c r="F16" s="36">
        <v>8.1999999999999993</v>
      </c>
      <c r="G16" s="36">
        <v>7</v>
      </c>
      <c r="H16" s="36">
        <v>7.05</v>
      </c>
      <c r="I16" s="36">
        <v>5.65</v>
      </c>
    </row>
    <row r="17" spans="1:18" ht="15" thickBot="1" x14ac:dyDescent="0.35">
      <c r="A17" s="35">
        <v>6</v>
      </c>
      <c r="B17" s="36">
        <v>25.4</v>
      </c>
      <c r="C17" s="36">
        <v>5.5</v>
      </c>
      <c r="D17" s="36">
        <v>5.73</v>
      </c>
      <c r="E17" s="36">
        <v>1.25</v>
      </c>
      <c r="F17" s="36">
        <v>5.67</v>
      </c>
      <c r="G17" s="36">
        <v>8.32</v>
      </c>
      <c r="H17" s="36">
        <v>8.2200000000000006</v>
      </c>
      <c r="I17" s="36">
        <v>5.34</v>
      </c>
      <c r="M17" s="93" t="s">
        <v>76</v>
      </c>
      <c r="N17" s="93"/>
      <c r="O17" s="93"/>
      <c r="P17" s="93"/>
      <c r="Q17" s="93"/>
      <c r="R17" s="93"/>
    </row>
    <row r="18" spans="1:18" ht="15" thickBot="1" x14ac:dyDescent="0.35">
      <c r="A18" s="35">
        <v>7</v>
      </c>
      <c r="B18" s="36">
        <v>37.5</v>
      </c>
      <c r="C18" s="36">
        <v>4.0999999999999996</v>
      </c>
      <c r="D18" s="36">
        <v>3.27</v>
      </c>
      <c r="E18" s="36">
        <v>1.25</v>
      </c>
      <c r="F18" s="36">
        <v>6.77</v>
      </c>
      <c r="G18" s="36">
        <v>5.0999999999999996</v>
      </c>
      <c r="H18" s="36">
        <v>5.43</v>
      </c>
      <c r="I18" s="36">
        <v>4.92</v>
      </c>
      <c r="M18" s="44"/>
      <c r="N18" s="44" t="s">
        <v>32</v>
      </c>
      <c r="O18" s="44" t="s">
        <v>34</v>
      </c>
      <c r="P18" s="44" t="s">
        <v>35</v>
      </c>
      <c r="Q18" s="44" t="s">
        <v>36</v>
      </c>
      <c r="R18" s="44" t="s">
        <v>37</v>
      </c>
    </row>
    <row r="19" spans="1:18" ht="15" thickBot="1" x14ac:dyDescent="0.35">
      <c r="A19" s="35">
        <v>8</v>
      </c>
      <c r="B19" s="36">
        <v>28.55</v>
      </c>
      <c r="C19" s="36">
        <v>7.9</v>
      </c>
      <c r="D19" s="36">
        <v>4.7699999999999996</v>
      </c>
      <c r="E19" s="36">
        <v>1.25</v>
      </c>
      <c r="F19" s="36">
        <v>8.4600000000000009</v>
      </c>
      <c r="G19" s="36">
        <v>6.23</v>
      </c>
      <c r="H19" s="36">
        <v>6.1</v>
      </c>
      <c r="I19" s="36">
        <v>5.4</v>
      </c>
      <c r="M19" s="44" t="s">
        <v>56</v>
      </c>
      <c r="N19" s="44">
        <f>F34</f>
        <v>6.99</v>
      </c>
      <c r="O19" s="44">
        <f t="shared" ref="O19:P19" si="0">G34</f>
        <v>6.33</v>
      </c>
      <c r="P19" s="44">
        <f t="shared" si="0"/>
        <v>88.36</v>
      </c>
      <c r="Q19" s="44">
        <f>C34</f>
        <v>6.57</v>
      </c>
      <c r="R19" s="44">
        <f>E34</f>
        <v>1.25</v>
      </c>
    </row>
    <row r="20" spans="1:18" ht="15" thickBot="1" x14ac:dyDescent="0.35">
      <c r="A20" s="35">
        <v>9</v>
      </c>
      <c r="B20" s="36">
        <v>32.82</v>
      </c>
      <c r="C20" s="36">
        <v>6.6</v>
      </c>
      <c r="D20" s="36">
        <v>5.5</v>
      </c>
      <c r="E20" s="36">
        <v>1.25</v>
      </c>
      <c r="F20" s="36">
        <v>5.81</v>
      </c>
      <c r="G20" s="36">
        <v>8.66</v>
      </c>
      <c r="H20" s="36">
        <v>7.12</v>
      </c>
      <c r="I20" s="36">
        <v>4.93</v>
      </c>
    </row>
    <row r="21" spans="1:18" ht="15" thickBot="1" x14ac:dyDescent="0.35">
      <c r="A21" s="27" t="s">
        <v>44</v>
      </c>
      <c r="B21" s="37">
        <v>30.84</v>
      </c>
      <c r="C21" s="37">
        <v>6.33</v>
      </c>
      <c r="D21" s="37">
        <v>4.93</v>
      </c>
      <c r="E21" s="37">
        <v>1.25</v>
      </c>
      <c r="F21" s="37">
        <v>7.19</v>
      </c>
      <c r="G21" s="37">
        <v>6.67</v>
      </c>
      <c r="H21" s="37">
        <v>6.61</v>
      </c>
      <c r="I21" s="37">
        <v>5.28</v>
      </c>
    </row>
    <row r="22" spans="1:18" ht="15" thickBot="1" x14ac:dyDescent="0.35">
      <c r="A22" s="38"/>
      <c r="B22" s="38"/>
      <c r="C22" s="38"/>
      <c r="D22" s="38"/>
      <c r="E22" s="38"/>
      <c r="F22" s="38"/>
      <c r="G22" s="38"/>
      <c r="H22" s="38"/>
      <c r="I22" s="38"/>
    </row>
    <row r="23" spans="1:18" ht="15" thickBot="1" x14ac:dyDescent="0.35">
      <c r="A23" s="88" t="s">
        <v>45</v>
      </c>
      <c r="B23" s="89"/>
      <c r="C23" s="89"/>
      <c r="D23" s="89"/>
      <c r="E23" s="89"/>
      <c r="F23" s="89"/>
      <c r="G23" s="89"/>
      <c r="H23" s="89"/>
      <c r="I23" s="90"/>
    </row>
    <row r="24" spans="1:18" ht="15" thickBot="1" x14ac:dyDescent="0.35">
      <c r="A24" s="33" t="s">
        <v>39</v>
      </c>
      <c r="B24" s="34" t="s">
        <v>40</v>
      </c>
      <c r="C24" s="34" t="s">
        <v>41</v>
      </c>
      <c r="D24" s="34" t="s">
        <v>42</v>
      </c>
      <c r="E24" s="34" t="s">
        <v>37</v>
      </c>
      <c r="F24" s="34" t="s">
        <v>32</v>
      </c>
      <c r="G24" s="34" t="s">
        <v>34</v>
      </c>
      <c r="H24" s="34" t="s">
        <v>35</v>
      </c>
      <c r="I24" s="34" t="s">
        <v>43</v>
      </c>
    </row>
    <row r="25" spans="1:18" ht="15" thickBot="1" x14ac:dyDescent="0.35">
      <c r="A25" s="35">
        <v>1</v>
      </c>
      <c r="B25" s="36">
        <v>31.5</v>
      </c>
      <c r="C25" s="36">
        <v>6.9</v>
      </c>
      <c r="D25" s="36">
        <v>6.57</v>
      </c>
      <c r="E25" s="36">
        <v>1.25</v>
      </c>
      <c r="F25" s="36">
        <v>7.52</v>
      </c>
      <c r="G25" s="36">
        <v>6.2</v>
      </c>
      <c r="H25" s="36">
        <v>8.02</v>
      </c>
      <c r="I25" s="36">
        <v>5.32</v>
      </c>
    </row>
    <row r="26" spans="1:18" ht="15" thickBot="1" x14ac:dyDescent="0.35">
      <c r="A26" s="35">
        <v>2</v>
      </c>
      <c r="B26" s="36">
        <v>29.6</v>
      </c>
      <c r="C26" s="36">
        <v>7.23</v>
      </c>
      <c r="D26" s="36">
        <v>5.81</v>
      </c>
      <c r="E26" s="36">
        <v>1.25</v>
      </c>
      <c r="F26" s="36">
        <v>8.6</v>
      </c>
      <c r="G26" s="36">
        <v>7.1</v>
      </c>
      <c r="H26" s="36">
        <v>5.3</v>
      </c>
      <c r="I26" s="36">
        <v>5.61</v>
      </c>
    </row>
    <row r="27" spans="1:18" ht="15" thickBot="1" x14ac:dyDescent="0.35">
      <c r="A27" s="35">
        <v>3</v>
      </c>
      <c r="B27" s="36">
        <v>37.25</v>
      </c>
      <c r="C27" s="36">
        <v>6.33</v>
      </c>
      <c r="D27" s="36">
        <v>6.32</v>
      </c>
      <c r="E27" s="36">
        <v>1.25</v>
      </c>
      <c r="F27" s="36">
        <v>6.27</v>
      </c>
      <c r="G27" s="36">
        <v>5.15</v>
      </c>
      <c r="H27" s="36">
        <v>5.1100000000000003</v>
      </c>
      <c r="I27" s="36">
        <v>5.27</v>
      </c>
    </row>
    <row r="28" spans="1:18" ht="15" thickBot="1" x14ac:dyDescent="0.35">
      <c r="A28" s="35">
        <v>4</v>
      </c>
      <c r="B28" s="36">
        <v>30.32</v>
      </c>
      <c r="C28" s="36">
        <v>5.8</v>
      </c>
      <c r="D28" s="36">
        <v>5.47</v>
      </c>
      <c r="E28" s="36">
        <v>1.25</v>
      </c>
      <c r="F28" s="36">
        <v>8.6199999999999992</v>
      </c>
      <c r="G28" s="36">
        <v>6.25</v>
      </c>
      <c r="H28" s="36">
        <v>7.14</v>
      </c>
      <c r="I28" s="36">
        <v>5.72</v>
      </c>
    </row>
    <row r="29" spans="1:18" ht="15" thickBot="1" x14ac:dyDescent="0.35">
      <c r="A29" s="35">
        <v>5</v>
      </c>
      <c r="B29" s="36">
        <v>29.3</v>
      </c>
      <c r="C29" s="36">
        <v>7.53</v>
      </c>
      <c r="D29" s="36">
        <v>7.27</v>
      </c>
      <c r="E29" s="36">
        <v>1.25</v>
      </c>
      <c r="F29" s="36">
        <v>5.2</v>
      </c>
      <c r="G29" s="36">
        <v>7</v>
      </c>
      <c r="H29" s="36">
        <v>5.05</v>
      </c>
      <c r="I29" s="36">
        <v>5.75</v>
      </c>
    </row>
    <row r="30" spans="1:18" ht="15" thickBot="1" x14ac:dyDescent="0.35">
      <c r="A30" s="35">
        <v>6</v>
      </c>
      <c r="B30" s="36">
        <v>30.77</v>
      </c>
      <c r="C30" s="36">
        <v>6.27</v>
      </c>
      <c r="D30" s="36">
        <v>6.53</v>
      </c>
      <c r="E30" s="36">
        <v>1.25</v>
      </c>
      <c r="F30" s="36">
        <v>7.67</v>
      </c>
      <c r="G30" s="36">
        <v>7.32</v>
      </c>
      <c r="H30" s="36">
        <v>722</v>
      </c>
      <c r="I30" s="36">
        <v>5.3</v>
      </c>
    </row>
    <row r="31" spans="1:18" ht="15" thickBot="1" x14ac:dyDescent="0.35">
      <c r="A31" s="35">
        <v>7</v>
      </c>
      <c r="B31" s="36">
        <v>39.5</v>
      </c>
      <c r="C31" s="36">
        <v>5.14</v>
      </c>
      <c r="D31" s="36">
        <v>6.58</v>
      </c>
      <c r="E31" s="36">
        <v>1.25</v>
      </c>
      <c r="F31" s="36">
        <v>6.78</v>
      </c>
      <c r="G31" s="36">
        <v>6.1</v>
      </c>
      <c r="H31" s="36">
        <v>6.43</v>
      </c>
      <c r="I31" s="36">
        <v>5.2</v>
      </c>
    </row>
    <row r="32" spans="1:18" ht="15" thickBot="1" x14ac:dyDescent="0.35">
      <c r="A32" s="35">
        <v>8</v>
      </c>
      <c r="B32" s="36">
        <v>30.23</v>
      </c>
      <c r="C32" s="36">
        <v>7.57</v>
      </c>
      <c r="D32" s="36">
        <v>6.77</v>
      </c>
      <c r="E32" s="36">
        <v>1.25</v>
      </c>
      <c r="F32" s="36">
        <v>5.46</v>
      </c>
      <c r="G32" s="36">
        <v>6.23</v>
      </c>
      <c r="H32" s="36">
        <v>7.1</v>
      </c>
      <c r="I32" s="36">
        <v>5.4</v>
      </c>
    </row>
    <row r="33" spans="1:9" ht="15" thickBot="1" x14ac:dyDescent="0.35">
      <c r="A33" s="35">
        <v>9</v>
      </c>
      <c r="B33" s="36">
        <v>31.32</v>
      </c>
      <c r="C33" s="36">
        <v>6.37</v>
      </c>
      <c r="D33" s="36">
        <v>5.54</v>
      </c>
      <c r="E33" s="36">
        <v>1.25</v>
      </c>
      <c r="F33" s="36">
        <v>6.81</v>
      </c>
      <c r="G33" s="36">
        <v>5.66</v>
      </c>
      <c r="H33" s="36">
        <v>29.12</v>
      </c>
      <c r="I33" s="36">
        <v>4.93</v>
      </c>
    </row>
    <row r="34" spans="1:9" ht="15" thickBot="1" x14ac:dyDescent="0.35">
      <c r="A34" s="39" t="s">
        <v>44</v>
      </c>
      <c r="B34" s="37">
        <v>32.200000000000003</v>
      </c>
      <c r="C34" s="37">
        <v>6.57</v>
      </c>
      <c r="D34" s="37">
        <v>6.32</v>
      </c>
      <c r="E34" s="37">
        <v>1.25</v>
      </c>
      <c r="F34" s="37">
        <v>6.99</v>
      </c>
      <c r="G34" s="37">
        <v>6.33</v>
      </c>
      <c r="H34" s="37">
        <v>88.36</v>
      </c>
      <c r="I34" s="37">
        <v>5.39</v>
      </c>
    </row>
  </sheetData>
  <mergeCells count="6">
    <mergeCell ref="A10:I10"/>
    <mergeCell ref="A23:I23"/>
    <mergeCell ref="N3:R3"/>
    <mergeCell ref="N9:S10"/>
    <mergeCell ref="M12:R12"/>
    <mergeCell ref="M17:R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4331-9426-4836-971D-2307E197523C}">
  <dimension ref="A1:T79"/>
  <sheetViews>
    <sheetView topLeftCell="B49" zoomScale="70" zoomScaleNormal="70" workbookViewId="0">
      <selection activeCell="R59" sqref="R59"/>
    </sheetView>
  </sheetViews>
  <sheetFormatPr defaultColWidth="8.77734375" defaultRowHeight="14.4" x14ac:dyDescent="0.3"/>
  <cols>
    <col min="1" max="1" width="16.33203125" bestFit="1" customWidth="1"/>
    <col min="2" max="2" width="20.44140625" bestFit="1" customWidth="1"/>
    <col min="3" max="3" width="14.109375" bestFit="1" customWidth="1"/>
    <col min="4" max="4" width="15.6640625" bestFit="1" customWidth="1"/>
    <col min="5" max="5" width="14.109375" bestFit="1" customWidth="1"/>
    <col min="6" max="6" width="10.33203125" bestFit="1" customWidth="1"/>
    <col min="7" max="7" width="16.77734375" bestFit="1" customWidth="1"/>
    <col min="8" max="8" width="14.109375" bestFit="1" customWidth="1"/>
    <col min="9" max="9" width="10.6640625" bestFit="1" customWidth="1"/>
    <col min="10" max="10" width="14.109375" bestFit="1" customWidth="1"/>
    <col min="11" max="11" width="17.44140625" bestFit="1" customWidth="1"/>
    <col min="12" max="12" width="12.44140625" bestFit="1" customWidth="1"/>
    <col min="13" max="13" width="10.33203125" bestFit="1" customWidth="1"/>
  </cols>
  <sheetData>
    <row r="1" spans="1:20" x14ac:dyDescent="0.3">
      <c r="A1" s="40" t="s">
        <v>0</v>
      </c>
      <c r="B1" s="40" t="s">
        <v>1</v>
      </c>
      <c r="C1" s="51" t="s">
        <v>68</v>
      </c>
      <c r="D1" s="41" t="s">
        <v>2</v>
      </c>
      <c r="E1" s="42" t="s">
        <v>5</v>
      </c>
      <c r="F1" s="40" t="s">
        <v>6</v>
      </c>
      <c r="G1" s="40" t="s">
        <v>7</v>
      </c>
      <c r="H1" s="41"/>
    </row>
    <row r="2" spans="1:20" x14ac:dyDescent="0.3">
      <c r="A2" s="48">
        <v>1</v>
      </c>
      <c r="B2" s="49" t="s">
        <v>46</v>
      </c>
      <c r="C2" s="52" t="s">
        <v>10</v>
      </c>
      <c r="D2" s="50">
        <v>159</v>
      </c>
      <c r="E2" s="50">
        <v>159</v>
      </c>
      <c r="F2" s="49">
        <v>7</v>
      </c>
      <c r="G2" s="49">
        <v>6</v>
      </c>
      <c r="H2" s="49"/>
      <c r="I2">
        <f>G2 * $M$3</f>
        <v>114</v>
      </c>
    </row>
    <row r="3" spans="1:20" x14ac:dyDescent="0.3">
      <c r="A3" s="43">
        <v>1</v>
      </c>
      <c r="B3" s="44" t="s">
        <v>47</v>
      </c>
      <c r="C3" s="52" t="s">
        <v>10</v>
      </c>
      <c r="D3" s="45">
        <v>68</v>
      </c>
      <c r="E3" s="45">
        <v>68</v>
      </c>
      <c r="F3" s="44">
        <v>13</v>
      </c>
      <c r="G3" s="44">
        <v>13</v>
      </c>
      <c r="H3" s="44"/>
      <c r="I3">
        <f t="shared" ref="I3:I10" si="0">G3 * $M$3</f>
        <v>247</v>
      </c>
      <c r="L3" s="44" t="s">
        <v>83</v>
      </c>
      <c r="M3" s="44">
        <v>19</v>
      </c>
      <c r="N3" s="44" t="s">
        <v>64</v>
      </c>
    </row>
    <row r="4" spans="1:20" x14ac:dyDescent="0.3">
      <c r="A4" s="43">
        <v>1</v>
      </c>
      <c r="B4" s="44" t="s">
        <v>48</v>
      </c>
      <c r="C4" s="52" t="s">
        <v>15</v>
      </c>
      <c r="D4" s="45">
        <v>70</v>
      </c>
      <c r="E4" s="45">
        <v>70</v>
      </c>
      <c r="F4" s="44">
        <v>9</v>
      </c>
      <c r="G4" s="44">
        <v>9</v>
      </c>
      <c r="H4" s="44"/>
      <c r="I4">
        <f t="shared" si="0"/>
        <v>171</v>
      </c>
      <c r="L4" s="44" t="s">
        <v>65</v>
      </c>
      <c r="M4" s="44">
        <v>60</v>
      </c>
      <c r="N4" s="44" t="s">
        <v>66</v>
      </c>
    </row>
    <row r="5" spans="1:20" x14ac:dyDescent="0.3">
      <c r="A5" s="43">
        <v>1</v>
      </c>
      <c r="B5" s="44" t="s">
        <v>49</v>
      </c>
      <c r="C5" s="52" t="s">
        <v>18</v>
      </c>
      <c r="D5" s="45">
        <v>8</v>
      </c>
      <c r="E5" s="45">
        <v>8</v>
      </c>
      <c r="F5" s="44">
        <v>11</v>
      </c>
      <c r="G5" s="44">
        <v>9</v>
      </c>
      <c r="H5" s="44"/>
      <c r="I5">
        <f t="shared" si="0"/>
        <v>171</v>
      </c>
    </row>
    <row r="6" spans="1:20" x14ac:dyDescent="0.3">
      <c r="A6" s="43">
        <v>2</v>
      </c>
      <c r="B6" s="44" t="s">
        <v>50</v>
      </c>
      <c r="C6" s="52" t="s">
        <v>21</v>
      </c>
      <c r="D6" s="45">
        <v>90</v>
      </c>
      <c r="E6" s="45">
        <v>90</v>
      </c>
      <c r="F6" s="44">
        <v>2</v>
      </c>
      <c r="G6" s="44">
        <v>5</v>
      </c>
      <c r="H6" s="44"/>
      <c r="I6">
        <f t="shared" si="0"/>
        <v>95</v>
      </c>
      <c r="M6" s="105" t="s">
        <v>67</v>
      </c>
      <c r="N6" s="105"/>
      <c r="O6" s="105"/>
      <c r="P6" s="105"/>
      <c r="Q6" s="105"/>
      <c r="R6" s="105"/>
      <c r="S6" s="105"/>
      <c r="T6" s="105"/>
    </row>
    <row r="7" spans="1:20" x14ac:dyDescent="0.3">
      <c r="A7" s="43">
        <v>2</v>
      </c>
      <c r="B7" s="44" t="s">
        <v>51</v>
      </c>
      <c r="C7" s="53" t="s">
        <v>18</v>
      </c>
      <c r="D7" s="45">
        <v>70</v>
      </c>
      <c r="E7" s="45">
        <v>70</v>
      </c>
      <c r="F7" s="44">
        <v>8</v>
      </c>
      <c r="G7" s="44">
        <v>5</v>
      </c>
      <c r="H7" s="44"/>
      <c r="I7">
        <f t="shared" si="0"/>
        <v>95</v>
      </c>
      <c r="J7" s="44">
        <v>1</v>
      </c>
      <c r="K7" s="44" t="s">
        <v>69</v>
      </c>
      <c r="M7" s="105"/>
      <c r="N7" s="105"/>
      <c r="O7" s="105"/>
      <c r="P7" s="105"/>
      <c r="Q7" s="105"/>
      <c r="R7" s="105"/>
      <c r="S7" s="105"/>
      <c r="T7" s="105"/>
    </row>
    <row r="8" spans="1:20" x14ac:dyDescent="0.3">
      <c r="A8" s="43">
        <v>3</v>
      </c>
      <c r="B8" s="44" t="s">
        <v>52</v>
      </c>
      <c r="C8" s="52" t="s">
        <v>18</v>
      </c>
      <c r="D8" s="45">
        <v>9</v>
      </c>
      <c r="E8" s="45">
        <v>9</v>
      </c>
      <c r="F8" s="44">
        <v>9</v>
      </c>
      <c r="G8" s="44">
        <v>8</v>
      </c>
      <c r="H8" s="44"/>
      <c r="I8">
        <f t="shared" si="0"/>
        <v>152</v>
      </c>
      <c r="J8" s="44">
        <v>0</v>
      </c>
      <c r="K8" s="44" t="s">
        <v>70</v>
      </c>
      <c r="M8" s="105"/>
      <c r="N8" s="105"/>
      <c r="O8" s="105"/>
      <c r="P8" s="105"/>
      <c r="Q8" s="105"/>
      <c r="R8" s="105"/>
      <c r="S8" s="105"/>
      <c r="T8" s="105"/>
    </row>
    <row r="9" spans="1:20" x14ac:dyDescent="0.3">
      <c r="A9" s="43">
        <v>3</v>
      </c>
      <c r="B9" s="44" t="s">
        <v>53</v>
      </c>
      <c r="C9" s="52" t="s">
        <v>18</v>
      </c>
      <c r="D9" s="45">
        <v>2</v>
      </c>
      <c r="E9" s="45">
        <v>2</v>
      </c>
      <c r="F9" s="44">
        <v>10</v>
      </c>
      <c r="G9" s="44">
        <v>11</v>
      </c>
      <c r="H9" s="44"/>
      <c r="I9">
        <f t="shared" si="0"/>
        <v>209</v>
      </c>
      <c r="M9" s="105"/>
      <c r="N9" s="105"/>
      <c r="O9" s="105"/>
      <c r="P9" s="105"/>
      <c r="Q9" s="105"/>
      <c r="R9" s="105"/>
      <c r="S9" s="105"/>
      <c r="T9" s="105"/>
    </row>
    <row r="10" spans="1:20" x14ac:dyDescent="0.3">
      <c r="A10" s="43">
        <v>3</v>
      </c>
      <c r="B10" s="44" t="s">
        <v>54</v>
      </c>
      <c r="C10" s="52" t="s">
        <v>18</v>
      </c>
      <c r="D10" s="45">
        <v>12</v>
      </c>
      <c r="E10" s="45">
        <v>12</v>
      </c>
      <c r="F10" s="44">
        <v>8</v>
      </c>
      <c r="G10" s="44">
        <v>12</v>
      </c>
      <c r="H10" s="44"/>
      <c r="I10">
        <f t="shared" si="0"/>
        <v>228</v>
      </c>
      <c r="M10" s="105"/>
      <c r="N10" s="105"/>
      <c r="O10" s="105"/>
      <c r="P10" s="105"/>
      <c r="Q10" s="105"/>
      <c r="R10" s="105"/>
      <c r="S10" s="105"/>
      <c r="T10" s="105"/>
    </row>
    <row r="11" spans="1:20" x14ac:dyDescent="0.3">
      <c r="M11" s="105"/>
      <c r="N11" s="105"/>
      <c r="O11" s="105"/>
      <c r="P11" s="105"/>
      <c r="Q11" s="105"/>
      <c r="R11" s="105"/>
      <c r="S11" s="105"/>
      <c r="T11" s="105"/>
    </row>
    <row r="12" spans="1:20" ht="15" thickBot="1" x14ac:dyDescent="0.35">
      <c r="M12" s="105"/>
      <c r="N12" s="105"/>
      <c r="O12" s="105"/>
      <c r="P12" s="105"/>
      <c r="Q12" s="105"/>
      <c r="R12" s="105"/>
      <c r="S12" s="105"/>
      <c r="T12" s="105"/>
    </row>
    <row r="13" spans="1:20" x14ac:dyDescent="0.3">
      <c r="A13" s="95" t="s">
        <v>55</v>
      </c>
      <c r="B13" s="96" t="s">
        <v>56</v>
      </c>
      <c r="C13" s="97"/>
      <c r="D13" s="97"/>
      <c r="E13" s="97"/>
      <c r="F13" s="97"/>
      <c r="G13" s="98" t="s">
        <v>57</v>
      </c>
      <c r="H13" s="47"/>
      <c r="L13" s="109"/>
      <c r="M13" s="106" t="s">
        <v>76</v>
      </c>
      <c r="N13" s="106"/>
      <c r="O13" s="106"/>
      <c r="P13" s="106"/>
      <c r="Q13" s="107"/>
    </row>
    <row r="14" spans="1:20" x14ac:dyDescent="0.3">
      <c r="A14" s="95"/>
      <c r="B14" s="55" t="s">
        <v>71</v>
      </c>
      <c r="C14" s="55" t="s">
        <v>72</v>
      </c>
      <c r="D14" s="55" t="s">
        <v>73</v>
      </c>
      <c r="E14" s="55" t="s">
        <v>74</v>
      </c>
      <c r="F14" s="57" t="s">
        <v>75</v>
      </c>
      <c r="G14" s="98"/>
      <c r="H14" s="47"/>
      <c r="L14" s="110"/>
      <c r="M14" s="44" t="s">
        <v>32</v>
      </c>
      <c r="N14" s="44" t="s">
        <v>34</v>
      </c>
      <c r="O14" s="44" t="s">
        <v>35</v>
      </c>
      <c r="P14" s="44" t="s">
        <v>36</v>
      </c>
      <c r="Q14" s="64" t="s">
        <v>37</v>
      </c>
    </row>
    <row r="15" spans="1:20" ht="15" thickBot="1" x14ac:dyDescent="0.35">
      <c r="A15" s="44" t="s">
        <v>46</v>
      </c>
      <c r="B15" s="49">
        <f>($M$15 * D2) / ('Data Mesin_dan_Waktupengamatan'!$B$2 * 'Data Mesin_dan_Waktupengamatan'!$D$2)</f>
        <v>3.8107000000000002</v>
      </c>
      <c r="C15" s="49">
        <f>($N$15 * D2) / ($M$30 * $O$30)</f>
        <v>3.5350999999999999</v>
      </c>
      <c r="D15" s="49">
        <f>($O$15 * D2) / ($M$31 * $O$31)</f>
        <v>3.5032999999999999</v>
      </c>
      <c r="E15" s="49">
        <f>($P$15 * D2) / ($M$32 * $O$32)</f>
        <v>3.3549000000000002</v>
      </c>
      <c r="F15" s="49">
        <f>($Q$15 * D2) / ($M$33 * $O$33)</f>
        <v>0.66249999999999998</v>
      </c>
      <c r="G15" s="44">
        <f t="shared" ref="G15:G23" si="1">F2</f>
        <v>7</v>
      </c>
      <c r="L15" s="65" t="s">
        <v>56</v>
      </c>
      <c r="M15" s="66">
        <v>7.19</v>
      </c>
      <c r="N15" s="66">
        <v>6.67</v>
      </c>
      <c r="O15" s="66">
        <v>6.61</v>
      </c>
      <c r="P15" s="66">
        <v>6.33</v>
      </c>
      <c r="Q15" s="67">
        <v>1.25</v>
      </c>
      <c r="S15">
        <f>SUM(M15:Q15)</f>
        <v>28.049999999999997</v>
      </c>
      <c r="T15">
        <f>S15 *E2</f>
        <v>4459.95</v>
      </c>
    </row>
    <row r="16" spans="1:20" x14ac:dyDescent="0.3">
      <c r="A16" s="44" t="s">
        <v>47</v>
      </c>
      <c r="B16" s="49">
        <f>($M$15 * D3) / ('Data Mesin_dan_Waktupengamatan'!$B$2 * 'Data Mesin_dan_Waktupengamatan'!$D$2)</f>
        <v>1.6297333333333335</v>
      </c>
      <c r="C16" s="49">
        <f>($N$15 * D3) / ($M$30 * $O$30)</f>
        <v>1.5118666666666667</v>
      </c>
      <c r="D16" s="49">
        <f>($O$15 * D3) / ($M$31 * $O$31)</f>
        <v>1.4982666666666666</v>
      </c>
      <c r="E16" s="49">
        <f>($P$15 * D3) / ($M$32 * $O$32)</f>
        <v>1.4348000000000001</v>
      </c>
      <c r="F16" s="49">
        <f>($Q$15 * D3) / ($M$33 * $O$33)</f>
        <v>0.28333333333333333</v>
      </c>
      <c r="G16" s="44">
        <f t="shared" si="1"/>
        <v>13</v>
      </c>
    </row>
    <row r="17" spans="1:17" x14ac:dyDescent="0.3">
      <c r="A17" s="44" t="s">
        <v>48</v>
      </c>
      <c r="B17" s="49">
        <f>($M$15 * D4) / ('Data Mesin_dan_Waktupengamatan'!$B$2 * 'Data Mesin_dan_Waktupengamatan'!$D$2)</f>
        <v>1.6776666666666666</v>
      </c>
      <c r="C17" s="49">
        <f>($N$15 * D4) / ($M$30 * $O$30)</f>
        <v>1.5563333333333333</v>
      </c>
      <c r="D17" s="49">
        <f>($O$15 * D4) / ($M$31 * $O$31)</f>
        <v>1.5423333333333336</v>
      </c>
      <c r="E17" s="49">
        <f>($P$15 * D4) / ($M$32 * $O$32)</f>
        <v>1.4770000000000001</v>
      </c>
      <c r="F17" s="49">
        <f>($Q$15 * D4) / ($M$33 * $O$33)</f>
        <v>0.29166666666666669</v>
      </c>
      <c r="G17" s="44">
        <f t="shared" si="1"/>
        <v>9</v>
      </c>
      <c r="L17" s="111"/>
      <c r="M17" s="108" t="s">
        <v>77</v>
      </c>
      <c r="N17" s="108"/>
      <c r="O17" s="108"/>
      <c r="P17" s="108"/>
      <c r="Q17" s="108"/>
    </row>
    <row r="18" spans="1:17" x14ac:dyDescent="0.3">
      <c r="A18" s="44" t="s">
        <v>49</v>
      </c>
      <c r="B18" s="49">
        <f>($M$15 * D5) / ('Data Mesin_dan_Waktupengamatan'!$B$2 * 'Data Mesin_dan_Waktupengamatan'!$D$2)</f>
        <v>0.19173333333333334</v>
      </c>
      <c r="C18" s="49">
        <f>($N$15 * D5) / ($M$30 * $O$30)</f>
        <v>0.17786666666666667</v>
      </c>
      <c r="D18" s="49">
        <f>($O$15 * D5) / ($M$31 * $O$31)</f>
        <v>0.17626666666666668</v>
      </c>
      <c r="E18" s="49">
        <f>($P$15 * D5) / ($M$32 * $O$32)</f>
        <v>0.16880000000000001</v>
      </c>
      <c r="F18" s="49">
        <f>($Q$15 * D5) / ($M$33 * $O$33)</f>
        <v>3.3333333333333333E-2</v>
      </c>
      <c r="G18" s="44">
        <f t="shared" si="1"/>
        <v>11</v>
      </c>
      <c r="L18" s="112"/>
      <c r="M18" s="44" t="s">
        <v>32</v>
      </c>
      <c r="N18" s="44" t="s">
        <v>34</v>
      </c>
      <c r="O18" s="44" t="s">
        <v>35</v>
      </c>
      <c r="P18" s="44" t="s">
        <v>36</v>
      </c>
      <c r="Q18" s="44" t="s">
        <v>37</v>
      </c>
    </row>
    <row r="19" spans="1:17" x14ac:dyDescent="0.3">
      <c r="A19" s="44" t="s">
        <v>50</v>
      </c>
      <c r="B19" s="49">
        <f>($M$19 * D6) / ('Data Mesin_dan_Waktupengamatan'!$B$2 * 'Data Mesin_dan_Waktupengamatan'!$D$2)</f>
        <v>2.097</v>
      </c>
      <c r="C19" s="49">
        <f>($N$19 * D6) / ($M$30 * $O$30)</f>
        <v>1.8990000000000002</v>
      </c>
      <c r="D19" s="49">
        <f>($O$19 * D6) / ($M$31 * $O$31)</f>
        <v>26.507999999999999</v>
      </c>
      <c r="E19" s="49">
        <f>($P$19 * D6) / ($M$32 * $O$32)</f>
        <v>1.9710000000000003</v>
      </c>
      <c r="F19" s="49">
        <f>($Q$19 * D6) / ($M$33 * $O$33)</f>
        <v>0.375</v>
      </c>
      <c r="G19" s="44">
        <f t="shared" si="1"/>
        <v>2</v>
      </c>
      <c r="L19" s="44" t="s">
        <v>56</v>
      </c>
      <c r="M19" s="44">
        <v>6.99</v>
      </c>
      <c r="N19" s="44">
        <v>6.33</v>
      </c>
      <c r="O19" s="44">
        <v>88.36</v>
      </c>
      <c r="P19" s="44">
        <v>6.57</v>
      </c>
      <c r="Q19" s="44">
        <v>1.25</v>
      </c>
    </row>
    <row r="20" spans="1:17" x14ac:dyDescent="0.3">
      <c r="A20" s="44" t="s">
        <v>51</v>
      </c>
      <c r="B20" s="49">
        <f>($M$15 * D7) / ('Data Mesin_dan_Waktupengamatan'!$B$2 * 'Data Mesin_dan_Waktupengamatan'!$D$2)</f>
        <v>1.6776666666666666</v>
      </c>
      <c r="C20" s="49">
        <f>($N$15 * D7) / ($M$30 * $O$30)</f>
        <v>1.5563333333333333</v>
      </c>
      <c r="D20" s="49">
        <f>($O$15 * D7) / ($M$31 * $O$31)</f>
        <v>1.5423333333333336</v>
      </c>
      <c r="E20" s="49">
        <f>($P$15 * D7) / ($M$32 * $O$32)</f>
        <v>1.4770000000000001</v>
      </c>
      <c r="F20" s="49">
        <f>($Q$15 * D7) / ($M$33 * $O$33)</f>
        <v>0.29166666666666669</v>
      </c>
      <c r="G20" s="44">
        <f t="shared" si="1"/>
        <v>8</v>
      </c>
    </row>
    <row r="21" spans="1:17" x14ac:dyDescent="0.3">
      <c r="A21" s="44" t="s">
        <v>52</v>
      </c>
      <c r="B21" s="49">
        <f>($M$15 * D8) / ('Data Mesin_dan_Waktupengamatan'!$B$2 * 'Data Mesin_dan_Waktupengamatan'!$D$2)</f>
        <v>0.21570000000000003</v>
      </c>
      <c r="C21" s="49">
        <f>($N$15 * D8) / ($M$30 * $O$30)</f>
        <v>0.2001</v>
      </c>
      <c r="D21" s="49">
        <f>($O$15 * D8) / ($M$31 * $O$31)</f>
        <v>0.1983</v>
      </c>
      <c r="E21" s="49">
        <f>($P$15 * D8) / ($M$32 * $O$32)</f>
        <v>0.18989999999999999</v>
      </c>
      <c r="F21" s="49">
        <f>($Q$15 * D8) / ($M$33 * $O$33)</f>
        <v>3.7499999999999999E-2</v>
      </c>
      <c r="G21" s="44">
        <f t="shared" si="1"/>
        <v>9</v>
      </c>
    </row>
    <row r="22" spans="1:17" x14ac:dyDescent="0.3">
      <c r="A22" s="44" t="s">
        <v>53</v>
      </c>
      <c r="B22" s="49">
        <f>($M$15 * D9) / ('Data Mesin_dan_Waktupengamatan'!$B$2 * 'Data Mesin_dan_Waktupengamatan'!$D$2)</f>
        <v>4.7933333333333335E-2</v>
      </c>
      <c r="C22" s="49">
        <f>($N$15 * D9) / ($M$30 * $O$30)</f>
        <v>4.4466666666666668E-2</v>
      </c>
      <c r="D22" s="49">
        <f>($O$15 * D9) / ($M$31 * $O$31)</f>
        <v>4.4066666666666671E-2</v>
      </c>
      <c r="E22" s="49">
        <f>($P$15 * D9) / ($M$32 * $O$32)</f>
        <v>4.2200000000000001E-2</v>
      </c>
      <c r="F22" s="49">
        <f>($Q$15 * D9) / ($M$33 * $O$33)</f>
        <v>8.3333333333333332E-3</v>
      </c>
      <c r="G22" s="44">
        <f t="shared" si="1"/>
        <v>10</v>
      </c>
    </row>
    <row r="23" spans="1:17" x14ac:dyDescent="0.3">
      <c r="A23" s="44" t="s">
        <v>54</v>
      </c>
      <c r="B23" s="49">
        <f>($M$15 * D10) / ('Data Mesin_dan_Waktupengamatan'!$B$2 * 'Data Mesin_dan_Waktupengamatan'!$D$2)</f>
        <v>0.28760000000000002</v>
      </c>
      <c r="C23" s="49">
        <f>($N$15 * D10) / ($M$30 * $O$30)</f>
        <v>0.26679999999999998</v>
      </c>
      <c r="D23" s="49">
        <f>($O$15 * D10) / ($M$31 * $O$31)</f>
        <v>0.26440000000000002</v>
      </c>
      <c r="E23" s="49">
        <f>($P$15 * D10) / ($M$32 * $O$32)</f>
        <v>0.25320000000000004</v>
      </c>
      <c r="F23" s="49">
        <f>($Q$15 * D10) / ($M$33 * $O$33)</f>
        <v>0.05</v>
      </c>
      <c r="G23" s="44">
        <f t="shared" si="1"/>
        <v>8</v>
      </c>
    </row>
    <row r="26" spans="1:17" ht="15" customHeight="1" x14ac:dyDescent="0.3">
      <c r="A26" s="95" t="s">
        <v>55</v>
      </c>
      <c r="B26" s="96" t="s">
        <v>56</v>
      </c>
      <c r="C26" s="97"/>
      <c r="D26" s="97"/>
      <c r="E26" s="97"/>
      <c r="F26" s="97"/>
      <c r="G26" s="98" t="s">
        <v>6</v>
      </c>
      <c r="H26" s="94"/>
    </row>
    <row r="27" spans="1:17" ht="15" thickBot="1" x14ac:dyDescent="0.35">
      <c r="A27" s="95"/>
      <c r="B27" s="55" t="s">
        <v>71</v>
      </c>
      <c r="C27" s="55" t="s">
        <v>72</v>
      </c>
      <c r="D27" s="55" t="s">
        <v>73</v>
      </c>
      <c r="E27" s="55" t="s">
        <v>74</v>
      </c>
      <c r="F27" s="57" t="s">
        <v>75</v>
      </c>
      <c r="G27" s="98"/>
      <c r="H27" s="94"/>
    </row>
    <row r="28" spans="1:17" ht="29.4" thickBot="1" x14ac:dyDescent="0.35">
      <c r="A28" s="44" t="s">
        <v>46</v>
      </c>
      <c r="B28" s="44">
        <f>B15</f>
        <v>3.8107000000000002</v>
      </c>
      <c r="C28" s="44">
        <f t="shared" ref="C28:F28" si="2">C15</f>
        <v>3.5350999999999999</v>
      </c>
      <c r="D28" s="44">
        <f t="shared" si="2"/>
        <v>3.5032999999999999</v>
      </c>
      <c r="E28" s="44">
        <f t="shared" si="2"/>
        <v>3.3549000000000002</v>
      </c>
      <c r="F28" s="44">
        <f t="shared" si="2"/>
        <v>0.66249999999999998</v>
      </c>
      <c r="G28" s="44">
        <f t="shared" ref="G28:G36" si="3">G15</f>
        <v>7</v>
      </c>
      <c r="L28" s="24" t="s">
        <v>27</v>
      </c>
      <c r="M28" s="25" t="s">
        <v>28</v>
      </c>
      <c r="N28" s="25" t="s">
        <v>29</v>
      </c>
      <c r="O28" s="25" t="s">
        <v>30</v>
      </c>
      <c r="P28" s="25" t="s">
        <v>31</v>
      </c>
    </row>
    <row r="29" spans="1:17" ht="15" thickBot="1" x14ac:dyDescent="0.35">
      <c r="A29" s="44" t="s">
        <v>47</v>
      </c>
      <c r="B29" s="44">
        <f t="shared" ref="B29:F29" si="4">B16</f>
        <v>1.6297333333333335</v>
      </c>
      <c r="C29" s="44">
        <f t="shared" si="4"/>
        <v>1.5118666666666667</v>
      </c>
      <c r="D29" s="44">
        <f t="shared" si="4"/>
        <v>1.4982666666666666</v>
      </c>
      <c r="E29" s="44">
        <f t="shared" si="4"/>
        <v>1.4348000000000001</v>
      </c>
      <c r="F29" s="44">
        <f t="shared" si="4"/>
        <v>0.28333333333333333</v>
      </c>
      <c r="G29" s="44">
        <f t="shared" si="3"/>
        <v>13</v>
      </c>
      <c r="L29" s="28" t="s">
        <v>32</v>
      </c>
      <c r="M29" s="29">
        <v>4</v>
      </c>
      <c r="N29" s="29">
        <v>300</v>
      </c>
      <c r="O29" s="29">
        <v>75</v>
      </c>
      <c r="P29" s="29" t="s">
        <v>33</v>
      </c>
    </row>
    <row r="30" spans="1:17" ht="15" thickBot="1" x14ac:dyDescent="0.35">
      <c r="A30" s="44" t="s">
        <v>48</v>
      </c>
      <c r="B30" s="44">
        <f t="shared" ref="B30:F30" si="5">B17</f>
        <v>1.6776666666666666</v>
      </c>
      <c r="C30" s="44">
        <f t="shared" si="5"/>
        <v>1.5563333333333333</v>
      </c>
      <c r="D30" s="44">
        <f t="shared" si="5"/>
        <v>1.5423333333333336</v>
      </c>
      <c r="E30" s="44">
        <f t="shared" si="5"/>
        <v>1.4770000000000001</v>
      </c>
      <c r="F30" s="44">
        <f t="shared" si="5"/>
        <v>0.29166666666666669</v>
      </c>
      <c r="G30" s="44">
        <f t="shared" si="3"/>
        <v>9</v>
      </c>
      <c r="L30" s="28" t="s">
        <v>34</v>
      </c>
      <c r="M30" s="29">
        <v>3</v>
      </c>
      <c r="N30" s="29">
        <v>300</v>
      </c>
      <c r="O30" s="29">
        <v>100</v>
      </c>
      <c r="P30" s="29" t="s">
        <v>33</v>
      </c>
    </row>
    <row r="31" spans="1:17" ht="15" thickBot="1" x14ac:dyDescent="0.35">
      <c r="A31" s="44" t="s">
        <v>49</v>
      </c>
      <c r="B31" s="44">
        <f t="shared" ref="B31:F31" si="6">B18</f>
        <v>0.19173333333333334</v>
      </c>
      <c r="C31" s="44">
        <f t="shared" si="6"/>
        <v>0.17786666666666667</v>
      </c>
      <c r="D31" s="44">
        <f t="shared" si="6"/>
        <v>0.17626666666666668</v>
      </c>
      <c r="E31" s="44">
        <f t="shared" si="6"/>
        <v>0.16880000000000001</v>
      </c>
      <c r="F31" s="44">
        <f t="shared" si="6"/>
        <v>3.3333333333333333E-2</v>
      </c>
      <c r="G31" s="44">
        <f t="shared" si="3"/>
        <v>11</v>
      </c>
      <c r="L31" s="28" t="s">
        <v>35</v>
      </c>
      <c r="M31" s="29">
        <v>4</v>
      </c>
      <c r="N31" s="29">
        <v>300</v>
      </c>
      <c r="O31" s="29">
        <v>75</v>
      </c>
      <c r="P31" s="29" t="s">
        <v>33</v>
      </c>
    </row>
    <row r="32" spans="1:17" ht="15" thickBot="1" x14ac:dyDescent="0.35">
      <c r="A32" s="44" t="s">
        <v>50</v>
      </c>
      <c r="B32" s="44">
        <f t="shared" ref="B32:F32" si="7">B19</f>
        <v>2.097</v>
      </c>
      <c r="C32" s="44">
        <f t="shared" si="7"/>
        <v>1.8990000000000002</v>
      </c>
      <c r="D32" s="44">
        <f t="shared" si="7"/>
        <v>26.507999999999999</v>
      </c>
      <c r="E32" s="44">
        <f t="shared" si="7"/>
        <v>1.9710000000000003</v>
      </c>
      <c r="F32" s="44">
        <f t="shared" si="7"/>
        <v>0.375</v>
      </c>
      <c r="G32" s="44">
        <f t="shared" si="3"/>
        <v>2</v>
      </c>
      <c r="L32" s="28" t="s">
        <v>36</v>
      </c>
      <c r="M32" s="29">
        <v>4</v>
      </c>
      <c r="N32" s="29">
        <v>300</v>
      </c>
      <c r="O32" s="29">
        <v>75</v>
      </c>
      <c r="P32" s="29" t="s">
        <v>33</v>
      </c>
    </row>
    <row r="33" spans="1:20" ht="15" thickBot="1" x14ac:dyDescent="0.35">
      <c r="A33" s="44" t="s">
        <v>51</v>
      </c>
      <c r="B33" s="44">
        <f t="shared" ref="B33:F33" si="8">B20</f>
        <v>1.6776666666666666</v>
      </c>
      <c r="C33" s="44">
        <f t="shared" si="8"/>
        <v>1.5563333333333333</v>
      </c>
      <c r="D33" s="44">
        <f t="shared" si="8"/>
        <v>1.5423333333333336</v>
      </c>
      <c r="E33" s="44">
        <f t="shared" si="8"/>
        <v>1.4770000000000001</v>
      </c>
      <c r="F33" s="44">
        <f t="shared" si="8"/>
        <v>0.29166666666666669</v>
      </c>
      <c r="G33" s="44">
        <f t="shared" si="3"/>
        <v>8</v>
      </c>
      <c r="L33" s="28" t="s">
        <v>37</v>
      </c>
      <c r="M33" s="29">
        <v>2</v>
      </c>
      <c r="N33" s="29">
        <v>300</v>
      </c>
      <c r="O33" s="29">
        <v>150</v>
      </c>
      <c r="P33" s="29" t="s">
        <v>33</v>
      </c>
    </row>
    <row r="34" spans="1:20" x14ac:dyDescent="0.3">
      <c r="A34" s="44" t="s">
        <v>52</v>
      </c>
      <c r="B34" s="44">
        <f t="shared" ref="B34:F34" si="9">B21</f>
        <v>0.21570000000000003</v>
      </c>
      <c r="C34" s="44">
        <f t="shared" si="9"/>
        <v>0.2001</v>
      </c>
      <c r="D34" s="44">
        <f t="shared" si="9"/>
        <v>0.1983</v>
      </c>
      <c r="E34" s="44">
        <f t="shared" si="9"/>
        <v>0.18989999999999999</v>
      </c>
      <c r="F34" s="44">
        <f t="shared" si="9"/>
        <v>3.7499999999999999E-2</v>
      </c>
      <c r="G34" s="44">
        <f t="shared" si="3"/>
        <v>9</v>
      </c>
    </row>
    <row r="35" spans="1:20" x14ac:dyDescent="0.3">
      <c r="A35" s="44" t="s">
        <v>53</v>
      </c>
      <c r="B35" s="44">
        <f t="shared" ref="B35:F35" si="10">B22</f>
        <v>4.7933333333333335E-2</v>
      </c>
      <c r="C35" s="44">
        <f t="shared" si="10"/>
        <v>4.4466666666666668E-2</v>
      </c>
      <c r="D35" s="44">
        <f t="shared" si="10"/>
        <v>4.4066666666666671E-2</v>
      </c>
      <c r="E35" s="44">
        <f t="shared" si="10"/>
        <v>4.2200000000000001E-2</v>
      </c>
      <c r="F35" s="44">
        <f t="shared" si="10"/>
        <v>8.3333333333333332E-3</v>
      </c>
      <c r="G35" s="44">
        <f t="shared" si="3"/>
        <v>10</v>
      </c>
    </row>
    <row r="36" spans="1:20" x14ac:dyDescent="0.3">
      <c r="A36" s="44" t="s">
        <v>54</v>
      </c>
      <c r="B36" s="44">
        <f t="shared" ref="B36:F36" si="11">B23</f>
        <v>0.28760000000000002</v>
      </c>
      <c r="C36" s="44">
        <f t="shared" si="11"/>
        <v>0.26679999999999998</v>
      </c>
      <c r="D36" s="44">
        <f t="shared" si="11"/>
        <v>0.26440000000000002</v>
      </c>
      <c r="E36" s="44">
        <f t="shared" si="11"/>
        <v>0.25320000000000004</v>
      </c>
      <c r="F36" s="44">
        <f t="shared" si="11"/>
        <v>0.05</v>
      </c>
      <c r="G36" s="44">
        <f t="shared" si="3"/>
        <v>8</v>
      </c>
    </row>
    <row r="39" spans="1:20" ht="25.8" x14ac:dyDescent="0.5">
      <c r="A39" s="113" t="s">
        <v>78</v>
      </c>
      <c r="B39" s="113"/>
      <c r="C39" s="113"/>
      <c r="D39" s="113"/>
      <c r="E39" s="113"/>
      <c r="F39" s="113"/>
      <c r="G39" s="113"/>
    </row>
    <row r="40" spans="1:20" x14ac:dyDescent="0.3">
      <c r="A40" s="95" t="s">
        <v>55</v>
      </c>
      <c r="B40" s="96" t="s">
        <v>56</v>
      </c>
      <c r="C40" s="97"/>
      <c r="D40" s="97"/>
      <c r="E40" s="97"/>
      <c r="F40" s="97"/>
      <c r="G40" s="98" t="s">
        <v>6</v>
      </c>
    </row>
    <row r="41" spans="1:20" x14ac:dyDescent="0.3">
      <c r="A41" s="95"/>
      <c r="B41" s="55" t="s">
        <v>71</v>
      </c>
      <c r="C41" s="55" t="s">
        <v>72</v>
      </c>
      <c r="D41" s="55" t="s">
        <v>73</v>
      </c>
      <c r="E41" s="55" t="s">
        <v>74</v>
      </c>
      <c r="F41" s="57" t="s">
        <v>75</v>
      </c>
      <c r="G41" s="98"/>
    </row>
    <row r="42" spans="1:20" x14ac:dyDescent="0.3">
      <c r="A42" s="44" t="s">
        <v>50</v>
      </c>
      <c r="B42" s="44">
        <v>2.097</v>
      </c>
      <c r="C42" s="44">
        <v>1.8990000000000002</v>
      </c>
      <c r="D42" s="44">
        <v>26.507999999999999</v>
      </c>
      <c r="E42" s="44">
        <v>1.9710000000000003</v>
      </c>
      <c r="F42" s="44">
        <v>0.375</v>
      </c>
      <c r="G42" s="44">
        <v>2</v>
      </c>
    </row>
    <row r="43" spans="1:20" x14ac:dyDescent="0.3">
      <c r="A43" s="44" t="s">
        <v>46</v>
      </c>
      <c r="B43" s="44">
        <v>3.8107000000000002</v>
      </c>
      <c r="C43" s="44">
        <v>3.5350999999999999</v>
      </c>
      <c r="D43" s="44">
        <v>3.5032999999999999</v>
      </c>
      <c r="E43" s="44">
        <v>3.3549000000000002</v>
      </c>
      <c r="F43" s="44">
        <v>0.66249999999999998</v>
      </c>
      <c r="G43" s="44">
        <v>7</v>
      </c>
      <c r="M43" s="105" t="s">
        <v>67</v>
      </c>
      <c r="N43" s="105"/>
      <c r="O43" s="105"/>
      <c r="P43" s="105"/>
      <c r="Q43" s="105"/>
      <c r="R43" s="105"/>
      <c r="S43" s="105"/>
      <c r="T43" s="105"/>
    </row>
    <row r="44" spans="1:20" x14ac:dyDescent="0.3">
      <c r="A44" s="44" t="s">
        <v>51</v>
      </c>
      <c r="B44" s="44">
        <v>1.6776666666666666</v>
      </c>
      <c r="C44" s="44">
        <v>1.5563333333333333</v>
      </c>
      <c r="D44" s="44">
        <v>1.5423333333333336</v>
      </c>
      <c r="E44" s="44">
        <v>1.4770000000000001</v>
      </c>
      <c r="F44" s="44">
        <v>0.29166666666666669</v>
      </c>
      <c r="G44" s="44">
        <v>8</v>
      </c>
      <c r="M44" s="105"/>
      <c r="N44" s="105"/>
      <c r="O44" s="105"/>
      <c r="P44" s="105"/>
      <c r="Q44" s="105"/>
      <c r="R44" s="105"/>
      <c r="S44" s="105"/>
      <c r="T44" s="105"/>
    </row>
    <row r="45" spans="1:20" x14ac:dyDescent="0.3">
      <c r="A45" s="44" t="s">
        <v>54</v>
      </c>
      <c r="B45" s="44">
        <v>0.28760000000000002</v>
      </c>
      <c r="C45" s="44">
        <v>0.26679999999999998</v>
      </c>
      <c r="D45" s="44">
        <v>0.26440000000000002</v>
      </c>
      <c r="E45" s="44">
        <v>0.25320000000000004</v>
      </c>
      <c r="F45" s="44">
        <v>0.05</v>
      </c>
      <c r="G45" s="44">
        <v>8</v>
      </c>
      <c r="M45" s="105"/>
      <c r="N45" s="105"/>
      <c r="O45" s="105"/>
      <c r="P45" s="105"/>
      <c r="Q45" s="105"/>
      <c r="R45" s="105"/>
      <c r="S45" s="105"/>
      <c r="T45" s="105"/>
    </row>
    <row r="46" spans="1:20" x14ac:dyDescent="0.3">
      <c r="A46" s="44" t="s">
        <v>48</v>
      </c>
      <c r="B46" s="44">
        <v>1.6776666666666666</v>
      </c>
      <c r="C46" s="44">
        <v>1.5563333333333333</v>
      </c>
      <c r="D46" s="44">
        <v>1.5423333333333336</v>
      </c>
      <c r="E46" s="44">
        <v>1.4770000000000001</v>
      </c>
      <c r="F46" s="44">
        <v>0.29166666666666669</v>
      </c>
      <c r="G46" s="44">
        <v>9</v>
      </c>
      <c r="M46" s="105"/>
      <c r="N46" s="105"/>
      <c r="O46" s="105"/>
      <c r="P46" s="105"/>
      <c r="Q46" s="105"/>
      <c r="R46" s="105"/>
      <c r="S46" s="105"/>
      <c r="T46" s="105"/>
    </row>
    <row r="47" spans="1:20" x14ac:dyDescent="0.3">
      <c r="A47" s="44" t="s">
        <v>52</v>
      </c>
      <c r="B47" s="44">
        <v>0.21570000000000003</v>
      </c>
      <c r="C47" s="44">
        <v>0.2001</v>
      </c>
      <c r="D47" s="44">
        <v>0.1983</v>
      </c>
      <c r="E47" s="44">
        <v>0.18989999999999999</v>
      </c>
      <c r="F47" s="44">
        <v>3.7499999999999999E-2</v>
      </c>
      <c r="G47" s="44">
        <v>9</v>
      </c>
      <c r="M47" s="105"/>
      <c r="N47" s="105"/>
      <c r="O47" s="105"/>
      <c r="P47" s="105"/>
      <c r="Q47" s="105"/>
      <c r="R47" s="105"/>
      <c r="S47" s="105"/>
      <c r="T47" s="105"/>
    </row>
    <row r="48" spans="1:20" x14ac:dyDescent="0.3">
      <c r="A48" s="44" t="s">
        <v>53</v>
      </c>
      <c r="B48" s="44">
        <v>4.7933333333333335E-2</v>
      </c>
      <c r="C48" s="44">
        <v>4.4466666666666668E-2</v>
      </c>
      <c r="D48" s="44">
        <v>4.4066666666666671E-2</v>
      </c>
      <c r="E48" s="44">
        <v>4.2200000000000001E-2</v>
      </c>
      <c r="F48" s="44">
        <v>8.3333333333333332E-3</v>
      </c>
      <c r="G48" s="44">
        <v>10</v>
      </c>
      <c r="M48" s="105"/>
      <c r="N48" s="105"/>
      <c r="O48" s="105"/>
      <c r="P48" s="105"/>
      <c r="Q48" s="105"/>
      <c r="R48" s="105"/>
      <c r="S48" s="105"/>
      <c r="T48" s="105"/>
    </row>
    <row r="49" spans="1:20" x14ac:dyDescent="0.3">
      <c r="A49" s="44" t="s">
        <v>49</v>
      </c>
      <c r="B49" s="44">
        <v>0.19173333333333334</v>
      </c>
      <c r="C49" s="44">
        <v>0.17786666666666667</v>
      </c>
      <c r="D49" s="44">
        <v>0.17626666666666668</v>
      </c>
      <c r="E49" s="44">
        <v>0.16880000000000001</v>
      </c>
      <c r="F49" s="44">
        <v>3.3333333333333333E-2</v>
      </c>
      <c r="G49" s="44">
        <v>11</v>
      </c>
      <c r="M49" s="105"/>
      <c r="N49" s="105"/>
      <c r="O49" s="105"/>
      <c r="P49" s="105"/>
      <c r="Q49" s="105"/>
      <c r="R49" s="105"/>
      <c r="S49" s="105"/>
      <c r="T49" s="105"/>
    </row>
    <row r="50" spans="1:20" x14ac:dyDescent="0.3">
      <c r="A50" s="44" t="s">
        <v>47</v>
      </c>
      <c r="B50" s="44">
        <v>1.6297333333333335</v>
      </c>
      <c r="C50" s="44">
        <v>1.5118666666666667</v>
      </c>
      <c r="D50" s="44">
        <v>1.4982666666666666</v>
      </c>
      <c r="E50" s="44">
        <v>1.4348000000000001</v>
      </c>
      <c r="F50" s="44">
        <v>0.28333333333333333</v>
      </c>
      <c r="G50" s="44">
        <v>13</v>
      </c>
    </row>
    <row r="54" spans="1:20" ht="23.4" x14ac:dyDescent="0.45">
      <c r="A54" s="99" t="s">
        <v>79</v>
      </c>
      <c r="B54" s="99"/>
      <c r="C54" s="99"/>
      <c r="D54" s="99"/>
      <c r="E54" s="99"/>
      <c r="F54" s="99"/>
      <c r="G54" s="99"/>
      <c r="H54" s="99"/>
      <c r="I54" s="99"/>
      <c r="J54" s="99"/>
      <c r="K54" s="99"/>
      <c r="L54" s="99"/>
      <c r="M54" s="99"/>
      <c r="N54" s="99"/>
    </row>
    <row r="56" spans="1:20" x14ac:dyDescent="0.3">
      <c r="A56" s="47"/>
      <c r="B56" s="58"/>
    </row>
    <row r="57" spans="1:20" x14ac:dyDescent="0.3">
      <c r="A57" s="95" t="s">
        <v>55</v>
      </c>
      <c r="B57" s="96" t="s">
        <v>81</v>
      </c>
      <c r="C57" s="97"/>
      <c r="D57" s="97"/>
      <c r="E57" s="97"/>
      <c r="F57" s="97"/>
      <c r="G57" s="103" t="s">
        <v>82</v>
      </c>
      <c r="H57" s="103"/>
      <c r="I57" s="103"/>
      <c r="J57" s="103"/>
      <c r="K57" s="103"/>
      <c r="L57" s="101" t="s">
        <v>80</v>
      </c>
      <c r="M57" s="98" t="s">
        <v>6</v>
      </c>
      <c r="N57" s="104" t="s">
        <v>84</v>
      </c>
      <c r="O57" s="104" t="s">
        <v>87</v>
      </c>
      <c r="Q57" s="114" t="s">
        <v>92</v>
      </c>
      <c r="R57" s="114" t="s">
        <v>93</v>
      </c>
      <c r="S57" s="114" t="s">
        <v>91</v>
      </c>
    </row>
    <row r="58" spans="1:20" x14ac:dyDescent="0.3">
      <c r="A58" s="95"/>
      <c r="B58" s="56" t="s">
        <v>71</v>
      </c>
      <c r="C58" s="56" t="s">
        <v>72</v>
      </c>
      <c r="D58" s="56" t="s">
        <v>73</v>
      </c>
      <c r="E58" s="56" t="s">
        <v>74</v>
      </c>
      <c r="F58" s="59" t="s">
        <v>75</v>
      </c>
      <c r="G58" s="55" t="s">
        <v>71</v>
      </c>
      <c r="H58" s="55" t="s">
        <v>72</v>
      </c>
      <c r="I58" s="55" t="s">
        <v>73</v>
      </c>
      <c r="J58" s="55" t="s">
        <v>74</v>
      </c>
      <c r="K58" s="55" t="s">
        <v>75</v>
      </c>
      <c r="L58" s="102"/>
      <c r="M58" s="100"/>
      <c r="N58" s="104"/>
      <c r="O58" s="104"/>
      <c r="Q58" s="114"/>
      <c r="R58" s="114"/>
      <c r="S58" s="114"/>
    </row>
    <row r="59" spans="1:20" x14ac:dyDescent="0.3">
      <c r="A59" s="54" t="s">
        <v>50</v>
      </c>
      <c r="B59" s="44">
        <v>0</v>
      </c>
      <c r="C59" s="44">
        <f>G59</f>
        <v>2.097</v>
      </c>
      <c r="D59" s="44">
        <f t="shared" ref="D59:F59" si="12">H59</f>
        <v>3.9960000000000004</v>
      </c>
      <c r="E59" s="44">
        <f t="shared" si="12"/>
        <v>30.503999999999998</v>
      </c>
      <c r="F59" s="44">
        <f t="shared" si="12"/>
        <v>32.475000000000001</v>
      </c>
      <c r="G59" s="44">
        <f>B42</f>
        <v>2.097</v>
      </c>
      <c r="H59" s="44">
        <f>C59 + C42</f>
        <v>3.9960000000000004</v>
      </c>
      <c r="I59" s="44">
        <f t="shared" ref="I59:K59" si="13">D59 + D42</f>
        <v>30.503999999999998</v>
      </c>
      <c r="J59" s="44">
        <f t="shared" si="13"/>
        <v>32.475000000000001</v>
      </c>
      <c r="K59" s="44">
        <f t="shared" si="13"/>
        <v>32.85</v>
      </c>
      <c r="L59" s="44">
        <f>(SUM(G59:K59)) * 16</f>
        <v>1630.752</v>
      </c>
      <c r="M59" s="44">
        <f>G42 * 960</f>
        <v>1920</v>
      </c>
      <c r="N59" s="44">
        <f>L59- M59</f>
        <v>-289.24800000000005</v>
      </c>
      <c r="O59" s="44">
        <v>0</v>
      </c>
      <c r="Q59" s="54" t="s">
        <v>50</v>
      </c>
    </row>
    <row r="60" spans="1:20" x14ac:dyDescent="0.3">
      <c r="A60" s="54" t="s">
        <v>46</v>
      </c>
      <c r="B60" s="44">
        <f>G59</f>
        <v>2.097</v>
      </c>
      <c r="C60" s="44">
        <f>H59</f>
        <v>3.9960000000000004</v>
      </c>
      <c r="D60" s="44">
        <f t="shared" ref="D60:F67" si="14">I59</f>
        <v>30.503999999999998</v>
      </c>
      <c r="E60" s="44">
        <f t="shared" si="14"/>
        <v>32.475000000000001</v>
      </c>
      <c r="F60" s="44">
        <f t="shared" si="14"/>
        <v>32.85</v>
      </c>
      <c r="G60" s="44">
        <f>B60 + B43</f>
        <v>5.9077000000000002</v>
      </c>
      <c r="H60" s="44">
        <f t="shared" ref="H60:K61" si="15">C60 + C43</f>
        <v>7.5311000000000003</v>
      </c>
      <c r="I60" s="44">
        <f t="shared" si="15"/>
        <v>34.007300000000001</v>
      </c>
      <c r="J60" s="44">
        <f t="shared" si="15"/>
        <v>35.829900000000002</v>
      </c>
      <c r="K60" s="44">
        <f t="shared" si="15"/>
        <v>33.512500000000003</v>
      </c>
      <c r="L60" s="44">
        <f>(SUM(G60:K60)) * 16</f>
        <v>1868.6160000000002</v>
      </c>
      <c r="M60" s="44">
        <f>G43 * 960</f>
        <v>6720</v>
      </c>
      <c r="N60" s="44">
        <f t="shared" ref="N60:N67" si="16">L60- M60</f>
        <v>-4851.384</v>
      </c>
      <c r="O60" s="44">
        <v>0</v>
      </c>
      <c r="Q60" s="54" t="s">
        <v>46</v>
      </c>
    </row>
    <row r="61" spans="1:20" x14ac:dyDescent="0.3">
      <c r="A61" s="54" t="s">
        <v>51</v>
      </c>
      <c r="B61" s="44">
        <f t="shared" ref="B61:B67" si="17">G60</f>
        <v>5.9077000000000002</v>
      </c>
      <c r="C61" s="44">
        <f t="shared" ref="C61:C67" si="18">H60</f>
        <v>7.5311000000000003</v>
      </c>
      <c r="D61" s="44">
        <f t="shared" si="14"/>
        <v>34.007300000000001</v>
      </c>
      <c r="E61" s="44">
        <f t="shared" si="14"/>
        <v>35.829900000000002</v>
      </c>
      <c r="F61" s="44">
        <f t="shared" si="14"/>
        <v>33.512500000000003</v>
      </c>
      <c r="G61" s="44">
        <f t="shared" ref="G61" si="19">B61 + B44</f>
        <v>7.5853666666666673</v>
      </c>
      <c r="H61" s="44">
        <f t="shared" si="15"/>
        <v>9.0874333333333333</v>
      </c>
      <c r="I61" s="44">
        <f t="shared" si="15"/>
        <v>35.549633333333333</v>
      </c>
      <c r="J61" s="44">
        <f t="shared" si="15"/>
        <v>37.306899999999999</v>
      </c>
      <c r="K61" s="44">
        <f t="shared" si="15"/>
        <v>33.804166666666667</v>
      </c>
      <c r="L61" s="44">
        <f t="shared" ref="L60:L67" si="20">(SUM(G61:K61)) * 16</f>
        <v>1973.3360000000002</v>
      </c>
      <c r="M61" s="44">
        <f t="shared" ref="M60:M67" si="21">G44 * 960</f>
        <v>7680</v>
      </c>
      <c r="N61" s="44">
        <f t="shared" si="16"/>
        <v>-5706.6639999999998</v>
      </c>
      <c r="O61" s="44">
        <v>0</v>
      </c>
      <c r="Q61" s="54" t="s">
        <v>51</v>
      </c>
    </row>
    <row r="62" spans="1:20" x14ac:dyDescent="0.3">
      <c r="A62" s="54" t="s">
        <v>54</v>
      </c>
      <c r="B62" s="44">
        <f t="shared" si="17"/>
        <v>7.5853666666666673</v>
      </c>
      <c r="C62" s="44">
        <f t="shared" si="18"/>
        <v>9.0874333333333333</v>
      </c>
      <c r="D62" s="44">
        <f t="shared" si="14"/>
        <v>35.549633333333333</v>
      </c>
      <c r="E62" s="44">
        <f t="shared" si="14"/>
        <v>37.306899999999999</v>
      </c>
      <c r="F62" s="44">
        <f t="shared" si="14"/>
        <v>33.804166666666667</v>
      </c>
      <c r="G62" s="44">
        <f t="shared" ref="G62:G67" si="22">B62 + B45</f>
        <v>7.8729666666666676</v>
      </c>
      <c r="H62" s="44">
        <f t="shared" ref="H62:H67" si="23">C62 + C45</f>
        <v>9.3542333333333332</v>
      </c>
      <c r="I62" s="44">
        <f t="shared" ref="I62:I67" si="24">D62 + D45</f>
        <v>35.814033333333334</v>
      </c>
      <c r="J62" s="44">
        <f t="shared" ref="J62:J67" si="25">E62 + E45</f>
        <v>37.560099999999998</v>
      </c>
      <c r="K62" s="44">
        <f t="shared" ref="K62:K67" si="26">F62 + F45</f>
        <v>33.854166666666664</v>
      </c>
      <c r="L62" s="44">
        <f t="shared" si="20"/>
        <v>1991.288</v>
      </c>
      <c r="M62" s="44">
        <f t="shared" si="21"/>
        <v>7680</v>
      </c>
      <c r="N62" s="44">
        <f t="shared" si="16"/>
        <v>-5688.7119999999995</v>
      </c>
      <c r="O62" s="44">
        <v>0</v>
      </c>
      <c r="Q62" s="54" t="s">
        <v>54</v>
      </c>
    </row>
    <row r="63" spans="1:20" x14ac:dyDescent="0.3">
      <c r="A63" s="54" t="s">
        <v>48</v>
      </c>
      <c r="B63" s="44">
        <f t="shared" si="17"/>
        <v>7.8729666666666676</v>
      </c>
      <c r="C63" s="44">
        <f t="shared" si="18"/>
        <v>9.3542333333333332</v>
      </c>
      <c r="D63" s="44">
        <f t="shared" si="14"/>
        <v>35.814033333333334</v>
      </c>
      <c r="E63" s="44">
        <f t="shared" si="14"/>
        <v>37.560099999999998</v>
      </c>
      <c r="F63" s="44">
        <f t="shared" si="14"/>
        <v>33.854166666666664</v>
      </c>
      <c r="G63" s="44">
        <f t="shared" si="22"/>
        <v>9.5506333333333338</v>
      </c>
      <c r="H63" s="44">
        <f t="shared" si="23"/>
        <v>10.910566666666666</v>
      </c>
      <c r="I63" s="44">
        <f t="shared" si="24"/>
        <v>37.356366666666666</v>
      </c>
      <c r="J63" s="44">
        <f t="shared" si="25"/>
        <v>39.037099999999995</v>
      </c>
      <c r="K63" s="44">
        <f t="shared" si="26"/>
        <v>34.145833333333329</v>
      </c>
      <c r="L63" s="44">
        <f t="shared" si="20"/>
        <v>2096.0079999999998</v>
      </c>
      <c r="M63" s="44">
        <f t="shared" si="21"/>
        <v>8640</v>
      </c>
      <c r="N63" s="44">
        <f t="shared" si="16"/>
        <v>-6543.9920000000002</v>
      </c>
      <c r="O63" s="44">
        <v>0</v>
      </c>
      <c r="Q63" s="54" t="s">
        <v>48</v>
      </c>
    </row>
    <row r="64" spans="1:20" x14ac:dyDescent="0.3">
      <c r="A64" s="54" t="s">
        <v>52</v>
      </c>
      <c r="B64" s="44">
        <f t="shared" si="17"/>
        <v>9.5506333333333338</v>
      </c>
      <c r="C64" s="44">
        <f t="shared" si="18"/>
        <v>10.910566666666666</v>
      </c>
      <c r="D64" s="44">
        <f t="shared" si="14"/>
        <v>37.356366666666666</v>
      </c>
      <c r="E64" s="44">
        <f t="shared" si="14"/>
        <v>39.037099999999995</v>
      </c>
      <c r="F64" s="44">
        <f t="shared" si="14"/>
        <v>34.145833333333329</v>
      </c>
      <c r="G64" s="44">
        <f t="shared" si="22"/>
        <v>9.7663333333333338</v>
      </c>
      <c r="H64" s="44">
        <f t="shared" si="23"/>
        <v>11.110666666666667</v>
      </c>
      <c r="I64" s="44">
        <f t="shared" si="24"/>
        <v>37.55466666666667</v>
      </c>
      <c r="J64" s="44">
        <f t="shared" si="25"/>
        <v>39.226999999999997</v>
      </c>
      <c r="K64" s="44">
        <f t="shared" si="26"/>
        <v>34.18333333333333</v>
      </c>
      <c r="L64" s="44">
        <f t="shared" si="20"/>
        <v>2109.4720000000002</v>
      </c>
      <c r="M64" s="44">
        <f t="shared" si="21"/>
        <v>8640</v>
      </c>
      <c r="N64" s="44">
        <f t="shared" si="16"/>
        <v>-6530.5280000000002</v>
      </c>
      <c r="O64" s="44">
        <v>0</v>
      </c>
      <c r="Q64" s="54" t="s">
        <v>52</v>
      </c>
    </row>
    <row r="65" spans="1:17" x14ac:dyDescent="0.3">
      <c r="A65" s="54" t="s">
        <v>53</v>
      </c>
      <c r="B65" s="44">
        <f t="shared" si="17"/>
        <v>9.7663333333333338</v>
      </c>
      <c r="C65" s="44">
        <f t="shared" si="18"/>
        <v>11.110666666666667</v>
      </c>
      <c r="D65" s="44">
        <f t="shared" si="14"/>
        <v>37.55466666666667</v>
      </c>
      <c r="E65" s="44">
        <f t="shared" si="14"/>
        <v>39.226999999999997</v>
      </c>
      <c r="F65" s="44">
        <f t="shared" si="14"/>
        <v>34.18333333333333</v>
      </c>
      <c r="G65" s="44">
        <f t="shared" si="22"/>
        <v>9.8142666666666667</v>
      </c>
      <c r="H65" s="44">
        <f t="shared" si="23"/>
        <v>11.155133333333334</v>
      </c>
      <c r="I65" s="44">
        <f t="shared" si="24"/>
        <v>37.598733333333335</v>
      </c>
      <c r="J65" s="44">
        <f t="shared" si="25"/>
        <v>39.269199999999998</v>
      </c>
      <c r="K65" s="44">
        <f t="shared" si="26"/>
        <v>34.191666666666663</v>
      </c>
      <c r="L65" s="44">
        <f t="shared" si="20"/>
        <v>2112.4639999999999</v>
      </c>
      <c r="M65" s="44">
        <f t="shared" si="21"/>
        <v>9600</v>
      </c>
      <c r="N65" s="44">
        <f t="shared" si="16"/>
        <v>-7487.5360000000001</v>
      </c>
      <c r="O65" s="44">
        <v>0</v>
      </c>
      <c r="Q65" s="54" t="s">
        <v>53</v>
      </c>
    </row>
    <row r="66" spans="1:17" x14ac:dyDescent="0.3">
      <c r="A66" s="54" t="s">
        <v>49</v>
      </c>
      <c r="B66" s="44">
        <f t="shared" si="17"/>
        <v>9.8142666666666667</v>
      </c>
      <c r="C66" s="44">
        <f t="shared" si="18"/>
        <v>11.155133333333334</v>
      </c>
      <c r="D66" s="44">
        <f t="shared" si="14"/>
        <v>37.598733333333335</v>
      </c>
      <c r="E66" s="44">
        <f t="shared" si="14"/>
        <v>39.269199999999998</v>
      </c>
      <c r="F66" s="44">
        <f t="shared" si="14"/>
        <v>34.191666666666663</v>
      </c>
      <c r="G66" s="44">
        <f t="shared" si="22"/>
        <v>10.006</v>
      </c>
      <c r="H66" s="44">
        <f t="shared" si="23"/>
        <v>11.333</v>
      </c>
      <c r="I66" s="44">
        <f t="shared" si="24"/>
        <v>37.774999999999999</v>
      </c>
      <c r="J66" s="44">
        <f t="shared" si="25"/>
        <v>39.437999999999995</v>
      </c>
      <c r="K66" s="44">
        <f t="shared" si="26"/>
        <v>34.224999999999994</v>
      </c>
      <c r="L66" s="44">
        <f t="shared" si="20"/>
        <v>2124.4319999999998</v>
      </c>
      <c r="M66" s="44">
        <f t="shared" si="21"/>
        <v>10560</v>
      </c>
      <c r="N66" s="44">
        <f t="shared" si="16"/>
        <v>-8435.5679999999993</v>
      </c>
      <c r="O66" s="44">
        <v>0</v>
      </c>
      <c r="Q66" s="54" t="s">
        <v>49</v>
      </c>
    </row>
    <row r="67" spans="1:17" x14ac:dyDescent="0.3">
      <c r="A67" s="54" t="s">
        <v>47</v>
      </c>
      <c r="B67" s="44">
        <f t="shared" si="17"/>
        <v>10.006</v>
      </c>
      <c r="C67" s="44">
        <f t="shared" si="18"/>
        <v>11.333</v>
      </c>
      <c r="D67" s="44">
        <f t="shared" si="14"/>
        <v>37.774999999999999</v>
      </c>
      <c r="E67" s="44">
        <f t="shared" si="14"/>
        <v>39.437999999999995</v>
      </c>
      <c r="F67" s="44">
        <f t="shared" si="14"/>
        <v>34.224999999999994</v>
      </c>
      <c r="G67" s="44">
        <f t="shared" si="22"/>
        <v>11.635733333333334</v>
      </c>
      <c r="H67" s="44">
        <f t="shared" si="23"/>
        <v>12.844866666666666</v>
      </c>
      <c r="I67" s="44">
        <f t="shared" si="24"/>
        <v>39.273266666666665</v>
      </c>
      <c r="J67" s="44">
        <f t="shared" si="25"/>
        <v>40.872799999999998</v>
      </c>
      <c r="K67" s="44">
        <f t="shared" si="26"/>
        <v>34.508333333333326</v>
      </c>
      <c r="L67" s="44">
        <f t="shared" si="20"/>
        <v>2226.16</v>
      </c>
      <c r="M67" s="44">
        <f t="shared" si="21"/>
        <v>12480</v>
      </c>
      <c r="N67" s="44">
        <f t="shared" si="16"/>
        <v>-10253.84</v>
      </c>
      <c r="O67" s="44">
        <v>0</v>
      </c>
      <c r="Q67" s="54" t="s">
        <v>47</v>
      </c>
    </row>
    <row r="69" spans="1:17" ht="15" customHeight="1" x14ac:dyDescent="0.3"/>
    <row r="73" spans="1:17" ht="15" customHeight="1" x14ac:dyDescent="0.3">
      <c r="A73" s="94" t="s">
        <v>85</v>
      </c>
      <c r="B73" s="94"/>
      <c r="C73" s="94"/>
      <c r="D73" s="94"/>
      <c r="E73" s="94"/>
      <c r="F73" s="94"/>
      <c r="G73" s="94"/>
      <c r="H73" s="94"/>
      <c r="I73" s="94"/>
      <c r="J73" s="94"/>
      <c r="K73" s="94"/>
    </row>
    <row r="74" spans="1:17" x14ac:dyDescent="0.3">
      <c r="A74" s="94"/>
      <c r="B74" s="94"/>
      <c r="C74" s="94"/>
      <c r="D74" s="94"/>
      <c r="E74" s="94"/>
      <c r="F74" s="94"/>
      <c r="G74" s="94"/>
      <c r="H74" s="94"/>
      <c r="I74" s="94"/>
      <c r="J74" s="94"/>
      <c r="K74" s="94"/>
    </row>
    <row r="75" spans="1:17" x14ac:dyDescent="0.3">
      <c r="A75" s="94"/>
      <c r="B75" s="94"/>
      <c r="C75" s="94"/>
      <c r="D75" s="94"/>
      <c r="E75" s="94"/>
      <c r="F75" s="94"/>
      <c r="G75" s="94"/>
      <c r="H75" s="94"/>
      <c r="I75" s="94"/>
      <c r="J75" s="94"/>
      <c r="K75" s="94"/>
    </row>
    <row r="76" spans="1:17" x14ac:dyDescent="0.3">
      <c r="A76" s="94"/>
      <c r="B76" s="94"/>
      <c r="C76" s="94"/>
      <c r="D76" s="94"/>
      <c r="E76" s="94"/>
      <c r="F76" s="94"/>
      <c r="G76" s="94"/>
      <c r="H76" s="94"/>
      <c r="I76" s="94"/>
      <c r="J76" s="94"/>
      <c r="K76" s="94"/>
    </row>
    <row r="77" spans="1:17" x14ac:dyDescent="0.3">
      <c r="A77" s="94"/>
      <c r="B77" s="94"/>
      <c r="C77" s="94"/>
      <c r="D77" s="94"/>
      <c r="E77" s="94"/>
      <c r="F77" s="94"/>
      <c r="G77" s="94"/>
      <c r="H77" s="94"/>
      <c r="I77" s="94"/>
      <c r="J77" s="94"/>
      <c r="K77" s="94"/>
    </row>
    <row r="79" spans="1:17" x14ac:dyDescent="0.3">
      <c r="A79" s="46" t="s">
        <v>86</v>
      </c>
      <c r="B79" s="46"/>
      <c r="C79" s="46"/>
      <c r="D79" s="46"/>
      <c r="E79" s="46"/>
    </row>
  </sheetData>
  <sortState ref="A42:G50">
    <sortCondition ref="G42:G50"/>
  </sortState>
  <mergeCells count="29">
    <mergeCell ref="Q57:Q58"/>
    <mergeCell ref="R57:R58"/>
    <mergeCell ref="M6:T12"/>
    <mergeCell ref="B13:F13"/>
    <mergeCell ref="M13:Q13"/>
    <mergeCell ref="O57:O58"/>
    <mergeCell ref="M17:Q17"/>
    <mergeCell ref="L13:L14"/>
    <mergeCell ref="L17:L18"/>
    <mergeCell ref="A39:G39"/>
    <mergeCell ref="A26:A27"/>
    <mergeCell ref="B26:F26"/>
    <mergeCell ref="G26:G27"/>
    <mergeCell ref="H26:H27"/>
    <mergeCell ref="A13:A14"/>
    <mergeCell ref="G13:G14"/>
    <mergeCell ref="M43:T49"/>
    <mergeCell ref="S57:S58"/>
    <mergeCell ref="A73:K77"/>
    <mergeCell ref="A40:A41"/>
    <mergeCell ref="B40:F40"/>
    <mergeCell ref="G40:G41"/>
    <mergeCell ref="A54:N54"/>
    <mergeCell ref="A57:A58"/>
    <mergeCell ref="M57:M58"/>
    <mergeCell ref="L57:L58"/>
    <mergeCell ref="B57:F57"/>
    <mergeCell ref="G57:K57"/>
    <mergeCell ref="N57:N58"/>
  </mergeCells>
  <pageMargins left="0.7" right="0.7" top="0.75" bottom="0.75" header="0.3" footer="0.3"/>
  <ignoredErrors>
    <ignoredError sqref="B19:F19" 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Original</vt:lpstr>
      <vt:lpstr>Data Mesin_dan_Waktupengamatan</vt:lpstr>
      <vt:lpstr>Dataset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User</cp:lastModifiedBy>
  <dcterms:created xsi:type="dcterms:W3CDTF">2022-12-14T04:07:30Z</dcterms:created>
  <dcterms:modified xsi:type="dcterms:W3CDTF">2022-12-24T00:52:45Z</dcterms:modified>
</cp:coreProperties>
</file>