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\Documents\00 ESTUDOS\bootcamp-dio-excel\mig_invest\"/>
    </mc:Choice>
  </mc:AlternateContent>
  <xr:revisionPtr revIDLastSave="0" documentId="13_ncr:1_{608EFE6B-917F-4CBD-BCA3-B004CFCE37FD}" xr6:coauthVersionLast="47" xr6:coauthVersionMax="47" xr10:uidLastSave="{00000000-0000-0000-0000-000000000000}"/>
  <bookViews>
    <workbookView xWindow="-120" yWindow="-120" windowWidth="29040" windowHeight="15720" tabRatio="44" xr2:uid="{D6A57F8D-F558-4217-BD25-484E780B4251}"/>
  </bookViews>
  <sheets>
    <sheet name="Main" sheetId="1" r:id="rId1"/>
    <sheet name="Apoio" sheetId="2" r:id="rId2"/>
  </sheets>
  <definedNames>
    <definedName name="aporte">Main!$C$17</definedName>
    <definedName name="carteira">Main!$C$13</definedName>
    <definedName name="cenarios">Main!$B$23:$D$28</definedName>
    <definedName name="invest_porcentagem">Main!$C$14</definedName>
    <definedName name="patrimonio">Main!$C$20</definedName>
    <definedName name="salario">Main!$C$12</definedName>
    <definedName name="taxa_rendimento">Main!$C$19</definedName>
    <definedName name="tbl_cenarios">Main!$B$23:$D$28</definedName>
    <definedName name="tempo_invest">Main!$C$18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36" i="1"/>
  <c r="C27" i="1"/>
  <c r="C38" i="1"/>
  <c r="C37" i="1"/>
  <c r="C39" i="1"/>
  <c r="C40" i="1"/>
  <c r="C41" i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4" i="2"/>
  <c r="G17" i="2"/>
  <c r="G18" i="2"/>
  <c r="G19" i="2"/>
  <c r="G20" i="2"/>
  <c r="G21" i="2"/>
  <c r="G6" i="2"/>
  <c r="G7" i="2"/>
  <c r="G8" i="2"/>
  <c r="G9" i="2"/>
  <c r="G10" i="2"/>
  <c r="G11" i="2"/>
  <c r="G12" i="2"/>
  <c r="G13" i="2"/>
  <c r="G14" i="2"/>
  <c r="G15" i="2"/>
  <c r="G16" i="2"/>
  <c r="G5" i="2"/>
  <c r="G4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C28" i="1" l="1"/>
  <c r="D28" i="1" s="1"/>
  <c r="C20" i="1"/>
  <c r="C21" i="1" s="1"/>
  <c r="C24" i="1"/>
  <c r="D24" i="1" s="1"/>
  <c r="C33" i="1"/>
  <c r="D36" i="1" s="1"/>
  <c r="D27" i="1"/>
  <c r="C26" i="1"/>
  <c r="D26" i="1" s="1"/>
  <c r="C25" i="1"/>
  <c r="D25" i="1" s="1"/>
  <c r="D37" i="1" l="1"/>
  <c r="D41" i="1"/>
  <c r="D38" i="1"/>
  <c r="D39" i="1"/>
  <c r="D40" i="1"/>
  <c r="D42" i="1" l="1"/>
</calcChain>
</file>

<file path=xl/sharedStrings.xml><?xml version="1.0" encoding="utf-8"?>
<sst xmlns="http://schemas.openxmlformats.org/spreadsheetml/2006/main" count="71" uniqueCount="35">
  <si>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</si>
  <si>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</si>
  <si>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</si>
  <si>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</si>
  <si>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</si>
  <si>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</si>
  <si>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 xml:space="preserve"> 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</si>
  <si>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</si>
  <si>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</si>
  <si>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</si>
  <si>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</si>
  <si>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</si>
  <si>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</si>
  <si>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Perfil</t>
  </si>
  <si>
    <t>Salário</t>
  </si>
  <si>
    <t>Rendimento Carteira</t>
  </si>
  <si>
    <t>Porcentagem Investimento</t>
  </si>
  <si>
    <t>VALOR A SER INVESTIDO POR MÊS</t>
  </si>
  <si>
    <t>Percentual Sugerido</t>
  </si>
  <si>
    <t>PAPEL</t>
  </si>
  <si>
    <t>TIJOLO</t>
  </si>
  <si>
    <t>HÍBRIDOS</t>
  </si>
  <si>
    <t>FOFs</t>
  </si>
  <si>
    <t>DESENVOLVIMENTO</t>
  </si>
  <si>
    <t>HOTELARIAS</t>
  </si>
  <si>
    <t>TIPO DE FII</t>
  </si>
  <si>
    <t>TOTAL</t>
  </si>
  <si>
    <t>PERFIL</t>
  </si>
  <si>
    <t>Conservador</t>
  </si>
  <si>
    <t>%</t>
  </si>
  <si>
    <t>CHAVE</t>
  </si>
  <si>
    <t>Moderado</t>
  </si>
  <si>
    <t>Agressivo</t>
  </si>
  <si>
    <t>Valores a investir</t>
  </si>
  <si>
    <t>CONSERVADOR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</si>
</sst>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&quot;R$&quot;\ #,##0.00"/>
    <numFmt numFmtId="165" formatCode="0.000%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1"/>
      <color theme="1"/>
      <name val="Segoe UI"/>
      <family val="2"/>
    </font>
    <font>
      <b/>
      <sz val="20"/>
      <color theme="0"/>
      <name val="Segoe UI"/>
      <family val="2"/>
    </font>
    <font>
      <b/>
      <sz val="12"/>
      <color theme="0"/>
      <name val="Segoe UI"/>
      <family val="2"/>
    </font>
    <font>
      <b/>
      <sz val="18"/>
      <color theme="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93E44"/>
        <bgColor indexed="64"/>
      </patternFill>
    </fill>
    <fill>
      <patternFill patternType="solid">
        <fgColor rgb="FF24D58F"/>
        <bgColor indexed="64"/>
      </patternFill>
    </fill>
    <fill>
      <patternFill patternType="solid">
        <fgColor rgb="FF1BA26C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2" tint="-0.24994659260841701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 style="medium">
        <color indexed="64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indexed="64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6" fillId="4" borderId="3" xfId="0" applyFont="1" applyFill="1" applyBorder="1" applyAlignment="1">
      <alignment horizontal="left" indent="3"/>
    </xf>
    <xf numFmtId="164" fontId="8" fillId="4" borderId="4" xfId="0" applyNumberFormat="1" applyFont="1" applyFill="1" applyBorder="1" applyAlignment="1">
      <alignment horizontal="center"/>
    </xf>
    <xf numFmtId="164" fontId="8" fillId="4" borderId="5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left" indent="3"/>
    </xf>
    <xf numFmtId="164" fontId="8" fillId="4" borderId="7" xfId="0" applyNumberFormat="1" applyFont="1" applyFill="1" applyBorder="1" applyAlignment="1">
      <alignment horizontal="center"/>
    </xf>
    <xf numFmtId="0" fontId="6" fillId="4" borderId="8" xfId="0" applyFont="1" applyFill="1" applyBorder="1" applyAlignment="1">
      <alignment horizontal="left" indent="3"/>
    </xf>
    <xf numFmtId="164" fontId="8" fillId="4" borderId="9" xfId="0" applyNumberFormat="1" applyFont="1" applyFill="1" applyBorder="1" applyAlignment="1">
      <alignment horizontal="center"/>
    </xf>
    <xf numFmtId="164" fontId="8" fillId="4" borderId="10" xfId="0" applyNumberFormat="1" applyFont="1" applyFill="1" applyBorder="1" applyAlignment="1">
      <alignment horizontal="center"/>
    </xf>
    <xf numFmtId="0" fontId="5" fillId="0" borderId="0" xfId="0" applyFont="1"/>
    <xf numFmtId="0" fontId="10" fillId="5" borderId="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left" indent="3"/>
    </xf>
    <xf numFmtId="0" fontId="6" fillId="3" borderId="15" xfId="0" applyFont="1" applyFill="1" applyBorder="1" applyAlignment="1">
      <alignment horizontal="left" indent="3"/>
    </xf>
    <xf numFmtId="0" fontId="7" fillId="4" borderId="13" xfId="0" applyFont="1" applyFill="1" applyBorder="1" applyAlignment="1">
      <alignment horizontal="left" indent="3"/>
    </xf>
    <xf numFmtId="0" fontId="7" fillId="4" borderId="15" xfId="0" applyFont="1" applyFill="1" applyBorder="1" applyAlignment="1">
      <alignment horizontal="left" indent="3"/>
    </xf>
    <xf numFmtId="9" fontId="0" fillId="0" borderId="0" xfId="1" applyFont="1"/>
    <xf numFmtId="9" fontId="0" fillId="0" borderId="0" xfId="1" applyFont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9" fontId="0" fillId="0" borderId="20" xfId="1" applyFont="1" applyBorder="1" applyAlignment="1">
      <alignment horizontal="center"/>
    </xf>
    <xf numFmtId="0" fontId="4" fillId="8" borderId="0" xfId="0" applyFont="1" applyFill="1"/>
    <xf numFmtId="0" fontId="3" fillId="7" borderId="0" xfId="0" applyFont="1" applyFill="1" applyAlignment="1">
      <alignment horizontal="center" vertical="center"/>
    </xf>
    <xf numFmtId="164" fontId="3" fillId="7" borderId="0" xfId="0" applyNumberFormat="1" applyFont="1" applyFill="1"/>
    <xf numFmtId="0" fontId="0" fillId="0" borderId="21" xfId="0" applyBorder="1" applyAlignment="1">
      <alignment horizontal="center"/>
    </xf>
    <xf numFmtId="9" fontId="1" fillId="0" borderId="21" xfId="1" applyFont="1" applyBorder="1" applyAlignment="1">
      <alignment horizontal="center"/>
    </xf>
    <xf numFmtId="164" fontId="4" fillId="8" borderId="21" xfId="0" applyNumberFormat="1" applyFont="1" applyFill="1" applyBorder="1" applyAlignment="1">
      <alignment horizontal="right"/>
    </xf>
    <xf numFmtId="0" fontId="6" fillId="4" borderId="13" xfId="0" applyFont="1" applyFill="1" applyBorder="1" applyAlignment="1">
      <alignment horizontal="left" indent="3"/>
    </xf>
    <xf numFmtId="0" fontId="3" fillId="7" borderId="0" xfId="2" applyFont="1" applyFill="1"/>
    <xf numFmtId="164" fontId="7" fillId="4" borderId="19" xfId="0" applyNumberFormat="1" applyFont="1" applyFill="1" applyBorder="1" applyAlignment="1">
      <alignment horizontal="center"/>
    </xf>
    <xf numFmtId="164" fontId="7" fillId="4" borderId="16" xfId="0" applyNumberFormat="1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2" applyFont="1" applyFill="1" applyAlignment="1" applyProtection="1">
      <alignment horizontal="center"/>
      <protection locked="0"/>
    </xf>
    <xf numFmtId="164" fontId="0" fillId="8" borderId="0" xfId="0" applyNumberFormat="1" applyFill="1" applyAlignment="1">
      <alignment horizontal="center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6" fillId="3" borderId="14" xfId="0" applyNumberFormat="1" applyFont="1" applyFill="1" applyBorder="1" applyAlignment="1" applyProtection="1">
      <alignment horizontal="center"/>
      <protection locked="0"/>
    </xf>
    <xf numFmtId="10" fontId="6" fillId="3" borderId="17" xfId="0" applyNumberFormat="1" applyFont="1" applyFill="1" applyBorder="1" applyAlignment="1" applyProtection="1">
      <alignment horizontal="center"/>
      <protection locked="0"/>
    </xf>
    <xf numFmtId="10" fontId="6" fillId="3" borderId="14" xfId="0" applyNumberFormat="1" applyFont="1" applyFill="1" applyBorder="1" applyAlignment="1" applyProtection="1">
      <alignment horizontal="center"/>
      <protection locked="0"/>
    </xf>
    <xf numFmtId="9" fontId="6" fillId="3" borderId="19" xfId="0" applyNumberFormat="1" applyFont="1" applyFill="1" applyBorder="1" applyAlignment="1" applyProtection="1">
      <alignment horizontal="center"/>
      <protection locked="0"/>
    </xf>
    <xf numFmtId="9" fontId="6" fillId="3" borderId="16" xfId="0" applyNumberFormat="1" applyFont="1" applyFill="1" applyBorder="1" applyAlignment="1" applyProtection="1">
      <alignment horizontal="center"/>
      <protection locked="0"/>
    </xf>
    <xf numFmtId="0" fontId="9" fillId="7" borderId="11" xfId="0" applyFont="1" applyFill="1" applyBorder="1" applyAlignment="1">
      <alignment horizontal="center"/>
    </xf>
    <xf numFmtId="0" fontId="9" fillId="7" borderId="18" xfId="0" applyFont="1" applyFill="1" applyBorder="1" applyAlignment="1">
      <alignment horizontal="center"/>
    </xf>
    <xf numFmtId="0" fontId="9" fillId="7" borderId="12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5" borderId="18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8" fontId="7" fillId="4" borderId="17" xfId="0" applyNumberFormat="1" applyFont="1" applyFill="1" applyBorder="1" applyAlignment="1">
      <alignment horizontal="center"/>
    </xf>
    <xf numFmtId="8" fontId="7" fillId="4" borderId="14" xfId="0" applyNumberFormat="1" applyFont="1" applyFill="1" applyBorder="1" applyAlignment="1">
      <alignment horizontal="center"/>
    </xf>
    <xf numFmtId="0" fontId="7" fillId="3" borderId="22" xfId="0" applyFont="1" applyFill="1" applyBorder="1" applyAlignment="1" applyProtection="1">
      <alignment horizontal="center"/>
      <protection locked="0"/>
    </xf>
    <xf numFmtId="0" fontId="7" fillId="3" borderId="23" xfId="0" applyFont="1" applyFill="1" applyBorder="1" applyAlignment="1" applyProtection="1">
      <alignment horizontal="center"/>
      <protection locked="0"/>
    </xf>
    <xf numFmtId="165" fontId="7" fillId="3" borderId="17" xfId="1" applyNumberFormat="1" applyFont="1" applyFill="1" applyBorder="1" applyAlignment="1" applyProtection="1">
      <alignment horizontal="center"/>
      <protection locked="0"/>
    </xf>
    <xf numFmtId="165" fontId="7" fillId="3" borderId="14" xfId="1" applyNumberFormat="1" applyFont="1" applyFill="1" applyBorder="1" applyAlignment="1" applyProtection="1">
      <alignment horizontal="center"/>
      <protection locked="0"/>
    </xf>
  </cellXfs>
  <cellStyles count="3">
    <cellStyle name="Neutro" xfId="2" builtinId="28"/>
    <cellStyle name="Normal" xfId="0" builtinId="0"/>
    <cellStyle name="Porcentagem" xfId="1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BA26C"/>
      <color rgb="FF24D58F"/>
      <color rgb="FF093E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249234470691167"/>
          <c:y val="0.18303258967629046"/>
          <c:w val="0.45962489063867018"/>
          <c:h val="0.76604148439778363"/>
        </c:manualLayout>
      </c:layout>
      <c:pieChart>
        <c:varyColors val="1"/>
        <c:ser>
          <c:idx val="0"/>
          <c:order val="0"/>
          <c:tx>
            <c:strRef>
              <c:f>Main!$C$35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45-43D4-B9E3-A008545ABE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45-43D4-B9E3-A008545ABE9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45-43D4-B9E3-A008545ABE9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745-43D4-B9E3-A008545ABE9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745-43D4-B9E3-A008545ABE9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745-43D4-B9E3-A008545ABE9E}"/>
              </c:ext>
            </c:extLst>
          </c:dPt>
          <c:cat>
            <c:strRef>
              <c:f>Main!$B$36:$B$41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Main!$C$36:$C$41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1-4827-A952-16EAD6D5B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38260243511227754"/>
          <c:w val="0.2190234114823614"/>
          <c:h val="0.45486439195100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4417</xdr:colOff>
      <xdr:row>42</xdr:row>
      <xdr:rowOff>26247</xdr:rowOff>
    </xdr:from>
    <xdr:to>
      <xdr:col>2</xdr:col>
      <xdr:colOff>1242667</xdr:colOff>
      <xdr:row>56</xdr:row>
      <xdr:rowOff>102447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17B580A-BF37-D293-5658-D19FD5B80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1567699</xdr:colOff>
      <xdr:row>29</xdr:row>
      <xdr:rowOff>176505</xdr:rowOff>
    </xdr:from>
    <xdr:to>
      <xdr:col>5</xdr:col>
      <xdr:colOff>81571</xdr:colOff>
      <xdr:row>31</xdr:row>
      <xdr:rowOff>105560</xdr:rowOff>
    </xdr:to>
    <xdr:pic>
      <xdr:nvPicPr>
        <xdr:cNvPr id="6" name="Gráfico 5" descr="Filtro estrutura de tópicos">
          <a:extLst>
            <a:ext uri="{FF2B5EF4-FFF2-40B4-BE49-F238E27FC236}">
              <a16:creationId xmlns:a16="http://schemas.microsoft.com/office/drawing/2014/main" id="{63B746BA-9D44-032B-CE42-825E5F881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162851" y="6694918"/>
          <a:ext cx="311198" cy="310055"/>
        </a:xfrm>
        <a:prstGeom prst="rect">
          <a:avLst/>
        </a:prstGeom>
      </xdr:spPr>
    </xdr:pic>
    <xdr:clientData/>
  </xdr:twoCellAnchor>
  <xdr:twoCellAnchor editAs="oneCell">
    <xdr:from>
      <xdr:col>0</xdr:col>
      <xdr:colOff>309563</xdr:colOff>
      <xdr:row>0</xdr:row>
      <xdr:rowOff>123824</xdr:rowOff>
    </xdr:from>
    <xdr:to>
      <xdr:col>4</xdr:col>
      <xdr:colOff>89296</xdr:colOff>
      <xdr:row>9</xdr:row>
      <xdr:rowOff>19049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226F20D-E249-5DA5-BE73-1B19ABEA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563" y="123824"/>
          <a:ext cx="9024936" cy="16097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B42B42-D049-492D-9732-B87B5D5FA68C}" name="tbl_perfis" displayName="tbl_perfis" ref="A2:D20" totalsRowShown="0" headerRowDxfId="2">
  <autoFilter ref="A2:D20" xr:uid="{85B42B42-D049-492D-9732-B87B5D5FA68C}"/>
  <tableColumns count="4">
    <tableColumn id="1" xr3:uid="{45485D3C-518D-4444-AEF2-63B2E1BFCCAA}" name="CHAVE">
      <calculatedColumnFormula>B3&amp;"-"&amp;C3</calculatedColumnFormula>
    </tableColumn>
    <tableColumn id="2" xr3:uid="{DE674FB9-5A63-4B44-8F46-918875B6B561}" name="PERFIL"/>
    <tableColumn id="3" xr3:uid="{F4EA875D-C4C4-42E3-9A63-BD77F49B0DEB}" name="TIPO DE FII" dataDxfId="1"/>
    <tableColumn id="4" xr3:uid="{63D6CF29-5EFD-4019-9E91-4E05A964BE26}" name="%" dataDxfId="0" dataCellStyle="Porcentage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AABF-F282-4349-8509-B3643116DAA0}">
  <dimension ref="A10:H75"/>
  <sheetViews>
    <sheetView showGridLines="0" showRowColHeaders="0" tabSelected="1" zoomScaleNormal="100" workbookViewId="0">
      <selection activeCell="C30" sqref="C30"/>
    </sheetView>
  </sheetViews>
  <sheetFormatPr defaultColWidth="0" defaultRowHeight="15" x14ac:dyDescent="0.25"/>
  <cols>
    <col min="1" max="1" width="5.7109375" customWidth="1"/>
    <col min="2" max="2" width="50" customWidth="1"/>
    <col min="3" max="3" width="58.140625" customWidth="1"/>
    <col min="4" max="4" width="24.85546875" customWidth="1"/>
    <col min="5" max="8" width="2.140625" customWidth="1"/>
    <col min="9" max="16384" width="9.140625" hidden="1"/>
  </cols>
  <sheetData>
    <row r="10" spans="2:4" ht="15.75" thickBot="1" x14ac:dyDescent="0.3"/>
    <row r="11" spans="2:4" ht="30.75" x14ac:dyDescent="0.55000000000000004">
      <c r="B11" s="40" t="s">
        <v>13</v>
      </c>
      <c r="C11" s="41"/>
      <c r="D11" s="42"/>
    </row>
    <row r="12" spans="2:4" ht="17.25" x14ac:dyDescent="0.3">
      <c r="B12" s="12" t="s">
        <v>14</v>
      </c>
      <c r="C12" s="34">
        <v>4200</v>
      </c>
      <c r="D12" s="35"/>
    </row>
    <row r="13" spans="2:4" ht="17.25" x14ac:dyDescent="0.3">
      <c r="B13" s="12" t="s">
        <v>15</v>
      </c>
      <c r="C13" s="36">
        <v>9.7999999999999997E-3</v>
      </c>
      <c r="D13" s="37"/>
    </row>
    <row r="14" spans="2:4" ht="18" thickBot="1" x14ac:dyDescent="0.35">
      <c r="B14" s="13" t="s">
        <v>16</v>
      </c>
      <c r="C14" s="38">
        <v>0.3</v>
      </c>
      <c r="D14" s="39"/>
    </row>
    <row r="15" spans="2:4" ht="15.75" thickBot="1" x14ac:dyDescent="0.3"/>
    <row r="16" spans="2:4" ht="30.75" x14ac:dyDescent="0.55000000000000004">
      <c r="B16" s="43" t="s">
        <v>0</v>
      </c>
      <c r="C16" s="44"/>
      <c r="D16" s="45"/>
    </row>
    <row r="17" spans="1:4" ht="17.25" x14ac:dyDescent="0.3">
      <c r="B17" s="27" t="s">
        <v>1</v>
      </c>
      <c r="C17" s="48">
        <f>salario*invest_porcentagem</f>
        <v>1260</v>
      </c>
      <c r="D17" s="49"/>
    </row>
    <row r="18" spans="1:4" ht="17.25" x14ac:dyDescent="0.3">
      <c r="B18" s="12" t="s">
        <v>2</v>
      </c>
      <c r="C18" s="50">
        <v>10</v>
      </c>
      <c r="D18" s="51"/>
    </row>
    <row r="19" spans="1:4" ht="17.25" x14ac:dyDescent="0.3">
      <c r="B19" s="12" t="s">
        <v>3</v>
      </c>
      <c r="C19" s="52">
        <v>1.0789999999999999E-2</v>
      </c>
      <c r="D19" s="53"/>
    </row>
    <row r="20" spans="1:4" ht="17.25" x14ac:dyDescent="0.3">
      <c r="B20" s="14" t="s">
        <v>4</v>
      </c>
      <c r="C20" s="48">
        <f>FV(taxa_rendimento,tempo_invest*12,aporte*-1)</f>
        <v>306538.10778801696</v>
      </c>
      <c r="D20" s="49"/>
    </row>
    <row r="21" spans="1:4" ht="18" thickBot="1" x14ac:dyDescent="0.35">
      <c r="B21" s="15" t="s">
        <v>5</v>
      </c>
      <c r="C21" s="29">
        <f>patrimonio*carteira</f>
        <v>3004.073456322566</v>
      </c>
      <c r="D21" s="30"/>
    </row>
    <row r="22" spans="1:4" ht="15.75" thickBot="1" x14ac:dyDescent="0.3"/>
    <row r="23" spans="1:4" ht="30.75" x14ac:dyDescent="0.55000000000000004">
      <c r="B23" s="46" t="s">
        <v>6</v>
      </c>
      <c r="C23" s="47"/>
      <c r="D23" s="11" t="s">
        <v>7</v>
      </c>
    </row>
    <row r="24" spans="1:4" ht="17.25" x14ac:dyDescent="0.3">
      <c r="A24" s="10">
        <v>2</v>
      </c>
      <c r="B24" s="2" t="s">
        <v>8</v>
      </c>
      <c r="C24" s="3">
        <f>FV(taxa_rendimento,$A24*12,aporte*-1)</f>
        <v>34306.810395032975</v>
      </c>
      <c r="D24" s="4">
        <f>C24*carteira</f>
        <v>336.20674187132312</v>
      </c>
    </row>
    <row r="25" spans="1:4" ht="17.25" x14ac:dyDescent="0.3">
      <c r="A25" s="10">
        <v>5</v>
      </c>
      <c r="B25" s="5" t="s">
        <v>9</v>
      </c>
      <c r="C25" s="3">
        <f>FV(taxa_rendimento,$A25*12,aporte*-1)</f>
        <v>105558.91163809443</v>
      </c>
      <c r="D25" s="6">
        <f>C25*carteira</f>
        <v>1034.4773340533254</v>
      </c>
    </row>
    <row r="26" spans="1:4" ht="17.25" x14ac:dyDescent="0.3">
      <c r="A26" s="10">
        <v>10</v>
      </c>
      <c r="B26" s="5" t="s">
        <v>10</v>
      </c>
      <c r="C26" s="3">
        <f>FV(taxa_rendimento,$A26*12,aporte*-1)</f>
        <v>306538.10778801696</v>
      </c>
      <c r="D26" s="6">
        <f>C26*carteira</f>
        <v>3004.073456322566</v>
      </c>
    </row>
    <row r="27" spans="1:4" ht="17.25" x14ac:dyDescent="0.3">
      <c r="A27" s="10">
        <v>20</v>
      </c>
      <c r="B27" s="5" t="s">
        <v>11</v>
      </c>
      <c r="C27" s="3">
        <f>FV(taxa_rendimento,$A27*12,aporte*-1)</f>
        <v>1417749.9841223215</v>
      </c>
      <c r="D27" s="6">
        <f>C27*carteira</f>
        <v>13893.94984439875</v>
      </c>
    </row>
    <row r="28" spans="1:4" ht="18" thickBot="1" x14ac:dyDescent="0.35">
      <c r="A28" s="10">
        <v>30</v>
      </c>
      <c r="B28" s="7" t="s">
        <v>12</v>
      </c>
      <c r="C28" s="8">
        <f>FV(taxa_rendimento,$A28*12,aporte*-1)</f>
        <v>5445933.7653059401</v>
      </c>
      <c r="D28" s="9">
        <f>C28*carteira</f>
        <v>53370.150899998211</v>
      </c>
    </row>
    <row r="32" spans="1:4" x14ac:dyDescent="0.25">
      <c r="B32" s="28" t="s">
        <v>27</v>
      </c>
      <c r="C32" s="32" t="s">
        <v>34</v>
      </c>
      <c r="D32" s="32"/>
    </row>
    <row r="33" spans="2:4" x14ac:dyDescent="0.25">
      <c r="B33" s="21" t="s">
        <v>17</v>
      </c>
      <c r="C33" s="33">
        <f>aporte</f>
        <v>1260</v>
      </c>
      <c r="D33" s="33"/>
    </row>
    <row r="35" spans="2:4" ht="16.5" customHeight="1" x14ac:dyDescent="0.25">
      <c r="B35" s="22" t="s">
        <v>25</v>
      </c>
      <c r="C35" s="22" t="s">
        <v>18</v>
      </c>
      <c r="D35" s="22" t="s">
        <v>33</v>
      </c>
    </row>
    <row r="36" spans="2:4" x14ac:dyDescent="0.25">
      <c r="B36" s="24" t="s">
        <v>19</v>
      </c>
      <c r="C36" s="25">
        <f>VLOOKUP($C$32&amp;"-"&amp;B36,tbl_perfis[],4,FALSE)</f>
        <v>0.3</v>
      </c>
      <c r="D36" s="26">
        <f>$C$33*C36</f>
        <v>378</v>
      </c>
    </row>
    <row r="37" spans="2:4" x14ac:dyDescent="0.25">
      <c r="B37" s="24" t="s">
        <v>20</v>
      </c>
      <c r="C37" s="25">
        <f>VLOOKUP($C$32&amp;"-"&amp;B37,tbl_perfis[],4,FALSE)</f>
        <v>0.5</v>
      </c>
      <c r="D37" s="26">
        <f t="shared" ref="D37:D41" si="0">$C$33*C37</f>
        <v>630</v>
      </c>
    </row>
    <row r="38" spans="2:4" x14ac:dyDescent="0.25">
      <c r="B38" s="24" t="s">
        <v>21</v>
      </c>
      <c r="C38" s="25">
        <f>VLOOKUP($C$32&amp;"-"&amp;B38,tbl_perfis[],4,FALSE)</f>
        <v>0.1</v>
      </c>
      <c r="D38" s="26">
        <f t="shared" si="0"/>
        <v>126</v>
      </c>
    </row>
    <row r="39" spans="2:4" x14ac:dyDescent="0.25">
      <c r="B39" s="24" t="s">
        <v>22</v>
      </c>
      <c r="C39" s="25">
        <f>VLOOKUP($C$32&amp;"-"&amp;B39,tbl_perfis[],4,FALSE)</f>
        <v>0.1</v>
      </c>
      <c r="D39" s="26">
        <f t="shared" si="0"/>
        <v>126</v>
      </c>
    </row>
    <row r="40" spans="2:4" x14ac:dyDescent="0.25">
      <c r="B40" s="24" t="s">
        <v>23</v>
      </c>
      <c r="C40" s="25">
        <f>VLOOKUP($C$32&amp;"-"&amp;B40,tbl_perfis[],4,FALSE)</f>
        <v>0</v>
      </c>
      <c r="D40" s="26">
        <f t="shared" si="0"/>
        <v>0</v>
      </c>
    </row>
    <row r="41" spans="2:4" x14ac:dyDescent="0.25">
      <c r="B41" s="24" t="s">
        <v>24</v>
      </c>
      <c r="C41" s="25">
        <f>VLOOKUP($C$32&amp;"-"&amp;B41,tbl_perfis[],4,FALSE)</f>
        <v>0</v>
      </c>
      <c r="D41" s="26">
        <f t="shared" si="0"/>
        <v>0</v>
      </c>
    </row>
    <row r="42" spans="2:4" x14ac:dyDescent="0.25">
      <c r="B42" s="31" t="s">
        <v>26</v>
      </c>
      <c r="C42" s="31"/>
      <c r="D42" s="23">
        <f>SUM(D36:D41)</f>
        <v>1260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</sheetData>
  <sheetProtection sheet="1" objects="1" scenarios="1"/>
  <mergeCells count="14">
    <mergeCell ref="B11:D11"/>
    <mergeCell ref="B16:D16"/>
    <mergeCell ref="B23:C23"/>
    <mergeCell ref="C17:D17"/>
    <mergeCell ref="C18:D18"/>
    <mergeCell ref="C19:D19"/>
    <mergeCell ref="C20:D20"/>
    <mergeCell ref="C21:D21"/>
    <mergeCell ref="B42:C42"/>
    <mergeCell ref="C32:D32"/>
    <mergeCell ref="C33:D33"/>
    <mergeCell ref="C12:D12"/>
    <mergeCell ref="C13:D13"/>
    <mergeCell ref="C14:D14"/>
  </mergeCells>
  <dataValidations count="1">
    <dataValidation type="list" allowBlank="1" showInputMessage="1" showErrorMessage="1" sqref="C32" xr:uid="{90A4D4AF-7AFB-4478-A923-8659866E62EC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F524B-0F89-4E0F-8F08-E8103B52A7FC}">
  <dimension ref="A2:H21"/>
  <sheetViews>
    <sheetView zoomScale="145" zoomScaleNormal="145" workbookViewId="0">
      <selection activeCell="C8" sqref="C8"/>
    </sheetView>
  </sheetViews>
  <sheetFormatPr defaultRowHeight="15" x14ac:dyDescent="0.25"/>
  <cols>
    <col min="1" max="1" width="30.85546875" bestFit="1" customWidth="1"/>
    <col min="2" max="2" width="22.85546875" customWidth="1"/>
    <col min="3" max="3" width="18.5703125" bestFit="1" customWidth="1"/>
    <col min="7" max="7" width="30.85546875" bestFit="1" customWidth="1"/>
  </cols>
  <sheetData>
    <row r="2" spans="1:8" x14ac:dyDescent="0.25">
      <c r="A2" s="1" t="s">
        <v>30</v>
      </c>
      <c r="B2" s="1" t="s">
        <v>27</v>
      </c>
      <c r="C2" s="1" t="s">
        <v>25</v>
      </c>
      <c r="D2" s="1" t="s">
        <v>29</v>
      </c>
    </row>
    <row r="3" spans="1:8" x14ac:dyDescent="0.25">
      <c r="A3" t="str">
        <f>B3&amp;"-"&amp;C3</f>
        <v>Conservador-PAPEL</v>
      </c>
      <c r="B3" t="s">
        <v>28</v>
      </c>
      <c r="C3" s="1" t="s">
        <v>19</v>
      </c>
      <c r="D3" s="17">
        <v>0.3</v>
      </c>
      <c r="H3" s="1" t="s">
        <v>29</v>
      </c>
    </row>
    <row r="4" spans="1:8" x14ac:dyDescent="0.25">
      <c r="A4" t="str">
        <f t="shared" ref="A4:A20" si="0">B4&amp;"-"&amp;C4</f>
        <v>Conservador-TIJOLO</v>
      </c>
      <c r="B4" t="s">
        <v>28</v>
      </c>
      <c r="C4" s="1" t="s">
        <v>20</v>
      </c>
      <c r="D4" s="17">
        <v>0.5</v>
      </c>
      <c r="G4" t="str">
        <f>A3</f>
        <v>Conservador-PAPEL</v>
      </c>
      <c r="H4" s="16">
        <f>VLOOKUP(G4,$A$2:$D$20,4,FALSE)</f>
        <v>0.3</v>
      </c>
    </row>
    <row r="5" spans="1:8" x14ac:dyDescent="0.25">
      <c r="A5" t="str">
        <f t="shared" si="0"/>
        <v>Conservador-HÍBRIDOS</v>
      </c>
      <c r="B5" t="s">
        <v>28</v>
      </c>
      <c r="C5" s="1" t="s">
        <v>21</v>
      </c>
      <c r="D5" s="17">
        <v>0.1</v>
      </c>
      <c r="G5" t="str">
        <f>A4</f>
        <v>Conservador-TIJOLO</v>
      </c>
      <c r="H5" s="16">
        <f>VLOOKUP(G5,$A$2:$D$20,4,FALSE)</f>
        <v>0.5</v>
      </c>
    </row>
    <row r="6" spans="1:8" x14ac:dyDescent="0.25">
      <c r="A6" t="str">
        <f t="shared" si="0"/>
        <v>Conservador-FOFs</v>
      </c>
      <c r="B6" t="s">
        <v>28</v>
      </c>
      <c r="C6" s="1" t="s">
        <v>22</v>
      </c>
      <c r="D6" s="17">
        <v>0.1</v>
      </c>
      <c r="G6" t="str">
        <f t="shared" ref="G6:G16" si="1">A5</f>
        <v>Conservador-HÍBRIDOS</v>
      </c>
      <c r="H6" s="16">
        <f t="shared" ref="H6:H21" si="2">VLOOKUP(G6,$A$2:$D$20,4,FALSE)</f>
        <v>0.1</v>
      </c>
    </row>
    <row r="7" spans="1:8" x14ac:dyDescent="0.25">
      <c r="A7" t="str">
        <f t="shared" si="0"/>
        <v>Conservador-DESENVOLVIMENTO</v>
      </c>
      <c r="B7" t="s">
        <v>28</v>
      </c>
      <c r="C7" s="1" t="s">
        <v>23</v>
      </c>
      <c r="D7" s="17">
        <v>0</v>
      </c>
      <c r="G7" t="str">
        <f t="shared" si="1"/>
        <v>Conservador-FOFs</v>
      </c>
      <c r="H7" s="16">
        <f t="shared" si="2"/>
        <v>0.1</v>
      </c>
    </row>
    <row r="8" spans="1:8" ht="15.75" thickBot="1" x14ac:dyDescent="0.3">
      <c r="A8" s="18" t="str">
        <f t="shared" si="0"/>
        <v>Conservador-HOTELARIAS</v>
      </c>
      <c r="B8" s="18" t="s">
        <v>28</v>
      </c>
      <c r="C8" s="19" t="s">
        <v>24</v>
      </c>
      <c r="D8" s="20">
        <v>0</v>
      </c>
      <c r="G8" t="str">
        <f t="shared" si="1"/>
        <v>Conservador-DESENVOLVIMENTO</v>
      </c>
      <c r="H8" s="16">
        <f t="shared" si="2"/>
        <v>0</v>
      </c>
    </row>
    <row r="9" spans="1:8" x14ac:dyDescent="0.25">
      <c r="A9" t="str">
        <f t="shared" si="0"/>
        <v>Moderado-PAPEL</v>
      </c>
      <c r="B9" t="s">
        <v>31</v>
      </c>
      <c r="C9" s="1" t="s">
        <v>19</v>
      </c>
      <c r="D9" s="17">
        <v>0.32</v>
      </c>
      <c r="G9" t="str">
        <f t="shared" si="1"/>
        <v>Conservador-HOTELARIAS</v>
      </c>
      <c r="H9" s="16">
        <f t="shared" si="2"/>
        <v>0</v>
      </c>
    </row>
    <row r="10" spans="1:8" x14ac:dyDescent="0.25">
      <c r="A10" t="str">
        <f t="shared" si="0"/>
        <v>Moderado-TIJOLO</v>
      </c>
      <c r="B10" t="s">
        <v>31</v>
      </c>
      <c r="C10" s="1" t="s">
        <v>20</v>
      </c>
      <c r="D10" s="17">
        <v>0.35</v>
      </c>
      <c r="G10" t="str">
        <f t="shared" si="1"/>
        <v>Moderado-PAPEL</v>
      </c>
      <c r="H10" s="16">
        <f t="shared" si="2"/>
        <v>0.32</v>
      </c>
    </row>
    <row r="11" spans="1:8" x14ac:dyDescent="0.25">
      <c r="A11" t="str">
        <f t="shared" si="0"/>
        <v>Moderado-HÍBRIDOS</v>
      </c>
      <c r="B11" t="s">
        <v>31</v>
      </c>
      <c r="C11" s="1" t="s">
        <v>21</v>
      </c>
      <c r="D11" s="17">
        <v>0.08</v>
      </c>
      <c r="G11" t="str">
        <f t="shared" si="1"/>
        <v>Moderado-TIJOLO</v>
      </c>
      <c r="H11" s="16">
        <f t="shared" si="2"/>
        <v>0.35</v>
      </c>
    </row>
    <row r="12" spans="1:8" x14ac:dyDescent="0.25">
      <c r="A12" t="str">
        <f t="shared" si="0"/>
        <v>Moderado-FOFs</v>
      </c>
      <c r="B12" t="s">
        <v>31</v>
      </c>
      <c r="C12" s="1" t="s">
        <v>22</v>
      </c>
      <c r="D12" s="17">
        <v>0.05</v>
      </c>
      <c r="G12" t="str">
        <f t="shared" si="1"/>
        <v>Moderado-HÍBRIDOS</v>
      </c>
      <c r="H12" s="16">
        <f t="shared" si="2"/>
        <v>0.08</v>
      </c>
    </row>
    <row r="13" spans="1:8" x14ac:dyDescent="0.25">
      <c r="A13" t="str">
        <f t="shared" si="0"/>
        <v>Moderado-DESENVOLVIMENTO</v>
      </c>
      <c r="B13" t="s">
        <v>31</v>
      </c>
      <c r="C13" s="1" t="s">
        <v>23</v>
      </c>
      <c r="D13" s="17">
        <v>0.1</v>
      </c>
      <c r="G13" t="str">
        <f t="shared" si="1"/>
        <v>Moderado-FOFs</v>
      </c>
      <c r="H13" s="16">
        <f t="shared" si="2"/>
        <v>0.05</v>
      </c>
    </row>
    <row r="14" spans="1:8" ht="15.75" thickBot="1" x14ac:dyDescent="0.3">
      <c r="A14" s="18" t="str">
        <f t="shared" si="0"/>
        <v>Moderado-HOTELARIAS</v>
      </c>
      <c r="B14" s="18" t="s">
        <v>31</v>
      </c>
      <c r="C14" s="19" t="s">
        <v>24</v>
      </c>
      <c r="D14" s="20">
        <v>0.1</v>
      </c>
      <c r="G14" t="str">
        <f t="shared" si="1"/>
        <v>Moderado-DESENVOLVIMENTO</v>
      </c>
      <c r="H14" s="16">
        <f t="shared" si="2"/>
        <v>0.1</v>
      </c>
    </row>
    <row r="15" spans="1:8" x14ac:dyDescent="0.25">
      <c r="A15" t="str">
        <f t="shared" si="0"/>
        <v>Agressivo-PAPEL</v>
      </c>
      <c r="B15" t="s">
        <v>32</v>
      </c>
      <c r="C15" s="1" t="s">
        <v>19</v>
      </c>
      <c r="D15" s="17">
        <v>0.5</v>
      </c>
      <c r="G15" t="str">
        <f t="shared" si="1"/>
        <v>Moderado-HOTELARIAS</v>
      </c>
      <c r="H15" s="16">
        <f t="shared" si="2"/>
        <v>0.1</v>
      </c>
    </row>
    <row r="16" spans="1:8" x14ac:dyDescent="0.25">
      <c r="A16" t="str">
        <f t="shared" si="0"/>
        <v>Agressivo-TIJOLO</v>
      </c>
      <c r="B16" t="s">
        <v>32</v>
      </c>
      <c r="C16" s="1" t="s">
        <v>20</v>
      </c>
      <c r="D16" s="17">
        <v>0.1</v>
      </c>
      <c r="G16" t="str">
        <f t="shared" si="1"/>
        <v>Agressivo-PAPEL</v>
      </c>
      <c r="H16" s="16">
        <f t="shared" si="2"/>
        <v>0.5</v>
      </c>
    </row>
    <row r="17" spans="1:8" x14ac:dyDescent="0.25">
      <c r="A17" t="str">
        <f t="shared" si="0"/>
        <v>Agressivo-HÍBRIDOS</v>
      </c>
      <c r="B17" t="s">
        <v>32</v>
      </c>
      <c r="C17" s="1" t="s">
        <v>21</v>
      </c>
      <c r="D17" s="17">
        <v>0.05</v>
      </c>
      <c r="G17" t="str">
        <f>A16</f>
        <v>Agressivo-TIJOLO</v>
      </c>
      <c r="H17" s="16">
        <f t="shared" si="2"/>
        <v>0.1</v>
      </c>
    </row>
    <row r="18" spans="1:8" x14ac:dyDescent="0.25">
      <c r="A18" t="str">
        <f t="shared" si="0"/>
        <v>Agressivo-FOFs</v>
      </c>
      <c r="B18" t="s">
        <v>32</v>
      </c>
      <c r="C18" s="1" t="s">
        <v>22</v>
      </c>
      <c r="D18" s="17">
        <v>0.05</v>
      </c>
      <c r="G18" t="str">
        <f>A17</f>
        <v>Agressivo-HÍBRIDOS</v>
      </c>
      <c r="H18" s="16">
        <f t="shared" si="2"/>
        <v>0.05</v>
      </c>
    </row>
    <row r="19" spans="1:8" x14ac:dyDescent="0.25">
      <c r="A19" t="str">
        <f t="shared" si="0"/>
        <v>Agressivo-DESENVOLVIMENTO</v>
      </c>
      <c r="B19" t="s">
        <v>32</v>
      </c>
      <c r="C19" s="1" t="s">
        <v>23</v>
      </c>
      <c r="D19" s="17">
        <v>0.2</v>
      </c>
      <c r="G19" t="str">
        <f t="shared" ref="G19:G21" si="3">A18</f>
        <v>Agressivo-FOFs</v>
      </c>
      <c r="H19" s="16">
        <f t="shared" si="2"/>
        <v>0.05</v>
      </c>
    </row>
    <row r="20" spans="1:8" x14ac:dyDescent="0.25">
      <c r="A20" t="str">
        <f t="shared" si="0"/>
        <v>Agressivo-HOTELARIAS</v>
      </c>
      <c r="B20" t="s">
        <v>32</v>
      </c>
      <c r="C20" s="1" t="s">
        <v>24</v>
      </c>
      <c r="D20" s="17">
        <v>0.1</v>
      </c>
      <c r="G20" t="str">
        <f t="shared" si="3"/>
        <v>Agressivo-DESENVOLVIMENTO</v>
      </c>
      <c r="H20" s="16">
        <f t="shared" si="2"/>
        <v>0.2</v>
      </c>
    </row>
    <row r="21" spans="1:8" x14ac:dyDescent="0.25">
      <c r="G21" t="str">
        <f t="shared" si="3"/>
        <v>Agressivo-HOTELARIAS</v>
      </c>
      <c r="H21" s="16">
        <f t="shared" si="2"/>
        <v>0.1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Main</vt:lpstr>
      <vt:lpstr>Apoio</vt:lpstr>
      <vt:lpstr>aporte</vt:lpstr>
      <vt:lpstr>carteira</vt:lpstr>
      <vt:lpstr>cenarios</vt:lpstr>
      <vt:lpstr>invest_porcentagem</vt:lpstr>
      <vt:lpstr>patrimonio</vt:lpstr>
      <vt:lpstr>salario</vt:lpstr>
      <vt:lpstr>taxa_rendimento</vt:lpstr>
      <vt:lpstr>tbl_cenarios</vt:lpstr>
      <vt:lpstr>tempo_invest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Vasconcelos</dc:creator>
  <cp:lastModifiedBy>Miguel Vasconcelos</cp:lastModifiedBy>
  <dcterms:created xsi:type="dcterms:W3CDTF">2025-05-22T00:52:22Z</dcterms:created>
  <dcterms:modified xsi:type="dcterms:W3CDTF">2025-05-22T03:44:35Z</dcterms:modified>
</cp:coreProperties>
</file>