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Adli\Desktop\Project Nico\improvement\database\tankos\"/>
    </mc:Choice>
  </mc:AlternateContent>
  <xr:revisionPtr revIDLastSave="0" documentId="13_ncr:1_{D218FC84-7C7C-41EE-BD76-62CC84067740}" xr6:coauthVersionLast="47" xr6:coauthVersionMax="47" xr10:uidLastSave="{00000000-0000-0000-0000-000000000000}"/>
  <bookViews>
    <workbookView xWindow="7320" yWindow="-45" windowWidth="21600" windowHeight="11295" activeTab="1" xr2:uid="{79AC9E86-D54F-47FC-9F56-17D8299366BA}"/>
  </bookViews>
  <sheets>
    <sheet name="APR" sheetId="4" r:id="rId1"/>
    <sheet name="kirim" sheetId="5" r:id="rId2"/>
    <sheet name="aplikasi" sheetId="7" r:id="rId3"/>
    <sheet name="restan" sheetId="6" r:id="rId4"/>
    <sheet name="OKT" sheetId="2" state="hidden" r:id="rId5"/>
    <sheet name="NOV1" sheetId="3" state="hidden" r:id="rId6"/>
  </sheets>
  <externalReferences>
    <externalReference r:id="rId7"/>
  </externalReferences>
  <definedNames>
    <definedName name="_xlnm._FilterDatabase" localSheetId="0" hidden="1">APR!$A$17:$AM$385</definedName>
    <definedName name="_xlnm.Print_Area" localSheetId="0">APR!$A$1:$AO$397</definedName>
    <definedName name="_xlnm.Print_Area" localSheetId="5">'NOV1'!$A$1:$L$36</definedName>
    <definedName name="_xlnm.Print_Area" localSheetId="4">OKT!$A$1:$L$36</definedName>
    <definedName name="_xlnm.Print_Titles" localSheetId="0">APR!$A:$E,APR!$1:$17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1" i="5" l="1"/>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0" i="5"/>
  <c r="S2" i="5" l="1"/>
  <c r="T2" i="5"/>
  <c r="U2" i="5"/>
  <c r="V2" i="5"/>
  <c r="W2" i="5"/>
  <c r="X2" i="5"/>
  <c r="Y2" i="5"/>
  <c r="AL66" i="4"/>
  <c r="AL67" i="4"/>
  <c r="AL68" i="4"/>
  <c r="AL70" i="4"/>
  <c r="AL71" i="4"/>
  <c r="AL72" i="4"/>
  <c r="AL74" i="4"/>
  <c r="AL75" i="4"/>
  <c r="AL76" i="4"/>
  <c r="AL78" i="4"/>
  <c r="AL79" i="4"/>
  <c r="AL80" i="4"/>
  <c r="AL86" i="4"/>
  <c r="AL87" i="4"/>
  <c r="AL88" i="4"/>
  <c r="AL90" i="4"/>
  <c r="AL91" i="4"/>
  <c r="AL92" i="4"/>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2" i="5"/>
  <c r="O9" i="4"/>
  <c r="P9" i="4"/>
  <c r="Z9" i="4"/>
  <c r="AJ9"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F10" i="4"/>
  <c r="F11" i="4"/>
  <c r="F9" i="4"/>
  <c r="B34" i="4"/>
  <c r="AK34" i="4"/>
  <c r="AL34" i="4" s="1"/>
  <c r="AM34" i="4" s="1" a="1"/>
  <c r="AM34" i="4" s="1"/>
  <c r="A35" i="4"/>
  <c r="A36" i="4" s="1"/>
  <c r="A37" i="4" s="1"/>
  <c r="AK35" i="4"/>
  <c r="AL35" i="4" s="1"/>
  <c r="AK36" i="4"/>
  <c r="AL36"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F138" i="4"/>
  <c r="F6" i="4"/>
  <c r="AK5" i="4"/>
  <c r="B78" i="4"/>
  <c r="A79" i="4"/>
  <c r="A80" i="4" s="1"/>
  <c r="A81"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I382" i="4"/>
  <c r="AI9" i="4" s="1"/>
  <c r="AI6" i="4"/>
  <c r="AH382" i="4"/>
  <c r="AH9" i="4" s="1"/>
  <c r="AH6" i="4"/>
  <c r="AG134" i="4"/>
  <c r="AG9" i="4" s="1"/>
  <c r="AF134" i="4"/>
  <c r="AF9" i="4" s="1"/>
  <c r="AG6" i="4"/>
  <c r="AF6" i="4"/>
  <c r="AE134" i="4"/>
  <c r="AE9" i="4" s="1"/>
  <c r="AE6" i="4"/>
  <c r="AD134" i="4"/>
  <c r="AD9" i="4" s="1"/>
  <c r="AD6" i="4"/>
  <c r="AC134" i="4"/>
  <c r="AC9" i="4" s="1"/>
  <c r="AC6" i="4"/>
  <c r="AB134" i="4"/>
  <c r="AB9" i="4" s="1"/>
  <c r="AB6" i="4"/>
  <c r="Z382" i="4"/>
  <c r="AA134" i="4"/>
  <c r="AA9" i="4" s="1"/>
  <c r="Z6" i="4"/>
  <c r="AA6" i="4"/>
  <c r="Y382" i="4"/>
  <c r="Y9" i="4" s="1"/>
  <c r="Y6" i="4"/>
  <c r="W382" i="4"/>
  <c r="W170" i="4"/>
  <c r="W9" i="4" s="1"/>
  <c r="W6" i="4"/>
  <c r="V382" i="4"/>
  <c r="V378" i="4"/>
  <c r="V190" i="4"/>
  <c r="V6" i="4"/>
  <c r="U382" i="4"/>
  <c r="U378" i="4"/>
  <c r="U9" i="4" s="1"/>
  <c r="U6" i="4"/>
  <c r="T378" i="4"/>
  <c r="T170" i="4"/>
  <c r="T9" i="4" s="1"/>
  <c r="T6" i="4"/>
  <c r="S382" i="4"/>
  <c r="S9" i="4" s="1"/>
  <c r="R382" i="4"/>
  <c r="Q382" i="4"/>
  <c r="R378" i="4"/>
  <c r="R9" i="4" s="1"/>
  <c r="Q378" i="4"/>
  <c r="S6" i="4"/>
  <c r="R6" i="4"/>
  <c r="Q6" i="4"/>
  <c r="N382" i="4"/>
  <c r="N9" i="4" s="1"/>
  <c r="N6" i="4"/>
  <c r="M382" i="4"/>
  <c r="M9" i="4" s="1"/>
  <c r="M6" i="4"/>
  <c r="L382" i="4"/>
  <c r="L9" i="4" s="1"/>
  <c r="K382" i="4"/>
  <c r="K378" i="4"/>
  <c r="K9" i="4" s="1"/>
  <c r="L6" i="4"/>
  <c r="K6" i="4"/>
  <c r="J378" i="4"/>
  <c r="J138" i="4"/>
  <c r="J9" i="4" s="1"/>
  <c r="J6" i="4"/>
  <c r="I382" i="4"/>
  <c r="I378" i="4"/>
  <c r="I138" i="4"/>
  <c r="I9" i="4" s="1"/>
  <c r="I6" i="4"/>
  <c r="H382" i="4"/>
  <c r="H9" i="4" s="1"/>
  <c r="H6" i="4"/>
  <c r="G138" i="4"/>
  <c r="G9" i="4" s="1"/>
  <c r="G6" i="4"/>
  <c r="AM90" i="4" l="1" a="1"/>
  <c r="AM90" i="4" s="1"/>
  <c r="AM78" i="4" a="1"/>
  <c r="AM78" i="4" s="1"/>
  <c r="AM70" i="4" a="1"/>
  <c r="AM70" i="4" s="1"/>
  <c r="AM86" i="4" a="1"/>
  <c r="AM86" i="4" s="1"/>
  <c r="AM66" i="4" a="1"/>
  <c r="AM66" i="4" s="1"/>
  <c r="AM74" i="4" a="1"/>
  <c r="AM74" i="4" s="1"/>
  <c r="Q9" i="4"/>
  <c r="V9" i="4"/>
  <c r="AI37" i="4"/>
  <c r="AH37" i="4"/>
  <c r="AJ37" i="4" s="1"/>
  <c r="AK37" i="4" s="1"/>
  <c r="AL37" i="4" s="1"/>
  <c r="AK11" i="4"/>
  <c r="AK10" i="4"/>
  <c r="AH81" i="4"/>
  <c r="AJ81" i="4" s="1"/>
  <c r="AK81" i="4" s="1"/>
  <c r="AL81" i="4" s="1"/>
  <c r="AI81" i="4"/>
  <c r="X382" i="4"/>
  <c r="X9" i="4" s="1"/>
  <c r="X6" i="4"/>
  <c r="AK6" i="4" s="1"/>
  <c r="AK9" i="4" l="1"/>
  <c r="F385" i="4"/>
  <c r="G385" i="4" s="1"/>
  <c r="H385" i="4" s="1"/>
  <c r="AK384" i="4"/>
  <c r="AL384" i="4" s="1"/>
  <c r="AK383" i="4"/>
  <c r="AL383" i="4" s="1"/>
  <c r="A383" i="4"/>
  <c r="A384" i="4" s="1"/>
  <c r="A385" i="4" s="1"/>
  <c r="B382" i="4"/>
  <c r="AK382" i="4" l="1"/>
  <c r="AL382" i="4" s="1"/>
  <c r="AM382" i="4" s="1" a="1"/>
  <c r="AM382" i="4" s="1"/>
  <c r="I385" i="4"/>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I385" i="4" s="1"/>
  <c r="AH385" i="4" l="1"/>
  <c r="AJ385" i="4" s="1"/>
  <c r="AK385" i="4" s="1"/>
  <c r="AL385" i="4" s="1"/>
  <c r="F381" i="4" l="1"/>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K380" i="4"/>
  <c r="AL380" i="4" s="1"/>
  <c r="AK379" i="4"/>
  <c r="AL379" i="4" s="1"/>
  <c r="A379" i="4"/>
  <c r="A380" i="4" s="1"/>
  <c r="A381" i="4" s="1"/>
  <c r="AK378" i="4"/>
  <c r="AL378" i="4" s="1"/>
  <c r="B378" i="4"/>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K376" i="4"/>
  <c r="AL376" i="4" s="1"/>
  <c r="AK375" i="4"/>
  <c r="AL375" i="4" s="1"/>
  <c r="A375" i="4"/>
  <c r="A376" i="4" s="1"/>
  <c r="A377" i="4" s="1"/>
  <c r="AK374" i="4"/>
  <c r="AL374" i="4" s="1"/>
  <c r="B374" i="4"/>
  <c r="AK372" i="4"/>
  <c r="AL372" i="4" s="1"/>
  <c r="AK371" i="4"/>
  <c r="AL371" i="4" s="1"/>
  <c r="A371" i="4"/>
  <c r="A372" i="4" s="1"/>
  <c r="A373" i="4" s="1"/>
  <c r="AK370" i="4"/>
  <c r="AL370" i="4" s="1"/>
  <c r="B370" i="4"/>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K368" i="4"/>
  <c r="AL368" i="4" s="1"/>
  <c r="AK367" i="4"/>
  <c r="AL367" i="4" s="1"/>
  <c r="A367" i="4"/>
  <c r="A368" i="4" s="1"/>
  <c r="A369" i="4" s="1"/>
  <c r="AK366" i="4"/>
  <c r="AL366" i="4" s="1"/>
  <c r="B366" i="4"/>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K364" i="4"/>
  <c r="AL364" i="4" s="1"/>
  <c r="AK363" i="4"/>
  <c r="AL363" i="4" s="1"/>
  <c r="A363" i="4"/>
  <c r="A364" i="4" s="1"/>
  <c r="A365" i="4" s="1"/>
  <c r="AK362" i="4"/>
  <c r="AL362" i="4" s="1"/>
  <c r="B362" i="4"/>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K360" i="4"/>
  <c r="AL360" i="4" s="1"/>
  <c r="AK359" i="4"/>
  <c r="AL359" i="4" s="1"/>
  <c r="A359" i="4"/>
  <c r="A360" i="4" s="1"/>
  <c r="A361" i="4" s="1"/>
  <c r="AK358" i="4"/>
  <c r="AL358" i="4" s="1"/>
  <c r="B358" i="4"/>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K356" i="4"/>
  <c r="AL356" i="4" s="1"/>
  <c r="AK355" i="4"/>
  <c r="AL355" i="4" s="1"/>
  <c r="A355" i="4"/>
  <c r="A356" i="4" s="1"/>
  <c r="A357" i="4" s="1"/>
  <c r="AK354" i="4"/>
  <c r="AL354" i="4" s="1"/>
  <c r="B354" i="4"/>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K352" i="4"/>
  <c r="AL352" i="4" s="1"/>
  <c r="AK351" i="4"/>
  <c r="AL351" i="4" s="1"/>
  <c r="A351" i="4"/>
  <c r="A352" i="4" s="1"/>
  <c r="A353" i="4" s="1"/>
  <c r="AK350" i="4"/>
  <c r="AL350" i="4" s="1"/>
  <c r="B350" i="4"/>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K348" i="4"/>
  <c r="AL348" i="4" s="1"/>
  <c r="AK347" i="4"/>
  <c r="AL347" i="4" s="1"/>
  <c r="A347" i="4"/>
  <c r="A348" i="4" s="1"/>
  <c r="A349" i="4" s="1"/>
  <c r="AK346" i="4"/>
  <c r="AL346" i="4" s="1"/>
  <c r="B346" i="4"/>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K344" i="4"/>
  <c r="AL344" i="4" s="1"/>
  <c r="AK343" i="4"/>
  <c r="AL343" i="4" s="1"/>
  <c r="A343" i="4"/>
  <c r="A344" i="4" s="1"/>
  <c r="A345" i="4" s="1"/>
  <c r="AK342" i="4"/>
  <c r="AL342" i="4" s="1"/>
  <c r="B342" i="4"/>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K340" i="4"/>
  <c r="AL340" i="4" s="1"/>
  <c r="AK339" i="4"/>
  <c r="AL339" i="4" s="1"/>
  <c r="A339" i="4"/>
  <c r="A340" i="4" s="1"/>
  <c r="A341" i="4" s="1"/>
  <c r="AK338" i="4"/>
  <c r="AL338" i="4" s="1"/>
  <c r="B338" i="4"/>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K336" i="4"/>
  <c r="AL336" i="4" s="1"/>
  <c r="AK335" i="4"/>
  <c r="AL335" i="4" s="1"/>
  <c r="A335" i="4"/>
  <c r="A336" i="4" s="1"/>
  <c r="A337" i="4" s="1"/>
  <c r="AK334" i="4"/>
  <c r="AL334" i="4" s="1"/>
  <c r="B334" i="4"/>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K332" i="4"/>
  <c r="AL332" i="4" s="1"/>
  <c r="AK331" i="4"/>
  <c r="AL331" i="4" s="1"/>
  <c r="A331" i="4"/>
  <c r="A332" i="4" s="1"/>
  <c r="A333" i="4" s="1"/>
  <c r="AK330" i="4"/>
  <c r="AL330" i="4" s="1"/>
  <c r="B330" i="4"/>
  <c r="F329" i="4"/>
  <c r="G329" i="4" s="1"/>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K328" i="4"/>
  <c r="AL328" i="4" s="1"/>
  <c r="AK327" i="4"/>
  <c r="AL327" i="4" s="1"/>
  <c r="A327" i="4"/>
  <c r="A328" i="4" s="1"/>
  <c r="A329" i="4" s="1"/>
  <c r="AK326" i="4"/>
  <c r="AL326" i="4" s="1"/>
  <c r="B326" i="4"/>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K324" i="4"/>
  <c r="AL324" i="4" s="1"/>
  <c r="AK323" i="4"/>
  <c r="AL323" i="4" s="1"/>
  <c r="A323" i="4"/>
  <c r="A324" i="4" s="1"/>
  <c r="A325" i="4" s="1"/>
  <c r="AK322" i="4"/>
  <c r="AL322" i="4" s="1"/>
  <c r="B322" i="4"/>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K320" i="4"/>
  <c r="AL320" i="4" s="1"/>
  <c r="AK319" i="4"/>
  <c r="AL319" i="4" s="1"/>
  <c r="A319" i="4"/>
  <c r="A320" i="4" s="1"/>
  <c r="A321" i="4" s="1"/>
  <c r="AK318" i="4"/>
  <c r="AL318" i="4" s="1"/>
  <c r="B318" i="4"/>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K316" i="4"/>
  <c r="AL316" i="4" s="1"/>
  <c r="AK315" i="4"/>
  <c r="AL315" i="4" s="1"/>
  <c r="A315" i="4"/>
  <c r="A316" i="4" s="1"/>
  <c r="A317" i="4" s="1"/>
  <c r="AK314" i="4"/>
  <c r="AL314" i="4" s="1"/>
  <c r="B314" i="4"/>
  <c r="F313" i="4"/>
  <c r="G313" i="4" s="1"/>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K312" i="4"/>
  <c r="AL312" i="4" s="1"/>
  <c r="AK311" i="4"/>
  <c r="AL311" i="4" s="1"/>
  <c r="A311" i="4"/>
  <c r="A312" i="4" s="1"/>
  <c r="A313" i="4" s="1"/>
  <c r="AK310" i="4"/>
  <c r="AL310" i="4" s="1"/>
  <c r="B310" i="4"/>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K308" i="4"/>
  <c r="AL308" i="4" s="1"/>
  <c r="AK307" i="4"/>
  <c r="AL307" i="4" s="1"/>
  <c r="A307" i="4"/>
  <c r="A308" i="4" s="1"/>
  <c r="A309" i="4" s="1"/>
  <c r="AK306" i="4"/>
  <c r="AL306" i="4" s="1"/>
  <c r="B306" i="4"/>
  <c r="F305" i="4"/>
  <c r="G305" i="4" s="1"/>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K304" i="4"/>
  <c r="AL304" i="4" s="1"/>
  <c r="AK303" i="4"/>
  <c r="AL303" i="4" s="1"/>
  <c r="A303" i="4"/>
  <c r="A304" i="4" s="1"/>
  <c r="A305" i="4" s="1"/>
  <c r="AK302" i="4"/>
  <c r="AL302" i="4" s="1"/>
  <c r="B302" i="4"/>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K300" i="4"/>
  <c r="AL300" i="4" s="1"/>
  <c r="AK299" i="4"/>
  <c r="AL299" i="4" s="1"/>
  <c r="A299" i="4"/>
  <c r="A300" i="4" s="1"/>
  <c r="A301" i="4" s="1"/>
  <c r="AK298" i="4"/>
  <c r="AL298" i="4" s="1"/>
  <c r="B298" i="4"/>
  <c r="F297" i="4"/>
  <c r="G297" i="4" s="1"/>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K296" i="4"/>
  <c r="AL296" i="4" s="1"/>
  <c r="AK295" i="4"/>
  <c r="AL295" i="4" s="1"/>
  <c r="A295" i="4"/>
  <c r="A296" i="4" s="1"/>
  <c r="A297" i="4" s="1"/>
  <c r="AK294" i="4"/>
  <c r="AL294" i="4" s="1"/>
  <c r="B294" i="4"/>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K292" i="4"/>
  <c r="AL292" i="4" s="1"/>
  <c r="AK291" i="4"/>
  <c r="AL291" i="4" s="1"/>
  <c r="A291" i="4"/>
  <c r="A292" i="4" s="1"/>
  <c r="A293" i="4" s="1"/>
  <c r="AK290" i="4"/>
  <c r="AL290" i="4" s="1"/>
  <c r="B290" i="4"/>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K288" i="4"/>
  <c r="AL288" i="4" s="1"/>
  <c r="AK287" i="4"/>
  <c r="AL287" i="4" s="1"/>
  <c r="A287" i="4"/>
  <c r="A288" i="4" s="1"/>
  <c r="A289" i="4" s="1"/>
  <c r="AK286" i="4"/>
  <c r="AL286" i="4" s="1"/>
  <c r="B286" i="4"/>
  <c r="F285" i="4"/>
  <c r="G285" i="4" s="1"/>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K284" i="4"/>
  <c r="AL284" i="4" s="1"/>
  <c r="AK283" i="4"/>
  <c r="AL283" i="4" s="1"/>
  <c r="A283" i="4"/>
  <c r="A284" i="4" s="1"/>
  <c r="A285" i="4" s="1"/>
  <c r="AK282" i="4"/>
  <c r="AL282" i="4" s="1"/>
  <c r="B282" i="4"/>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K280" i="4"/>
  <c r="AL280" i="4" s="1"/>
  <c r="AK279" i="4"/>
  <c r="AL279" i="4" s="1"/>
  <c r="A279" i="4"/>
  <c r="A280" i="4" s="1"/>
  <c r="A281" i="4" s="1"/>
  <c r="AK278" i="4"/>
  <c r="AL278" i="4" s="1"/>
  <c r="B278" i="4"/>
  <c r="F277" i="4"/>
  <c r="G277" i="4" s="1"/>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K276" i="4"/>
  <c r="AL276" i="4" s="1"/>
  <c r="AK275" i="4"/>
  <c r="AL275" i="4" s="1"/>
  <c r="A275" i="4"/>
  <c r="A276" i="4" s="1"/>
  <c r="A277" i="4" s="1"/>
  <c r="AK274" i="4"/>
  <c r="AL274" i="4" s="1"/>
  <c r="B274" i="4"/>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K272" i="4"/>
  <c r="AL272" i="4" s="1"/>
  <c r="AK271" i="4"/>
  <c r="AL271" i="4" s="1"/>
  <c r="A271" i="4"/>
  <c r="A272" i="4" s="1"/>
  <c r="A273" i="4" s="1"/>
  <c r="AK270" i="4"/>
  <c r="AL270" i="4" s="1"/>
  <c r="B270" i="4"/>
  <c r="F269" i="4"/>
  <c r="G269" i="4" s="1"/>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K268" i="4"/>
  <c r="AL268" i="4" s="1"/>
  <c r="AK267" i="4"/>
  <c r="AL267" i="4" s="1"/>
  <c r="A267" i="4"/>
  <c r="A268" i="4" s="1"/>
  <c r="A269" i="4" s="1"/>
  <c r="AK266" i="4"/>
  <c r="AL266" i="4" s="1"/>
  <c r="B266" i="4"/>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K264" i="4"/>
  <c r="AL264" i="4" s="1"/>
  <c r="AK263" i="4"/>
  <c r="AL263" i="4" s="1"/>
  <c r="A263" i="4"/>
  <c r="A264" i="4" s="1"/>
  <c r="A265" i="4" s="1"/>
  <c r="AK262" i="4"/>
  <c r="AL262" i="4" s="1"/>
  <c r="B262" i="4"/>
  <c r="F261" i="4"/>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K260" i="4"/>
  <c r="AL260" i="4" s="1"/>
  <c r="AK259" i="4"/>
  <c r="AL259" i="4" s="1"/>
  <c r="A259" i="4"/>
  <c r="A260" i="4" s="1"/>
  <c r="A261" i="4" s="1"/>
  <c r="AK258" i="4"/>
  <c r="AL258" i="4" s="1"/>
  <c r="B258" i="4"/>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K256" i="4"/>
  <c r="AL256" i="4" s="1"/>
  <c r="AK255" i="4"/>
  <c r="AL255" i="4" s="1"/>
  <c r="A255" i="4"/>
  <c r="A256" i="4" s="1"/>
  <c r="A257" i="4" s="1"/>
  <c r="AK254" i="4"/>
  <c r="AL254" i="4" s="1"/>
  <c r="B254" i="4"/>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K252" i="4"/>
  <c r="AL252" i="4" s="1"/>
  <c r="AK251" i="4"/>
  <c r="AL251" i="4" s="1"/>
  <c r="A251" i="4"/>
  <c r="A252" i="4" s="1"/>
  <c r="A253" i="4" s="1"/>
  <c r="AK250" i="4"/>
  <c r="AL250" i="4" s="1"/>
  <c r="B250" i="4"/>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K248" i="4"/>
  <c r="AL248" i="4" s="1"/>
  <c r="AK247" i="4"/>
  <c r="AL247" i="4" s="1"/>
  <c r="A247" i="4"/>
  <c r="A248" i="4" s="1"/>
  <c r="A249" i="4" s="1"/>
  <c r="AK246" i="4"/>
  <c r="AL246" i="4" s="1"/>
  <c r="B246" i="4"/>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K244" i="4"/>
  <c r="AL244" i="4" s="1"/>
  <c r="AK243" i="4"/>
  <c r="AL243" i="4" s="1"/>
  <c r="A243" i="4"/>
  <c r="A244" i="4" s="1"/>
  <c r="A245" i="4" s="1"/>
  <c r="AK242" i="4"/>
  <c r="AL242" i="4" s="1"/>
  <c r="B242" i="4"/>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K240" i="4"/>
  <c r="AL240" i="4" s="1"/>
  <c r="AK239" i="4"/>
  <c r="AL239" i="4" s="1"/>
  <c r="A239" i="4"/>
  <c r="A240" i="4" s="1"/>
  <c r="A241" i="4" s="1"/>
  <c r="AK238" i="4"/>
  <c r="AL238" i="4" s="1"/>
  <c r="B238" i="4"/>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K236" i="4"/>
  <c r="AL236" i="4" s="1"/>
  <c r="AK235" i="4"/>
  <c r="AL235" i="4" s="1"/>
  <c r="A235" i="4"/>
  <c r="A236" i="4" s="1"/>
  <c r="A237" i="4" s="1"/>
  <c r="AK234" i="4"/>
  <c r="AL234" i="4" s="1"/>
  <c r="B234" i="4"/>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K232" i="4"/>
  <c r="AL232" i="4" s="1"/>
  <c r="AK231" i="4"/>
  <c r="AL231" i="4" s="1"/>
  <c r="A231" i="4"/>
  <c r="A232" i="4" s="1"/>
  <c r="A233" i="4" s="1"/>
  <c r="AK230" i="4"/>
  <c r="AL230" i="4" s="1"/>
  <c r="B230" i="4"/>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K228" i="4"/>
  <c r="AL228" i="4" s="1"/>
  <c r="AK227" i="4"/>
  <c r="AL227" i="4" s="1"/>
  <c r="A227" i="4"/>
  <c r="A228" i="4" s="1"/>
  <c r="A229" i="4" s="1"/>
  <c r="AK226" i="4"/>
  <c r="AL226" i="4" s="1"/>
  <c r="B226" i="4"/>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K224" i="4"/>
  <c r="AL224" i="4" s="1"/>
  <c r="AK223" i="4"/>
  <c r="AL223" i="4" s="1"/>
  <c r="A223" i="4"/>
  <c r="A224" i="4" s="1"/>
  <c r="A225" i="4" s="1"/>
  <c r="AK222" i="4"/>
  <c r="AL222" i="4" s="1"/>
  <c r="B222" i="4"/>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K220" i="4"/>
  <c r="AL220" i="4" s="1"/>
  <c r="AK219" i="4"/>
  <c r="AL219" i="4" s="1"/>
  <c r="A219" i="4"/>
  <c r="A220" i="4" s="1"/>
  <c r="A221" i="4" s="1"/>
  <c r="AK218" i="4"/>
  <c r="AL218" i="4" s="1"/>
  <c r="B218" i="4"/>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K216" i="4"/>
  <c r="AL216" i="4" s="1"/>
  <c r="AK215" i="4"/>
  <c r="AL215" i="4" s="1"/>
  <c r="A215" i="4"/>
  <c r="A216" i="4" s="1"/>
  <c r="A217" i="4" s="1"/>
  <c r="AK214" i="4"/>
  <c r="AL214" i="4" s="1"/>
  <c r="B214" i="4"/>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K212" i="4"/>
  <c r="AL212" i="4" s="1"/>
  <c r="AK211" i="4"/>
  <c r="AL211" i="4" s="1"/>
  <c r="A211" i="4"/>
  <c r="A212" i="4" s="1"/>
  <c r="A213" i="4" s="1"/>
  <c r="AK210" i="4"/>
  <c r="AL210" i="4" s="1"/>
  <c r="B210" i="4"/>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K208" i="4"/>
  <c r="AL208" i="4" s="1"/>
  <c r="AK207" i="4"/>
  <c r="AL207" i="4" s="1"/>
  <c r="A207" i="4"/>
  <c r="A208" i="4" s="1"/>
  <c r="A209" i="4" s="1"/>
  <c r="AK206" i="4"/>
  <c r="AL206" i="4" s="1"/>
  <c r="B206" i="4"/>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K204" i="4"/>
  <c r="AL204" i="4" s="1"/>
  <c r="AK203" i="4"/>
  <c r="AL203" i="4" s="1"/>
  <c r="A203" i="4"/>
  <c r="A204" i="4" s="1"/>
  <c r="A205" i="4" s="1"/>
  <c r="AK202" i="4"/>
  <c r="AL202" i="4" s="1"/>
  <c r="B202" i="4"/>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K200" i="4"/>
  <c r="AL200" i="4" s="1"/>
  <c r="AK199" i="4"/>
  <c r="AL199" i="4" s="1"/>
  <c r="A199" i="4"/>
  <c r="A200" i="4" s="1"/>
  <c r="A201" i="4" s="1"/>
  <c r="AK198" i="4"/>
  <c r="AL198" i="4" s="1"/>
  <c r="B198" i="4"/>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K196" i="4"/>
  <c r="AL196" i="4" s="1"/>
  <c r="AK195" i="4"/>
  <c r="AL195" i="4" s="1"/>
  <c r="A195" i="4"/>
  <c r="A196" i="4" s="1"/>
  <c r="A197" i="4" s="1"/>
  <c r="AK194" i="4"/>
  <c r="AL194" i="4" s="1"/>
  <c r="B194" i="4"/>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K192" i="4"/>
  <c r="AL192" i="4" s="1"/>
  <c r="AK191" i="4"/>
  <c r="AL191" i="4" s="1"/>
  <c r="A191" i="4"/>
  <c r="A192" i="4" s="1"/>
  <c r="A193" i="4" s="1"/>
  <c r="AK190" i="4"/>
  <c r="AL190" i="4" s="1"/>
  <c r="B190" i="4"/>
  <c r="F189" i="4"/>
  <c r="G189" i="4" s="1"/>
  <c r="H189" i="4" s="1"/>
  <c r="I189" i="4" s="1"/>
  <c r="J189" i="4" s="1"/>
  <c r="K189" i="4" s="1"/>
  <c r="L189" i="4" s="1"/>
  <c r="M189" i="4" s="1"/>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K188" i="4"/>
  <c r="AL188" i="4" s="1"/>
  <c r="AK187" i="4"/>
  <c r="AL187" i="4" s="1"/>
  <c r="A187" i="4"/>
  <c r="A188" i="4" s="1"/>
  <c r="A189" i="4" s="1"/>
  <c r="AK186" i="4"/>
  <c r="AL186" i="4" s="1"/>
  <c r="B186" i="4"/>
  <c r="F185" i="4"/>
  <c r="G185" i="4" s="1"/>
  <c r="H185" i="4" s="1"/>
  <c r="I185" i="4" s="1"/>
  <c r="J185" i="4" s="1"/>
  <c r="K185" i="4" s="1"/>
  <c r="L185" i="4" s="1"/>
  <c r="M185" i="4" s="1"/>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K184" i="4"/>
  <c r="AL184" i="4" s="1"/>
  <c r="AK183" i="4"/>
  <c r="AL183" i="4" s="1"/>
  <c r="A183" i="4"/>
  <c r="A184" i="4" s="1"/>
  <c r="A185" i="4" s="1"/>
  <c r="AK182" i="4"/>
  <c r="AL182" i="4" s="1"/>
  <c r="B182" i="4"/>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K180" i="4"/>
  <c r="AL180" i="4" s="1"/>
  <c r="AK179" i="4"/>
  <c r="AL179" i="4" s="1"/>
  <c r="A179" i="4"/>
  <c r="A180" i="4" s="1"/>
  <c r="A181" i="4" s="1"/>
  <c r="AK178" i="4"/>
  <c r="AL178" i="4" s="1"/>
  <c r="B178" i="4"/>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K176" i="4"/>
  <c r="AL176" i="4" s="1"/>
  <c r="AK175" i="4"/>
  <c r="AL175" i="4" s="1"/>
  <c r="A175" i="4"/>
  <c r="A176" i="4" s="1"/>
  <c r="A177" i="4" s="1"/>
  <c r="AK174" i="4"/>
  <c r="AL174" i="4" s="1"/>
  <c r="B174" i="4"/>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K172" i="4"/>
  <c r="AL172" i="4" s="1"/>
  <c r="AK171" i="4"/>
  <c r="AL171" i="4" s="1"/>
  <c r="A171" i="4"/>
  <c r="A172" i="4" s="1"/>
  <c r="A173" i="4" s="1"/>
  <c r="AK170" i="4"/>
  <c r="AL170" i="4" s="1"/>
  <c r="B170" i="4"/>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K168" i="4"/>
  <c r="AL168" i="4" s="1"/>
  <c r="AK167" i="4"/>
  <c r="AL167" i="4" s="1"/>
  <c r="A167" i="4"/>
  <c r="A168" i="4" s="1"/>
  <c r="A169" i="4" s="1"/>
  <c r="AK166" i="4"/>
  <c r="AL166" i="4" s="1"/>
  <c r="B166" i="4"/>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K164" i="4"/>
  <c r="AL164" i="4" s="1"/>
  <c r="AK163" i="4"/>
  <c r="AL163" i="4" s="1"/>
  <c r="A163" i="4"/>
  <c r="A164" i="4" s="1"/>
  <c r="A165" i="4" s="1"/>
  <c r="AK162" i="4"/>
  <c r="AL162" i="4" s="1"/>
  <c r="B162" i="4"/>
  <c r="F161" i="4"/>
  <c r="G161" i="4" s="1"/>
  <c r="H161" i="4" s="1"/>
  <c r="I161" i="4" s="1"/>
  <c r="J161" i="4" s="1"/>
  <c r="K161" i="4" s="1"/>
  <c r="L161" i="4" s="1"/>
  <c r="M161" i="4" s="1"/>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K160" i="4"/>
  <c r="AL160" i="4" s="1"/>
  <c r="AK159" i="4"/>
  <c r="AL159" i="4" s="1"/>
  <c r="A159" i="4"/>
  <c r="A160" i="4" s="1"/>
  <c r="A161" i="4" s="1"/>
  <c r="AK158" i="4"/>
  <c r="AL158" i="4" s="1"/>
  <c r="B158"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K156" i="4"/>
  <c r="AL156" i="4" s="1"/>
  <c r="AK155" i="4"/>
  <c r="AL155" i="4" s="1"/>
  <c r="A155" i="4"/>
  <c r="A156" i="4" s="1"/>
  <c r="A157" i="4" s="1"/>
  <c r="AK154" i="4"/>
  <c r="AL154" i="4" s="1"/>
  <c r="B154" i="4"/>
  <c r="F153" i="4"/>
  <c r="G153" i="4" s="1"/>
  <c r="H153" i="4" s="1"/>
  <c r="I153" i="4" s="1"/>
  <c r="J153" i="4" s="1"/>
  <c r="K153" i="4" s="1"/>
  <c r="L153" i="4" s="1"/>
  <c r="M153" i="4" s="1"/>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K152" i="4"/>
  <c r="AL152" i="4" s="1"/>
  <c r="AK151" i="4"/>
  <c r="AL151" i="4" s="1"/>
  <c r="A151" i="4"/>
  <c r="A152" i="4" s="1"/>
  <c r="A153" i="4" s="1"/>
  <c r="AK150" i="4"/>
  <c r="AL150" i="4" s="1"/>
  <c r="B150"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K148" i="4"/>
  <c r="AL148" i="4" s="1"/>
  <c r="AK147" i="4"/>
  <c r="AL147" i="4" s="1"/>
  <c r="A147" i="4"/>
  <c r="A148" i="4" s="1"/>
  <c r="A149" i="4" s="1"/>
  <c r="AK146" i="4"/>
  <c r="AL146" i="4" s="1"/>
  <c r="B146" i="4"/>
  <c r="F145" i="4"/>
  <c r="G145" i="4" s="1"/>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K144" i="4"/>
  <c r="AL144" i="4" s="1"/>
  <c r="AK143" i="4"/>
  <c r="AL143" i="4" s="1"/>
  <c r="A143" i="4"/>
  <c r="A144" i="4" s="1"/>
  <c r="A145" i="4" s="1"/>
  <c r="AK142" i="4"/>
  <c r="AL142" i="4" s="1"/>
  <c r="B142" i="4"/>
  <c r="F141" i="4"/>
  <c r="AK140" i="4"/>
  <c r="AL140" i="4" s="1"/>
  <c r="AK139" i="4"/>
  <c r="AL139" i="4" s="1"/>
  <c r="A139" i="4"/>
  <c r="A140" i="4" s="1"/>
  <c r="A141" i="4" s="1"/>
  <c r="B138" i="4"/>
  <c r="F137" i="4"/>
  <c r="G137" i="4" s="1"/>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K136" i="4"/>
  <c r="AL136" i="4" s="1"/>
  <c r="AK135" i="4"/>
  <c r="AL135" i="4" s="1"/>
  <c r="A135" i="4"/>
  <c r="A136" i="4" s="1"/>
  <c r="A137" i="4" s="1"/>
  <c r="AK134" i="4"/>
  <c r="AL134" i="4" s="1"/>
  <c r="B134" i="4"/>
  <c r="F133" i="4"/>
  <c r="G133" i="4" s="1"/>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K132" i="4"/>
  <c r="AL132" i="4" s="1"/>
  <c r="AK131" i="4"/>
  <c r="AL131" i="4" s="1"/>
  <c r="A131" i="4"/>
  <c r="A132" i="4" s="1"/>
  <c r="A133" i="4" s="1"/>
  <c r="AK130" i="4"/>
  <c r="AL130" i="4" s="1"/>
  <c r="B130" i="4"/>
  <c r="F129" i="4"/>
  <c r="G129" i="4" s="1"/>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K128" i="4"/>
  <c r="AL128" i="4" s="1"/>
  <c r="AK127" i="4"/>
  <c r="AL127" i="4" s="1"/>
  <c r="A127" i="4"/>
  <c r="A128" i="4" s="1"/>
  <c r="A129" i="4" s="1"/>
  <c r="AK126" i="4"/>
  <c r="AL126" i="4" s="1"/>
  <c r="B126" i="4"/>
  <c r="F125" i="4"/>
  <c r="G125" i="4" s="1"/>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K124" i="4"/>
  <c r="AL124" i="4" s="1"/>
  <c r="AK123" i="4"/>
  <c r="AL123" i="4" s="1"/>
  <c r="A123" i="4"/>
  <c r="A124" i="4" s="1"/>
  <c r="A125" i="4" s="1"/>
  <c r="AK122" i="4"/>
  <c r="AL122" i="4" s="1"/>
  <c r="B122" i="4"/>
  <c r="F121" i="4"/>
  <c r="G121" i="4" s="1"/>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K120" i="4"/>
  <c r="AL120" i="4" s="1"/>
  <c r="AK119" i="4"/>
  <c r="AL119" i="4" s="1"/>
  <c r="A119" i="4"/>
  <c r="A120" i="4" s="1"/>
  <c r="A121" i="4" s="1"/>
  <c r="AK118" i="4"/>
  <c r="AL118" i="4" s="1"/>
  <c r="B118"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K116" i="4"/>
  <c r="AL116" i="4" s="1"/>
  <c r="AK115" i="4"/>
  <c r="AL115" i="4" s="1"/>
  <c r="A115" i="4"/>
  <c r="A116" i="4" s="1"/>
  <c r="A117" i="4" s="1"/>
  <c r="AK114" i="4"/>
  <c r="AL114" i="4" s="1"/>
  <c r="B114" i="4"/>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K112" i="4"/>
  <c r="AL112" i="4" s="1"/>
  <c r="AK111" i="4"/>
  <c r="AL111" i="4" s="1"/>
  <c r="A111" i="4"/>
  <c r="A112" i="4" s="1"/>
  <c r="A113" i="4" s="1"/>
  <c r="AK110" i="4"/>
  <c r="AL110" i="4" s="1"/>
  <c r="B110" i="4"/>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K108" i="4"/>
  <c r="AL108" i="4" s="1"/>
  <c r="AK107" i="4"/>
  <c r="AL107" i="4" s="1"/>
  <c r="A107" i="4"/>
  <c r="A108" i="4" s="1"/>
  <c r="A109" i="4" s="1"/>
  <c r="AK106" i="4"/>
  <c r="AL106" i="4" s="1"/>
  <c r="B106" i="4"/>
  <c r="AK104" i="4"/>
  <c r="AL104" i="4" s="1"/>
  <c r="AK103" i="4"/>
  <c r="AL103" i="4" s="1"/>
  <c r="A103" i="4"/>
  <c r="A104" i="4" s="1"/>
  <c r="A105" i="4" s="1"/>
  <c r="AK102" i="4"/>
  <c r="AL102"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B102" i="4"/>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K100" i="4"/>
  <c r="AL100" i="4" s="1"/>
  <c r="AK99" i="4"/>
  <c r="AL99" i="4" s="1"/>
  <c r="A99" i="4"/>
  <c r="A100" i="4" s="1"/>
  <c r="A101" i="4" s="1"/>
  <c r="AK98" i="4"/>
  <c r="AL98" i="4" s="1"/>
  <c r="B98" i="4"/>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K96" i="4"/>
  <c r="AL96" i="4" s="1"/>
  <c r="AK95" i="4"/>
  <c r="AL95" i="4" s="1"/>
  <c r="A95" i="4"/>
  <c r="A96" i="4" s="1"/>
  <c r="A97" i="4" s="1"/>
  <c r="AK94" i="4"/>
  <c r="AL94" i="4" s="1"/>
  <c r="B94"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91" i="4"/>
  <c r="A92" i="4" s="1"/>
  <c r="A93" i="4" s="1"/>
  <c r="B90" i="4"/>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87" i="4"/>
  <c r="A88" i="4" s="1"/>
  <c r="A89" i="4" s="1"/>
  <c r="B86"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K84" i="4"/>
  <c r="AL84" i="4" s="1"/>
  <c r="AK83" i="4"/>
  <c r="AL83" i="4" s="1"/>
  <c r="A83" i="4"/>
  <c r="A84" i="4" s="1"/>
  <c r="A85" i="4" s="1"/>
  <c r="AK82" i="4"/>
  <c r="AL82" i="4" s="1"/>
  <c r="B82" i="4"/>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75" i="4"/>
  <c r="A76" i="4" s="1"/>
  <c r="A77" i="4" s="1"/>
  <c r="B74"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71" i="4"/>
  <c r="A72" i="4" s="1"/>
  <c r="A73" i="4" s="1"/>
  <c r="B70" i="4"/>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67" i="4"/>
  <c r="A68" i="4" s="1"/>
  <c r="A69" i="4" s="1"/>
  <c r="B66"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K64" i="4"/>
  <c r="AL64" i="4" s="1"/>
  <c r="AK63" i="4"/>
  <c r="AL63" i="4" s="1"/>
  <c r="A63" i="4"/>
  <c r="A64" i="4" s="1"/>
  <c r="A65" i="4" s="1"/>
  <c r="AK62" i="4"/>
  <c r="AL62" i="4" s="1"/>
  <c r="AM62" i="4" s="1" a="1"/>
  <c r="AM62" i="4" s="1"/>
  <c r="B62"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K60" i="4"/>
  <c r="AL60" i="4" s="1"/>
  <c r="AK59" i="4"/>
  <c r="AL59" i="4" s="1"/>
  <c r="A59" i="4"/>
  <c r="A60" i="4" s="1"/>
  <c r="A61" i="4" s="1"/>
  <c r="AK58" i="4"/>
  <c r="AL58" i="4" s="1"/>
  <c r="AM58" i="4" s="1" a="1"/>
  <c r="AM58" i="4" s="1"/>
  <c r="B58"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K56" i="4"/>
  <c r="AL56" i="4" s="1"/>
  <c r="AK55" i="4"/>
  <c r="AL55" i="4" s="1"/>
  <c r="A55" i="4"/>
  <c r="A56" i="4" s="1"/>
  <c r="A57" i="4" s="1"/>
  <c r="AK54" i="4"/>
  <c r="AL54" i="4" s="1"/>
  <c r="AM54" i="4" s="1" a="1"/>
  <c r="AM54" i="4" s="1"/>
  <c r="B54" i="4"/>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K52" i="4"/>
  <c r="AL52" i="4" s="1"/>
  <c r="AK51" i="4"/>
  <c r="AL51" i="4" s="1"/>
  <c r="A51" i="4"/>
  <c r="A52" i="4" s="1"/>
  <c r="A53" i="4" s="1"/>
  <c r="AK50" i="4"/>
  <c r="AL50" i="4" s="1"/>
  <c r="AM50" i="4" s="1" a="1"/>
  <c r="AM50" i="4" s="1"/>
  <c r="B50" i="4"/>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K48" i="4"/>
  <c r="AL48" i="4" s="1"/>
  <c r="AK47" i="4"/>
  <c r="AL47" i="4" s="1"/>
  <c r="A47" i="4"/>
  <c r="A48" i="4" s="1"/>
  <c r="A49" i="4" s="1"/>
  <c r="AK46" i="4"/>
  <c r="AL46" i="4" s="1"/>
  <c r="AM46" i="4" s="1" a="1"/>
  <c r="AM46" i="4" s="1"/>
  <c r="B46"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K44" i="4"/>
  <c r="AL44" i="4" s="1"/>
  <c r="AK43" i="4"/>
  <c r="AL43" i="4" s="1"/>
  <c r="A43" i="4"/>
  <c r="A44" i="4" s="1"/>
  <c r="A45" i="4" s="1"/>
  <c r="AK42" i="4"/>
  <c r="AL42" i="4" s="1"/>
  <c r="AM42" i="4" s="1" a="1"/>
  <c r="AM42" i="4" s="1"/>
  <c r="B42" i="4"/>
  <c r="F41" i="4"/>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K40" i="4"/>
  <c r="AL40" i="4" s="1"/>
  <c r="AK39" i="4"/>
  <c r="AL39" i="4" s="1"/>
  <c r="A39" i="4"/>
  <c r="A40" i="4" s="1"/>
  <c r="A41" i="4" s="1"/>
  <c r="AK38" i="4"/>
  <c r="AL38" i="4" s="1"/>
  <c r="AM38" i="4" s="1" a="1"/>
  <c r="AM38" i="4" s="1"/>
  <c r="B38" i="4"/>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K32" i="4"/>
  <c r="AL32" i="4" s="1"/>
  <c r="AK31" i="4"/>
  <c r="AL31" i="4" s="1"/>
  <c r="A31" i="4"/>
  <c r="A32" i="4" s="1"/>
  <c r="A33" i="4" s="1"/>
  <c r="AK30" i="4"/>
  <c r="AL30" i="4" s="1"/>
  <c r="AM30" i="4" s="1" a="1"/>
  <c r="AM30" i="4" s="1"/>
  <c r="B30" i="4"/>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K28" i="4"/>
  <c r="AL28" i="4" s="1"/>
  <c r="AK27" i="4"/>
  <c r="AL27" i="4" s="1"/>
  <c r="A27" i="4"/>
  <c r="A28" i="4" s="1"/>
  <c r="A29" i="4" s="1"/>
  <c r="AK26" i="4"/>
  <c r="AL26" i="4" s="1"/>
  <c r="AM26" i="4" s="1" a="1"/>
  <c r="AM26" i="4" s="1"/>
  <c r="B26"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K24" i="4"/>
  <c r="AL24" i="4" s="1"/>
  <c r="AK23" i="4"/>
  <c r="AL23" i="4" s="1"/>
  <c r="A23" i="4"/>
  <c r="A24" i="4" s="1"/>
  <c r="A25" i="4" s="1"/>
  <c r="AK22" i="4"/>
  <c r="AL22" i="4" s="1"/>
  <c r="AM22" i="4" s="1" a="1"/>
  <c r="AM22" i="4" s="1"/>
  <c r="B22" i="4"/>
  <c r="F21" i="4"/>
  <c r="AK20" i="4"/>
  <c r="AL20" i="4" s="1"/>
  <c r="AK19" i="4"/>
  <c r="AL19" i="4" s="1"/>
  <c r="A19" i="4"/>
  <c r="AK18" i="4"/>
  <c r="AL18" i="4" s="1"/>
  <c r="AM18" i="4" s="1" a="1"/>
  <c r="AM18" i="4" s="1"/>
  <c r="B18" i="4"/>
  <c r="AK16" i="4"/>
  <c r="G8" i="4"/>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3" i="4"/>
  <c r="AM142" i="4" l="1" a="1"/>
  <c r="AM142" i="4" s="1"/>
  <c r="AM150" i="4" a="1"/>
  <c r="AM150" i="4" s="1"/>
  <c r="AM158" i="4" a="1"/>
  <c r="AM158" i="4" s="1"/>
  <c r="AM166" i="4" a="1"/>
  <c r="AM166" i="4" s="1"/>
  <c r="AM174" i="4" a="1"/>
  <c r="AM174" i="4" s="1"/>
  <c r="AM182" i="4" a="1"/>
  <c r="AM182" i="4" s="1"/>
  <c r="AM190" i="4" a="1"/>
  <c r="AM190" i="4" s="1"/>
  <c r="AM198" i="4" a="1"/>
  <c r="AM198" i="4" s="1"/>
  <c r="AM206" i="4" a="1"/>
  <c r="AM206" i="4" s="1"/>
  <c r="AM214" i="4" a="1"/>
  <c r="AM214" i="4" s="1"/>
  <c r="AM222" i="4" a="1"/>
  <c r="AM222" i="4" s="1"/>
  <c r="AM230" i="4" a="1"/>
  <c r="AM230" i="4" s="1"/>
  <c r="AM238" i="4" a="1"/>
  <c r="AM238" i="4" s="1"/>
  <c r="AM246" i="4" a="1"/>
  <c r="AM246" i="4" s="1"/>
  <c r="AM254" i="4" a="1"/>
  <c r="AM254" i="4" s="1"/>
  <c r="AM262" i="4" a="1"/>
  <c r="AM262" i="4" s="1"/>
  <c r="AM270" i="4" a="1"/>
  <c r="AM270" i="4" s="1"/>
  <c r="AM278" i="4" a="1"/>
  <c r="AM278" i="4" s="1"/>
  <c r="AM286" i="4" a="1"/>
  <c r="AM286" i="4" s="1"/>
  <c r="AM294" i="4" a="1"/>
  <c r="AM294" i="4" s="1"/>
  <c r="AM378" i="4" a="1"/>
  <c r="AM378" i="4" s="1"/>
  <c r="AM374" i="4" a="1"/>
  <c r="AM374" i="4" s="1"/>
  <c r="AM302" i="4" a="1"/>
  <c r="AM302" i="4" s="1"/>
  <c r="AM310" i="4" a="1"/>
  <c r="AM310" i="4" s="1"/>
  <c r="AM318" i="4" a="1"/>
  <c r="AM318" i="4" s="1"/>
  <c r="AM326" i="4" a="1"/>
  <c r="AM326" i="4" s="1"/>
  <c r="AM334" i="4" a="1"/>
  <c r="AM334" i="4" s="1"/>
  <c r="AM342" i="4" a="1"/>
  <c r="AM342" i="4" s="1"/>
  <c r="AM350" i="4" a="1"/>
  <c r="AM350" i="4" s="1"/>
  <c r="AM358" i="4" a="1"/>
  <c r="AM358" i="4" s="1"/>
  <c r="AM366" i="4" a="1"/>
  <c r="AM366" i="4" s="1"/>
  <c r="AM146" i="4" a="1"/>
  <c r="AM146" i="4" s="1"/>
  <c r="AM154" i="4" a="1"/>
  <c r="AM154" i="4" s="1"/>
  <c r="AM162" i="4" a="1"/>
  <c r="AM162" i="4" s="1"/>
  <c r="AM170" i="4" a="1"/>
  <c r="AM170" i="4" s="1"/>
  <c r="AM178" i="4" a="1"/>
  <c r="AM178" i="4" s="1"/>
  <c r="AM186" i="4" a="1"/>
  <c r="AM186" i="4" s="1"/>
  <c r="AM194" i="4" a="1"/>
  <c r="AM194" i="4" s="1"/>
  <c r="AM202" i="4" a="1"/>
  <c r="AM202" i="4" s="1"/>
  <c r="AM210" i="4" a="1"/>
  <c r="AM210" i="4" s="1"/>
  <c r="AM218" i="4" a="1"/>
  <c r="AM218" i="4" s="1"/>
  <c r="AM226" i="4" a="1"/>
  <c r="AM226" i="4" s="1"/>
  <c r="AM234" i="4" a="1"/>
  <c r="AM234" i="4" s="1"/>
  <c r="AM242" i="4" a="1"/>
  <c r="AM242" i="4" s="1"/>
  <c r="AM250" i="4" a="1"/>
  <c r="AM250" i="4" s="1"/>
  <c r="AM258" i="4" a="1"/>
  <c r="AM258" i="4" s="1"/>
  <c r="AM266" i="4" a="1"/>
  <c r="AM266" i="4" s="1"/>
  <c r="AM274" i="4" a="1"/>
  <c r="AM274" i="4" s="1"/>
  <c r="AM282" i="4" a="1"/>
  <c r="AM282" i="4" s="1"/>
  <c r="AM290" i="4" a="1"/>
  <c r="AM290" i="4" s="1"/>
  <c r="AM298" i="4" a="1"/>
  <c r="AM298" i="4" s="1"/>
  <c r="AM306" i="4" a="1"/>
  <c r="AM306" i="4" s="1"/>
  <c r="AM314" i="4" a="1"/>
  <c r="AM314" i="4" s="1"/>
  <c r="AM322" i="4" a="1"/>
  <c r="AM322" i="4" s="1"/>
  <c r="AM330" i="4" a="1"/>
  <c r="AM330" i="4" s="1"/>
  <c r="AM338" i="4" a="1"/>
  <c r="AM338" i="4" s="1"/>
  <c r="AM346" i="4" a="1"/>
  <c r="AM346" i="4" s="1"/>
  <c r="AM354" i="4" a="1"/>
  <c r="AM354" i="4" s="1"/>
  <c r="AM362" i="4" a="1"/>
  <c r="AM362" i="4" s="1"/>
  <c r="AM370" i="4" a="1"/>
  <c r="AM370" i="4" s="1"/>
  <c r="AM82" i="4" a="1"/>
  <c r="AM82" i="4" s="1"/>
  <c r="AM94" i="4" a="1"/>
  <c r="AM94" i="4" s="1"/>
  <c r="AM110" i="4" a="1"/>
  <c r="AM110" i="4" s="1"/>
  <c r="AM118" i="4" a="1"/>
  <c r="AM118" i="4" s="1"/>
  <c r="AM126" i="4" a="1"/>
  <c r="AM126" i="4" s="1"/>
  <c r="AM134" i="4" a="1"/>
  <c r="AM134" i="4" s="1"/>
  <c r="A20" i="4"/>
  <c r="A21" i="4" s="1"/>
  <c r="AM102" i="4" a="1"/>
  <c r="AM102" i="4" s="1"/>
  <c r="AM98" i="4" a="1"/>
  <c r="AM98" i="4" s="1"/>
  <c r="AM106" i="4" a="1"/>
  <c r="AM106" i="4" s="1"/>
  <c r="AM114" i="4" a="1"/>
  <c r="AM114" i="4" s="1"/>
  <c r="AM122" i="4" a="1"/>
  <c r="AM122" i="4" s="1"/>
  <c r="AM130" i="4" a="1"/>
  <c r="AM130" i="4" s="1"/>
  <c r="G21" i="4"/>
  <c r="H21" i="4" s="1"/>
  <c r="G141" i="4"/>
  <c r="AK4" i="4"/>
  <c r="AI45" i="4"/>
  <c r="AH45" i="4"/>
  <c r="AJ45" i="4" s="1"/>
  <c r="AK45" i="4" s="1"/>
  <c r="AL45" i="4" s="1"/>
  <c r="AI57" i="4"/>
  <c r="AH57" i="4"/>
  <c r="AJ57" i="4" s="1"/>
  <c r="AK57" i="4" s="1"/>
  <c r="AL57" i="4" s="1"/>
  <c r="AI69" i="4"/>
  <c r="AH69" i="4"/>
  <c r="AJ69" i="4" s="1"/>
  <c r="AK69" i="4" s="1"/>
  <c r="AL69" i="4" s="1"/>
  <c r="AI25" i="4"/>
  <c r="AH25" i="4"/>
  <c r="AJ25" i="4" s="1"/>
  <c r="AK25" i="4" s="1"/>
  <c r="AL25" i="4" s="1"/>
  <c r="AH29" i="4"/>
  <c r="AJ29" i="4" s="1"/>
  <c r="AK29" i="4" s="1"/>
  <c r="AL29" i="4" s="1"/>
  <c r="AI29" i="4"/>
  <c r="AI65" i="4"/>
  <c r="AH65" i="4"/>
  <c r="AJ65" i="4" s="1"/>
  <c r="AK65" i="4" s="1"/>
  <c r="AL65" i="4" s="1"/>
  <c r="AI101" i="4"/>
  <c r="AH101" i="4"/>
  <c r="AJ101" i="4" s="1"/>
  <c r="AK101" i="4" s="1"/>
  <c r="AL101" i="4" s="1"/>
  <c r="AI33" i="4"/>
  <c r="AH33" i="4"/>
  <c r="AJ33" i="4" s="1"/>
  <c r="AK33" i="4" s="1"/>
  <c r="AL33" i="4" s="1"/>
  <c r="AH41" i="4"/>
  <c r="AJ41" i="4" s="1"/>
  <c r="AK41" i="4" s="1"/>
  <c r="AL41" i="4" s="1"/>
  <c r="AI41" i="4"/>
  <c r="AI61" i="4"/>
  <c r="AH61" i="4"/>
  <c r="AJ61" i="4" s="1"/>
  <c r="AK61" i="4" s="1"/>
  <c r="AL61" i="4" s="1"/>
  <c r="AI85" i="4"/>
  <c r="AH85" i="4"/>
  <c r="AJ85" i="4" s="1"/>
  <c r="AK85" i="4" s="1"/>
  <c r="AL85" i="4" s="1"/>
  <c r="AI93" i="4"/>
  <c r="AH93" i="4"/>
  <c r="AJ93" i="4" s="1"/>
  <c r="AK93" i="4" s="1"/>
  <c r="AL93" i="4" s="1"/>
  <c r="AI97" i="4"/>
  <c r="AH97" i="4"/>
  <c r="AJ97" i="4" s="1"/>
  <c r="AK97" i="4" s="1"/>
  <c r="AL97" i="4" s="1"/>
  <c r="AI49" i="4"/>
  <c r="AH49" i="4"/>
  <c r="AJ49" i="4" s="1"/>
  <c r="AK49" i="4" s="1"/>
  <c r="AL49" i="4" s="1"/>
  <c r="AI53" i="4"/>
  <c r="AH53" i="4"/>
  <c r="AJ53" i="4" s="1"/>
  <c r="AK53" i="4" s="1"/>
  <c r="AL53" i="4" s="1"/>
  <c r="AI73" i="4"/>
  <c r="AH73" i="4"/>
  <c r="AJ73" i="4" s="1"/>
  <c r="AK73" i="4" s="1"/>
  <c r="AL73" i="4" s="1"/>
  <c r="AI77" i="4"/>
  <c r="AH77" i="4"/>
  <c r="AJ77" i="4" s="1"/>
  <c r="AK77" i="4" s="1"/>
  <c r="AL77" i="4" s="1"/>
  <c r="AI89" i="4"/>
  <c r="AH89" i="4"/>
  <c r="AJ89" i="4" s="1"/>
  <c r="AK89" i="4" s="1"/>
  <c r="AL89" i="4" s="1"/>
  <c r="AI117" i="4"/>
  <c r="AH117" i="4"/>
  <c r="AJ117" i="4" s="1"/>
  <c r="AK117" i="4" s="1"/>
  <c r="AL117" i="4" s="1"/>
  <c r="AH125" i="4"/>
  <c r="AJ125" i="4" s="1"/>
  <c r="AK125" i="4" s="1"/>
  <c r="AL125" i="4" s="1"/>
  <c r="AI125" i="4"/>
  <c r="AI149" i="4"/>
  <c r="AH149" i="4"/>
  <c r="AJ149" i="4" s="1"/>
  <c r="AK149" i="4" s="1"/>
  <c r="AL149" i="4" s="1"/>
  <c r="AI113" i="4"/>
  <c r="AH113" i="4"/>
  <c r="AJ113" i="4" s="1"/>
  <c r="AK113" i="4" s="1"/>
  <c r="AL113" i="4" s="1"/>
  <c r="AI137" i="4"/>
  <c r="AH137" i="4"/>
  <c r="AJ137" i="4" s="1"/>
  <c r="AK137" i="4" s="1"/>
  <c r="AL137" i="4" s="1"/>
  <c r="AH109" i="4"/>
  <c r="AJ109" i="4" s="1"/>
  <c r="AK109" i="4" s="1"/>
  <c r="AL109" i="4" s="1"/>
  <c r="AI109" i="4"/>
  <c r="AI121" i="4"/>
  <c r="AH121" i="4"/>
  <c r="AJ121" i="4" s="1"/>
  <c r="AK121" i="4" s="1"/>
  <c r="AL121" i="4" s="1"/>
  <c r="AI129" i="4"/>
  <c r="AH129" i="4"/>
  <c r="AJ129" i="4" s="1"/>
  <c r="AK129" i="4" s="1"/>
  <c r="AL129" i="4" s="1"/>
  <c r="AI145" i="4"/>
  <c r="AH145" i="4"/>
  <c r="AJ145" i="4" s="1"/>
  <c r="AK145" i="4" s="1"/>
  <c r="AL145" i="4" s="1"/>
  <c r="AI105" i="4"/>
  <c r="AH105" i="4"/>
  <c r="AJ105" i="4" s="1"/>
  <c r="AK105" i="4" s="1"/>
  <c r="AL105" i="4" s="1"/>
  <c r="AI133" i="4"/>
  <c r="AH133" i="4"/>
  <c r="AJ133" i="4" s="1"/>
  <c r="AK133" i="4" s="1"/>
  <c r="AL133" i="4" s="1"/>
  <c r="AI153" i="4"/>
  <c r="AH153" i="4"/>
  <c r="AJ153" i="4" s="1"/>
  <c r="AK153" i="4" s="1"/>
  <c r="AL153" i="4" s="1"/>
  <c r="AI165" i="4"/>
  <c r="AH165" i="4"/>
  <c r="AJ165" i="4" s="1"/>
  <c r="AK165" i="4" s="1"/>
  <c r="AL165" i="4" s="1"/>
  <c r="AI205" i="4"/>
  <c r="AH205" i="4"/>
  <c r="AJ205" i="4" s="1"/>
  <c r="AK205" i="4" s="1"/>
  <c r="AL205" i="4" s="1"/>
  <c r="AI229" i="4"/>
  <c r="AH229" i="4"/>
  <c r="AJ229" i="4" s="1"/>
  <c r="AK229" i="4" s="1"/>
  <c r="AL229" i="4" s="1"/>
  <c r="AI173" i="4"/>
  <c r="AH173" i="4"/>
  <c r="AJ173" i="4" s="1"/>
  <c r="AK173" i="4" s="1"/>
  <c r="AL173" i="4" s="1"/>
  <c r="AI181" i="4"/>
  <c r="AH181" i="4"/>
  <c r="AJ181" i="4" s="1"/>
  <c r="AK181" i="4" s="1"/>
  <c r="AL181" i="4" s="1"/>
  <c r="AI197" i="4"/>
  <c r="AH197" i="4"/>
  <c r="AJ197" i="4" s="1"/>
  <c r="AK197" i="4" s="1"/>
  <c r="AL197" i="4" s="1"/>
  <c r="AH201" i="4"/>
  <c r="AJ201" i="4" s="1"/>
  <c r="AK201" i="4" s="1"/>
  <c r="AL201" i="4" s="1"/>
  <c r="AI201" i="4"/>
  <c r="AH209" i="4"/>
  <c r="AJ209" i="4" s="1"/>
  <c r="AK209" i="4" s="1"/>
  <c r="AL209" i="4" s="1"/>
  <c r="AI209" i="4"/>
  <c r="AI161" i="4"/>
  <c r="AH161" i="4"/>
  <c r="AJ161" i="4" s="1"/>
  <c r="AK161" i="4" s="1"/>
  <c r="AL161" i="4" s="1"/>
  <c r="AH169" i="4"/>
  <c r="AJ169" i="4" s="1"/>
  <c r="AK169" i="4" s="1"/>
  <c r="AL169" i="4" s="1"/>
  <c r="AI169" i="4"/>
  <c r="AI193" i="4"/>
  <c r="AH193" i="4"/>
  <c r="AJ193" i="4" s="1"/>
  <c r="AK193" i="4" s="1"/>
  <c r="AL193" i="4" s="1"/>
  <c r="AI221" i="4"/>
  <c r="AH221" i="4"/>
  <c r="AJ221" i="4" s="1"/>
  <c r="AK221" i="4" s="1"/>
  <c r="AL221" i="4" s="1"/>
  <c r="AI225" i="4"/>
  <c r="AH225" i="4"/>
  <c r="AJ225" i="4" s="1"/>
  <c r="AK225" i="4" s="1"/>
  <c r="AL225" i="4" s="1"/>
  <c r="AK138" i="4"/>
  <c r="AL138" i="4" s="1"/>
  <c r="AM138" i="4" s="1" a="1"/>
  <c r="AM138" i="4" s="1"/>
  <c r="AI157" i="4"/>
  <c r="AH157" i="4"/>
  <c r="AJ157" i="4" s="1"/>
  <c r="AK157" i="4" s="1"/>
  <c r="AL157" i="4" s="1"/>
  <c r="AI177" i="4"/>
  <c r="AH177" i="4"/>
  <c r="AJ177" i="4" s="1"/>
  <c r="AK177" i="4" s="1"/>
  <c r="AL177" i="4" s="1"/>
  <c r="AH185" i="4"/>
  <c r="AJ185" i="4" s="1"/>
  <c r="AK185" i="4" s="1"/>
  <c r="AL185" i="4" s="1"/>
  <c r="AI185" i="4"/>
  <c r="AI189" i="4"/>
  <c r="AH189" i="4"/>
  <c r="AJ189" i="4" s="1"/>
  <c r="AK189" i="4" s="1"/>
  <c r="AL189" i="4" s="1"/>
  <c r="AI213" i="4"/>
  <c r="AH213" i="4"/>
  <c r="AJ213" i="4" s="1"/>
  <c r="AK213" i="4" s="1"/>
  <c r="AL213" i="4" s="1"/>
  <c r="AH217" i="4"/>
  <c r="AJ217" i="4" s="1"/>
  <c r="AK217" i="4" s="1"/>
  <c r="AL217" i="4" s="1"/>
  <c r="AI217" i="4"/>
  <c r="AI241" i="4"/>
  <c r="AH241" i="4"/>
  <c r="AJ241" i="4" s="1"/>
  <c r="AK241" i="4" s="1"/>
  <c r="AL241" i="4" s="1"/>
  <c r="AI261" i="4"/>
  <c r="AH261" i="4"/>
  <c r="AJ261" i="4" s="1"/>
  <c r="AK261" i="4" s="1"/>
  <c r="AL261" i="4" s="1"/>
  <c r="AI273" i="4"/>
  <c r="AH273" i="4"/>
  <c r="AJ273" i="4" s="1"/>
  <c r="AK273" i="4" s="1"/>
  <c r="AL273" i="4" s="1"/>
  <c r="AI289" i="4"/>
  <c r="AH289" i="4"/>
  <c r="AJ289" i="4" s="1"/>
  <c r="AK289" i="4" s="1"/>
  <c r="AL289" i="4" s="1"/>
  <c r="AI293" i="4"/>
  <c r="AH293" i="4"/>
  <c r="AJ293" i="4" s="1"/>
  <c r="AK293" i="4" s="1"/>
  <c r="AL293" i="4" s="1"/>
  <c r="AI297" i="4"/>
  <c r="AH297" i="4"/>
  <c r="AJ297" i="4" s="1"/>
  <c r="AK297" i="4" s="1"/>
  <c r="AL297" i="4" s="1"/>
  <c r="AI237" i="4"/>
  <c r="AH237" i="4"/>
  <c r="AJ237" i="4" s="1"/>
  <c r="AK237" i="4" s="1"/>
  <c r="AL237" i="4" s="1"/>
  <c r="AH249" i="4"/>
  <c r="AJ249" i="4" s="1"/>
  <c r="AK249" i="4" s="1"/>
  <c r="AL249" i="4" s="1"/>
  <c r="AI249" i="4"/>
  <c r="AI301" i="4"/>
  <c r="AH301" i="4"/>
  <c r="AJ301" i="4" s="1"/>
  <c r="AK301" i="4" s="1"/>
  <c r="AL301" i="4" s="1"/>
  <c r="AI317" i="4"/>
  <c r="AH317" i="4"/>
  <c r="AJ317" i="4" s="1"/>
  <c r="AK317" i="4" s="1"/>
  <c r="AL317" i="4" s="1"/>
  <c r="AI245" i="4"/>
  <c r="AH245" i="4"/>
  <c r="AJ245" i="4" s="1"/>
  <c r="AK245" i="4" s="1"/>
  <c r="AL245" i="4" s="1"/>
  <c r="AI257" i="4"/>
  <c r="AH257" i="4"/>
  <c r="AJ257" i="4" s="1"/>
  <c r="AK257" i="4" s="1"/>
  <c r="AL257" i="4" s="1"/>
  <c r="AI269" i="4"/>
  <c r="AH269" i="4"/>
  <c r="AJ269" i="4" s="1"/>
  <c r="AK269" i="4" s="1"/>
  <c r="AL269" i="4" s="1"/>
  <c r="AI281" i="4"/>
  <c r="AH281" i="4"/>
  <c r="AJ281" i="4" s="1"/>
  <c r="AK281" i="4" s="1"/>
  <c r="AL281" i="4" s="1"/>
  <c r="AH285" i="4"/>
  <c r="AJ285" i="4" s="1"/>
  <c r="AK285" i="4" s="1"/>
  <c r="AL285" i="4" s="1"/>
  <c r="AI285" i="4"/>
  <c r="AH313" i="4"/>
  <c r="AJ313" i="4" s="1"/>
  <c r="AK313" i="4" s="1"/>
  <c r="AL313" i="4" s="1"/>
  <c r="AI313" i="4"/>
  <c r="AH233" i="4"/>
  <c r="AJ233" i="4" s="1"/>
  <c r="AK233" i="4" s="1"/>
  <c r="AL233" i="4" s="1"/>
  <c r="AI233" i="4"/>
  <c r="AI253" i="4"/>
  <c r="AH253" i="4"/>
  <c r="AJ253" i="4" s="1"/>
  <c r="AK253" i="4" s="1"/>
  <c r="AL253" i="4" s="1"/>
  <c r="AI265" i="4"/>
  <c r="AH265" i="4"/>
  <c r="AJ265" i="4" s="1"/>
  <c r="AK265" i="4" s="1"/>
  <c r="AL265" i="4" s="1"/>
  <c r="AH277" i="4"/>
  <c r="AJ277" i="4" s="1"/>
  <c r="AK277" i="4" s="1"/>
  <c r="AL277" i="4" s="1"/>
  <c r="AI277" i="4"/>
  <c r="AI305" i="4"/>
  <c r="AH305" i="4"/>
  <c r="AJ305" i="4" s="1"/>
  <c r="AK305" i="4" s="1"/>
  <c r="AL305" i="4" s="1"/>
  <c r="AI309" i="4"/>
  <c r="AH309" i="4"/>
  <c r="AJ309" i="4" s="1"/>
  <c r="AK309" i="4" s="1"/>
  <c r="AL309" i="4" s="1"/>
  <c r="AH321" i="4"/>
  <c r="AJ321" i="4" s="1"/>
  <c r="AK321" i="4" s="1"/>
  <c r="AL321" i="4" s="1"/>
  <c r="AI321" i="4"/>
  <c r="AI333" i="4"/>
  <c r="AH333" i="4"/>
  <c r="AJ333" i="4" s="1"/>
  <c r="AK333" i="4" s="1"/>
  <c r="AL333" i="4" s="1"/>
  <c r="AI337" i="4"/>
  <c r="AH337" i="4"/>
  <c r="AJ337" i="4" s="1"/>
  <c r="AK337" i="4" s="1"/>
  <c r="AL337" i="4" s="1"/>
  <c r="AI325" i="4"/>
  <c r="AH325" i="4"/>
  <c r="AJ325" i="4" s="1"/>
  <c r="AK325" i="4" s="1"/>
  <c r="AL325" i="4" s="1"/>
  <c r="AI341" i="4"/>
  <c r="AH341" i="4"/>
  <c r="AJ341" i="4" s="1"/>
  <c r="AK341" i="4" s="1"/>
  <c r="AL341" i="4" s="1"/>
  <c r="AH329" i="4"/>
  <c r="AJ329" i="4" s="1"/>
  <c r="AK329" i="4" s="1"/>
  <c r="AL329" i="4" s="1"/>
  <c r="AI329" i="4"/>
  <c r="AI345" i="4"/>
  <c r="AH345" i="4"/>
  <c r="AJ345" i="4" s="1"/>
  <c r="AK345" i="4" s="1"/>
  <c r="AL345" i="4" s="1"/>
  <c r="AI369" i="4"/>
  <c r="AH369" i="4"/>
  <c r="AJ369" i="4" s="1"/>
  <c r="AK369" i="4" s="1"/>
  <c r="AL369" i="4" s="1"/>
  <c r="AI353" i="4"/>
  <c r="AH353" i="4"/>
  <c r="AJ353" i="4" s="1"/>
  <c r="AK353" i="4" s="1"/>
  <c r="AL353" i="4" s="1"/>
  <c r="AH357" i="4"/>
  <c r="AJ357" i="4" s="1"/>
  <c r="AK357" i="4" s="1"/>
  <c r="AL357" i="4" s="1"/>
  <c r="AI357" i="4"/>
  <c r="AI365" i="4"/>
  <c r="AH365" i="4"/>
  <c r="AJ365" i="4" s="1"/>
  <c r="AK365" i="4" s="1"/>
  <c r="AL365" i="4" s="1"/>
  <c r="AI349" i="4"/>
  <c r="AH349" i="4"/>
  <c r="AJ349" i="4" s="1"/>
  <c r="AK349" i="4" s="1"/>
  <c r="AL349" i="4" s="1"/>
  <c r="AI361" i="4"/>
  <c r="AH361" i="4"/>
  <c r="AJ361" i="4" s="1"/>
  <c r="AK361" i="4" s="1"/>
  <c r="AL361" i="4" s="1"/>
  <c r="AH377" i="4"/>
  <c r="AJ377" i="4" s="1"/>
  <c r="AK377" i="4" s="1"/>
  <c r="AL377" i="4" s="1"/>
  <c r="AI377" i="4"/>
  <c r="AI381" i="4"/>
  <c r="AH381" i="4"/>
  <c r="AJ381" i="4" s="1"/>
  <c r="AK381" i="4" s="1"/>
  <c r="AL381" i="4" s="1"/>
  <c r="F373" i="4"/>
  <c r="F12" i="4" s="1"/>
  <c r="O2" i="5" l="1" a="1"/>
  <c r="O2" i="5" s="1"/>
  <c r="H141" i="4"/>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M9" i="4"/>
  <c r="I21" i="4"/>
  <c r="G373" i="4"/>
  <c r="G12" i="4" s="1"/>
  <c r="AH141" i="4" l="1"/>
  <c r="AJ141" i="4" s="1"/>
  <c r="AK141" i="4" s="1"/>
  <c r="AL141" i="4" s="1"/>
  <c r="AI141" i="4"/>
  <c r="H373" i="4"/>
  <c r="H12" i="4" s="1"/>
  <c r="J21" i="4"/>
  <c r="K21" i="4" l="1"/>
  <c r="I373" i="4"/>
  <c r="I12" i="4" s="1"/>
  <c r="J373" i="4" l="1"/>
  <c r="J12" i="4" s="1"/>
  <c r="L21" i="4"/>
  <c r="M21" i="4" l="1"/>
  <c r="K373" i="4"/>
  <c r="K12" i="4" s="1"/>
  <c r="L373" i="4" l="1"/>
  <c r="L12" i="4" s="1"/>
  <c r="N21" i="4"/>
  <c r="O21" i="4" l="1"/>
  <c r="M373" i="4"/>
  <c r="M12" i="4" s="1"/>
  <c r="N373" i="4" l="1"/>
  <c r="N12" i="4" s="1"/>
  <c r="P21" i="4"/>
  <c r="Q21" i="4" l="1"/>
  <c r="O373" i="4"/>
  <c r="O12" i="4" s="1"/>
  <c r="P373" i="4" l="1"/>
  <c r="P12" i="4" s="1"/>
  <c r="R21" i="4"/>
  <c r="S21" i="4" l="1"/>
  <c r="Q373" i="4"/>
  <c r="Q12" i="4" s="1"/>
  <c r="R373" i="4" l="1"/>
  <c r="R12" i="4" s="1"/>
  <c r="T21" i="4"/>
  <c r="U21" i="4" l="1"/>
  <c r="S373" i="4"/>
  <c r="S12" i="4" s="1"/>
  <c r="T373" i="4" l="1"/>
  <c r="T12" i="4" s="1"/>
  <c r="V21" i="4"/>
  <c r="W21" i="4" l="1"/>
  <c r="U373" i="4"/>
  <c r="U12" i="4" s="1"/>
  <c r="V373" i="4" l="1"/>
  <c r="V12" i="4" s="1"/>
  <c r="X21" i="4"/>
  <c r="Y21" i="4" l="1"/>
  <c r="W373" i="4"/>
  <c r="W12" i="4" s="1"/>
  <c r="X373" i="4" l="1"/>
  <c r="X12" i="4" s="1"/>
  <c r="Z21" i="4"/>
  <c r="AA21" i="4" l="1"/>
  <c r="Y373" i="4"/>
  <c r="Y12" i="4" s="1"/>
  <c r="Z373" i="4" l="1"/>
  <c r="Z12" i="4" s="1"/>
  <c r="AB21" i="4"/>
  <c r="AC21" i="4" l="1"/>
  <c r="AA373" i="4"/>
  <c r="AA12" i="4" s="1"/>
  <c r="AB373" i="4" l="1"/>
  <c r="AB12" i="4" s="1"/>
  <c r="AD21" i="4"/>
  <c r="AE21" i="4" l="1"/>
  <c r="AC373" i="4"/>
  <c r="AC12" i="4" s="1"/>
  <c r="AF21" i="4" l="1"/>
  <c r="AD373" i="4"/>
  <c r="AD12" i="4" s="1"/>
  <c r="AG21" i="4" l="1"/>
  <c r="AE373" i="4"/>
  <c r="AE12" i="4" s="1"/>
  <c r="AF373" i="4" l="1"/>
  <c r="AF12" i="4" s="1"/>
  <c r="AI21" i="4"/>
  <c r="AH21" i="4"/>
  <c r="AJ21" i="4" l="1"/>
  <c r="AG373" i="4"/>
  <c r="AG12" i="4" s="1"/>
  <c r="G36" i="3"/>
  <c r="I36" i="3"/>
  <c r="E36" i="3"/>
  <c r="C36" i="3"/>
  <c r="A6" i="3"/>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J5" i="3"/>
  <c r="J6" i="3" s="1"/>
  <c r="J7" i="3" s="1"/>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H5" i="3"/>
  <c r="H6" i="3" s="1"/>
  <c r="H7" i="3" s="1"/>
  <c r="H8" i="3" s="1"/>
  <c r="H9" i="3" s="1"/>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F5" i="3"/>
  <c r="F6" i="3" s="1"/>
  <c r="F7" i="3" s="1"/>
  <c r="F8" i="3" s="1"/>
  <c r="F9" i="3" s="1"/>
  <c r="F10" i="3" s="1"/>
  <c r="F11" i="3" s="1"/>
  <c r="F12" i="3" s="1"/>
  <c r="F13" i="3" s="1"/>
  <c r="F14" i="3" s="1"/>
  <c r="F15" i="3" s="1"/>
  <c r="F16" i="3" s="1"/>
  <c r="F17" i="3" s="1"/>
  <c r="F18" i="3" s="1"/>
  <c r="F19" i="3" s="1"/>
  <c r="F20" i="3" s="1"/>
  <c r="F21" i="3" s="1"/>
  <c r="F22" i="3" s="1"/>
  <c r="F23" i="3" s="1"/>
  <c r="F24" i="3" s="1"/>
  <c r="F25" i="3" s="1"/>
  <c r="F26" i="3" s="1"/>
  <c r="F27" i="3" s="1"/>
  <c r="F28" i="3" s="1"/>
  <c r="F29" i="3" s="1"/>
  <c r="F30" i="3" s="1"/>
  <c r="F31" i="3" s="1"/>
  <c r="F32" i="3" s="1"/>
  <c r="F33" i="3" s="1"/>
  <c r="F34" i="3" s="1"/>
  <c r="F35" i="3" s="1"/>
  <c r="D5" i="3"/>
  <c r="D6" i="3" s="1"/>
  <c r="D7" i="3" s="1"/>
  <c r="D8" i="3" s="1"/>
  <c r="D9" i="3" s="1"/>
  <c r="D10" i="3" s="1"/>
  <c r="D11" i="3" s="1"/>
  <c r="D12" i="3" s="1"/>
  <c r="D13" i="3" s="1"/>
  <c r="D14" i="3" s="1"/>
  <c r="D15" i="3" s="1"/>
  <c r="D16" i="3" s="1"/>
  <c r="D17" i="3" s="1"/>
  <c r="D18" i="3" s="1"/>
  <c r="D19" i="3" s="1"/>
  <c r="D20" i="3" s="1"/>
  <c r="D21" i="3" s="1"/>
  <c r="D22" i="3" s="1"/>
  <c r="D23" i="3" s="1"/>
  <c r="D24" i="3" s="1"/>
  <c r="D25" i="3" s="1"/>
  <c r="D26" i="3" s="1"/>
  <c r="D27" i="3" s="1"/>
  <c r="D28" i="3" s="1"/>
  <c r="D29" i="3" s="1"/>
  <c r="D30" i="3" s="1"/>
  <c r="D31" i="3" s="1"/>
  <c r="D32" i="3" s="1"/>
  <c r="D33" i="3" s="1"/>
  <c r="D34" i="3" s="1"/>
  <c r="D35" i="3" s="1"/>
  <c r="AI373" i="4" l="1"/>
  <c r="AI12" i="4" s="1"/>
  <c r="AH373" i="4"/>
  <c r="AH12" i="4" s="1"/>
  <c r="AK21" i="4"/>
  <c r="AL21" i="4" s="1"/>
  <c r="L5" i="3"/>
  <c r="K6" i="3" s="1"/>
  <c r="L6" i="3" s="1"/>
  <c r="AJ373" i="4" l="1"/>
  <c r="AJ12" i="4" s="1"/>
  <c r="K7" i="3"/>
  <c r="L7" i="3" s="1"/>
  <c r="AK373" i="4" l="1"/>
  <c r="AL373" i="4" s="1"/>
  <c r="AK12" i="4"/>
  <c r="K8" i="3"/>
  <c r="L8" i="3" s="1"/>
  <c r="K9" i="3" l="1"/>
  <c r="L9" i="3" s="1"/>
  <c r="K10" i="3" l="1"/>
  <c r="L10" i="3" s="1"/>
  <c r="K11" i="3" l="1"/>
  <c r="L11" i="3" s="1"/>
  <c r="K12" i="3" l="1"/>
  <c r="L12" i="3" s="1"/>
  <c r="K13" i="3" l="1"/>
  <c r="L13" i="3" s="1"/>
  <c r="K14" i="3" l="1"/>
  <c r="L14" i="3" s="1"/>
  <c r="K15" i="3" l="1"/>
  <c r="L15" i="3" s="1"/>
  <c r="K16" i="3" l="1"/>
  <c r="L16" i="3" s="1"/>
  <c r="K17" i="3" l="1"/>
  <c r="L17" i="3" s="1"/>
  <c r="K18" i="3" l="1"/>
  <c r="L18" i="3" s="1"/>
  <c r="K19" i="3" l="1"/>
  <c r="L19" i="3" s="1"/>
  <c r="K20" i="3" l="1"/>
  <c r="L20" i="3" s="1"/>
  <c r="K21" i="3" l="1"/>
  <c r="L21" i="3" s="1"/>
  <c r="K22" i="3" l="1"/>
  <c r="L22" i="3" s="1"/>
  <c r="K23" i="3" l="1"/>
  <c r="L23" i="3" s="1"/>
  <c r="K24" i="3" l="1"/>
  <c r="L24" i="3" s="1"/>
  <c r="K25" i="3" l="1"/>
  <c r="L25" i="3" s="1"/>
  <c r="K26" i="3" l="1"/>
  <c r="L26" i="3" s="1"/>
  <c r="K27" i="3" l="1"/>
  <c r="L27" i="3" s="1"/>
  <c r="K28" i="3" l="1"/>
  <c r="L28" i="3" s="1"/>
  <c r="K29" i="3" l="1"/>
  <c r="L29" i="3" s="1"/>
  <c r="K30" i="3" l="1"/>
  <c r="L30" i="3" s="1"/>
  <c r="K31" i="3" l="1"/>
  <c r="L31" i="3" s="1"/>
  <c r="K32" i="3" l="1"/>
  <c r="L32" i="3" s="1"/>
  <c r="K33" i="3" l="1"/>
  <c r="L33" i="3" s="1"/>
  <c r="K34" i="3" l="1"/>
  <c r="L34" i="3" s="1"/>
  <c r="K35" i="3" l="1"/>
  <c r="L35" i="3" s="1"/>
  <c r="G36" i="2" l="1"/>
  <c r="L5" i="2" l="1"/>
  <c r="K6" i="2" s="1"/>
  <c r="L6" i="2" s="1"/>
  <c r="K7" i="2" s="1"/>
  <c r="L7" i="2" s="1"/>
  <c r="K8" i="2" s="1"/>
  <c r="L8" i="2" s="1"/>
  <c r="K9" i="2" s="1"/>
  <c r="L9" i="2" s="1"/>
  <c r="K10" i="2" s="1"/>
  <c r="L10" i="2" s="1"/>
  <c r="K11" i="2" s="1"/>
  <c r="L11" i="2" s="1"/>
  <c r="K12" i="2" s="1"/>
  <c r="L12" i="2" s="1"/>
  <c r="K13" i="2" s="1"/>
  <c r="L13" i="2" s="1"/>
  <c r="K14" i="2" s="1"/>
  <c r="L14" i="2" s="1"/>
  <c r="K15" i="2" s="1"/>
  <c r="L15" i="2" s="1"/>
  <c r="K16" i="2" s="1"/>
  <c r="L16" i="2" s="1"/>
  <c r="K17" i="2" s="1"/>
  <c r="L17" i="2" s="1"/>
  <c r="K18" i="2" s="1"/>
  <c r="L18" i="2" s="1"/>
  <c r="K19" i="2" s="1"/>
  <c r="L19" i="2" s="1"/>
  <c r="K20" i="2" s="1"/>
  <c r="L20" i="2" s="1"/>
  <c r="K21" i="2" s="1"/>
  <c r="L21" i="2" s="1"/>
  <c r="K22" i="2" s="1"/>
  <c r="L22" i="2" s="1"/>
  <c r="K23" i="2" s="1"/>
  <c r="L23" i="2" s="1"/>
  <c r="K24" i="2" s="1"/>
  <c r="L24" i="2" s="1"/>
  <c r="K25" i="2" s="1"/>
  <c r="L25" i="2" s="1"/>
  <c r="K26" i="2" s="1"/>
  <c r="L26" i="2" s="1"/>
  <c r="K27" i="2" s="1"/>
  <c r="L27" i="2" s="1"/>
  <c r="K28" i="2" s="1"/>
  <c r="L28" i="2" s="1"/>
  <c r="K29" i="2" s="1"/>
  <c r="L29" i="2" s="1"/>
  <c r="K30" i="2" s="1"/>
  <c r="L30" i="2" s="1"/>
  <c r="K31" i="2" s="1"/>
  <c r="L31" i="2" s="1"/>
  <c r="K32" i="2" s="1"/>
  <c r="L32" i="2" s="1"/>
  <c r="K33" i="2" s="1"/>
  <c r="L33" i="2" s="1"/>
  <c r="K34" i="2" s="1"/>
  <c r="L34" i="2" s="1"/>
  <c r="K35" i="2" s="1"/>
  <c r="L35" i="2" s="1"/>
  <c r="J5" i="2" l="1"/>
  <c r="J6" i="2" s="1"/>
  <c r="J7" i="2" s="1"/>
  <c r="J8" i="2" s="1"/>
  <c r="J9" i="2" s="1"/>
  <c r="J10" i="2" s="1"/>
  <c r="J11" i="2" s="1"/>
  <c r="J12" i="2" s="1"/>
  <c r="J13" i="2" s="1"/>
  <c r="J14" i="2" s="1"/>
  <c r="J15" i="2" s="1"/>
  <c r="J16" i="2" s="1"/>
  <c r="J17" i="2" s="1"/>
  <c r="J18" i="2" s="1"/>
  <c r="J19" i="2" s="1"/>
  <c r="J20" i="2" s="1"/>
  <c r="J21" i="2" s="1"/>
  <c r="J22" i="2" s="1"/>
  <c r="J23" i="2" s="1"/>
  <c r="J24" i="2" s="1"/>
  <c r="J25" i="2" s="1"/>
  <c r="J26" i="2" s="1"/>
  <c r="J27" i="2" s="1"/>
  <c r="J28" i="2" s="1"/>
  <c r="J29" i="2" s="1"/>
  <c r="J30" i="2" s="1"/>
  <c r="J31" i="2" s="1"/>
  <c r="J32" i="2" s="1"/>
  <c r="J33" i="2" s="1"/>
  <c r="J34" i="2" s="1"/>
  <c r="J35" i="2" s="1"/>
  <c r="I36" i="2" l="1"/>
  <c r="E36" i="2"/>
  <c r="C36" i="2"/>
  <c r="H5" i="2"/>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F5" i="2"/>
  <c r="F6" i="2" s="1"/>
  <c r="F7" i="2" s="1"/>
  <c r="F8" i="2" s="1"/>
  <c r="F9" i="2" s="1"/>
  <c r="F10" i="2" s="1"/>
  <c r="F11" i="2" s="1"/>
  <c r="F12" i="2" s="1"/>
  <c r="F13" i="2" s="1"/>
  <c r="F14" i="2" s="1"/>
  <c r="F15" i="2" s="1"/>
  <c r="F16" i="2" s="1"/>
  <c r="F17" i="2" s="1"/>
  <c r="F18" i="2" s="1"/>
  <c r="F19" i="2" s="1"/>
  <c r="F20" i="2" s="1"/>
  <c r="F21" i="2" s="1"/>
  <c r="F22" i="2" s="1"/>
  <c r="F23" i="2" s="1"/>
  <c r="F24" i="2" s="1"/>
  <c r="F25" i="2" s="1"/>
  <c r="F26" i="2" s="1"/>
  <c r="F27" i="2" s="1"/>
  <c r="F28" i="2" s="1"/>
  <c r="F29" i="2" s="1"/>
  <c r="F30" i="2" s="1"/>
  <c r="F31" i="2" s="1"/>
  <c r="F32" i="2" s="1"/>
  <c r="F33" i="2" s="1"/>
  <c r="F34" i="2" s="1"/>
  <c r="F35" i="2" s="1"/>
  <c r="D5" i="2"/>
  <c r="D6" i="2" s="1"/>
  <c r="D7" i="2" s="1"/>
  <c r="D8" i="2" s="1"/>
  <c r="D9" i="2" s="1"/>
  <c r="D10" i="2" s="1"/>
  <c r="D11" i="2" s="1"/>
  <c r="D12" i="2" s="1"/>
  <c r="D13" i="2" s="1"/>
  <c r="D14" i="2" s="1"/>
  <c r="D15" i="2" s="1"/>
  <c r="D16" i="2" s="1"/>
  <c r="D17" i="2" s="1"/>
  <c r="D18" i="2" s="1"/>
  <c r="D19" i="2" s="1"/>
  <c r="D20" i="2" s="1"/>
  <c r="D21" i="2" s="1"/>
  <c r="D22" i="2" s="1"/>
  <c r="D23" i="2" s="1"/>
  <c r="D24" i="2" s="1"/>
  <c r="D25" i="2" s="1"/>
  <c r="D26" i="2" s="1"/>
  <c r="D27" i="2" s="1"/>
  <c r="D28" i="2" s="1"/>
  <c r="D29" i="2" s="1"/>
  <c r="D30" i="2" s="1"/>
  <c r="D31" i="2" s="1"/>
  <c r="D32" i="2" s="1"/>
  <c r="D33" i="2" s="1"/>
  <c r="D34" i="2" s="1"/>
  <c r="D35" i="2" s="1"/>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<sst xmlns="http://schemas.openxmlformats.org/spreadsheetml/2006/main" count="947" uniqueCount="135">
  <si>
    <t>LAPORAN PENGIRIMAN DAN APLIKASI JANJANG KOSONG</t>
  </si>
  <si>
    <t>PT. ETAM BERSAMA LESTARI</t>
  </si>
  <si>
    <t>BLOK</t>
  </si>
  <si>
    <t>LUAS
(HA)</t>
  </si>
  <si>
    <t>ITEM</t>
  </si>
  <si>
    <t>UOM</t>
  </si>
  <si>
    <t>RESTAN BULAN LALU</t>
  </si>
  <si>
    <t>TOTAL</t>
  </si>
  <si>
    <t>KIRIM</t>
  </si>
  <si>
    <t>TON</t>
  </si>
  <si>
    <t>APLIKASI</t>
  </si>
  <si>
    <t>HA</t>
  </si>
  <si>
    <t>RESTAN</t>
  </si>
  <si>
    <t>RESTAN 1 HARI</t>
  </si>
  <si>
    <t>RESTAN 2 HARI</t>
  </si>
  <si>
    <t>RESTAN 3 HARI</t>
  </si>
  <si>
    <t>RESTAN &gt; 3 HARI</t>
  </si>
  <si>
    <t>J12</t>
  </si>
  <si>
    <t>Q19</t>
  </si>
  <si>
    <t>R21</t>
  </si>
  <si>
    <t>T26</t>
  </si>
  <si>
    <t>T27</t>
  </si>
  <si>
    <t>T28</t>
  </si>
  <si>
    <t>U27</t>
  </si>
  <si>
    <t>U28</t>
  </si>
  <si>
    <t>Q12</t>
  </si>
  <si>
    <t>F21</t>
  </si>
  <si>
    <t>G19</t>
  </si>
  <si>
    <t>G26</t>
  </si>
  <si>
    <t>H04</t>
  </si>
  <si>
    <t>I05</t>
  </si>
  <si>
    <t>I06</t>
  </si>
  <si>
    <t>I19</t>
  </si>
  <si>
    <t>I20</t>
  </si>
  <si>
    <t>I23</t>
  </si>
  <si>
    <t>I24</t>
  </si>
  <si>
    <t>J05</t>
  </si>
  <si>
    <t>N13</t>
  </si>
  <si>
    <t>Q22</t>
  </si>
  <si>
    <t>S23</t>
  </si>
  <si>
    <t>U24</t>
  </si>
  <si>
    <t>U24A</t>
  </si>
  <si>
    <t>V24</t>
  </si>
  <si>
    <t>V33</t>
  </si>
  <si>
    <t>Q18</t>
  </si>
  <si>
    <t>L01</t>
  </si>
  <si>
    <t>R27</t>
  </si>
  <si>
    <t>Q25</t>
  </si>
  <si>
    <t>R26</t>
  </si>
  <si>
    <t>N07</t>
  </si>
  <si>
    <t>V26</t>
  </si>
  <si>
    <t>M08</t>
  </si>
  <si>
    <t>M04</t>
  </si>
  <si>
    <t>Q21</t>
  </si>
  <si>
    <t>K14</t>
  </si>
  <si>
    <t>Q23</t>
  </si>
  <si>
    <t>P19</t>
  </si>
  <si>
    <t>J13</t>
  </si>
  <si>
    <t>V25</t>
  </si>
  <si>
    <t>V27</t>
  </si>
  <si>
    <t>H02</t>
  </si>
  <si>
    <t>M03</t>
  </si>
  <si>
    <t>K02</t>
  </si>
  <si>
    <t>T29</t>
  </si>
  <si>
    <t>C09</t>
  </si>
  <si>
    <t>N11</t>
  </si>
  <si>
    <t>L04</t>
  </si>
  <si>
    <t>P06</t>
  </si>
  <si>
    <t>O06</t>
  </si>
  <si>
    <t>O07</t>
  </si>
  <si>
    <t>O05</t>
  </si>
  <si>
    <t>P11</t>
  </si>
  <si>
    <t>P10</t>
  </si>
  <si>
    <t>P18</t>
  </si>
  <si>
    <t>T19</t>
  </si>
  <si>
    <t>T22</t>
  </si>
  <si>
    <t>T17</t>
  </si>
  <si>
    <t>P08</t>
  </si>
  <si>
    <t>N10</t>
  </si>
  <si>
    <t>K01</t>
  </si>
  <si>
    <t>I04</t>
  </si>
  <si>
    <t>N12</t>
  </si>
  <si>
    <t>TANGGAL</t>
  </si>
  <si>
    <t>L13</t>
  </si>
  <si>
    <t>K10</t>
  </si>
  <si>
    <t>K11</t>
  </si>
  <si>
    <t>T21</t>
  </si>
  <si>
    <t>K12</t>
  </si>
  <si>
    <t>N05</t>
  </si>
  <si>
    <t>J04</t>
  </si>
  <si>
    <t>S21</t>
  </si>
  <si>
    <t>Q20</t>
  </si>
  <si>
    <t>T23</t>
  </si>
  <si>
    <t>J02</t>
  </si>
  <si>
    <t>PRODUKSI JANGKOS OKTOBER 2023</t>
  </si>
  <si>
    <t>TBS OLAH (TON)</t>
  </si>
  <si>
    <t>PRODUKSI JANGKOS</t>
  </si>
  <si>
    <t>HI</t>
  </si>
  <si>
    <t>SHI</t>
  </si>
  <si>
    <t>LAPORAN CEKER</t>
  </si>
  <si>
    <t>APLIKASI JANGKOS PABRIK</t>
  </si>
  <si>
    <t>APLIKASI LAPANGAN</t>
  </si>
  <si>
    <t>J06</t>
  </si>
  <si>
    <t>J07</t>
  </si>
  <si>
    <t>T24</t>
  </si>
  <si>
    <t>J08</t>
  </si>
  <si>
    <t>H03</t>
  </si>
  <si>
    <t>I03</t>
  </si>
  <si>
    <t>Q11</t>
  </si>
  <si>
    <t>Q13</t>
  </si>
  <si>
    <t>P14</t>
  </si>
  <si>
    <t>P15</t>
  </si>
  <si>
    <t>RESTAN HI</t>
  </si>
  <si>
    <t>P16</t>
  </si>
  <si>
    <t>Q24</t>
  </si>
  <si>
    <t>P22</t>
  </si>
  <si>
    <t>H01</t>
  </si>
  <si>
    <t>BULAN : APRIL 2024</t>
  </si>
  <si>
    <t>Q26</t>
  </si>
  <si>
    <t>Blok</t>
  </si>
  <si>
    <t>Date</t>
  </si>
  <si>
    <t>Kirim</t>
  </si>
  <si>
    <t>Restan</t>
  </si>
  <si>
    <t>Aplikasi</t>
  </si>
  <si>
    <t>block data</t>
  </si>
  <si>
    <t>date</t>
  </si>
  <si>
    <t>day</t>
  </si>
  <si>
    <t>month</t>
  </si>
  <si>
    <t>year</t>
  </si>
  <si>
    <t>31/04/2024</t>
  </si>
  <si>
    <t>R22</t>
  </si>
  <si>
    <t>R24</t>
  </si>
  <si>
    <t>R25</t>
  </si>
  <si>
    <t>R23</t>
  </si>
  <si>
    <t>S22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</si>
</sst>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00"/>
    <numFmt numFmtId="166" formatCode="_(* #,##0_);_(* \(#,##0\);_(* &quot;-&quot;??_);_(@_)"/>
    <numFmt numFmtId="167" formatCode="0.0"/>
  </numFmts>
  <fonts count="11"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theme="1"/>
      <name val="Calibri"/>
      <family val="2"/>
      <charset val="1"/>
      <scheme val="minor"/>
    </font>
    <font>
      <sz val="11"/>
      <name val="Calibri"/>
      <family val="2"/>
      <charset val="1"/>
      <scheme val="minor"/>
    </font>
    <font>
      <sz val="11"/>
      <color theme="0"/>
      <name val="Calibri"/>
      <family val="2"/>
      <charset val="1"/>
      <scheme val="minor"/>
    </font>
    <font>
      <sz val="11"/>
      <color rgb="FFFF0000"/>
      <name val="Calibri"/>
      <family val="2"/>
      <charset val="1"/>
      <scheme val="minor"/>
    </font>
    <font>
      <b/>
      <sz val="11"/>
      <color theme="0"/>
      <name val="Calibri"/>
      <family val="2"/>
      <scheme val="minor"/>
    </font>
    <font>
      <b/>
      <sz val="11"/>
      <color theme="0"/>
      <name val="Calibri"/>
      <family val="2"/>
      <charset val="1"/>
      <scheme val="minor"/>
    </font>
    <font>
      <b/>
      <sz val="11"/>
      <name val="Calibri"/>
      <family val="2"/>
      <charset val="1"/>
      <scheme val="minor"/>
    </font>
    <font>
      <sz val="8"/>
      <name val="Calibri"/>
      <family val="2"/>
      <charset val="1"/>
      <scheme val="minor"/>
    </font>
  </fonts>
  <fills count="10">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9"/>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164" fontId="3" fillId="0" borderId="0" applyFont="0" applyFill="0" applyBorder="0" applyAlignment="0" applyProtection="0"/>
    <xf numFmtId="0" fontId="1" fillId="0" borderId="0"/>
  </cellStyleXfs>
  <cellXfs count="78">
    <xf numFmtId="0" fontId="0" fillId="0" borderId="0" xfId="0"/>
    <xf numFmtId="0" fontId="2" fillId="0" borderId="0" xfId="0" applyFont="1" applyAlignment="1">
      <alignment vertical="center"/>
    </xf>
    <xf numFmtId="0" fontId="0" fillId="0" borderId="0" xfId="0" applyAlignment="1">
      <alignment vertical="center"/>
    </xf>
    <xf numFmtId="0" fontId="0" fillId="0" borderId="0" xfId="0" applyAlignment="1">
      <alignment horizontal="center"/>
    </xf>
    <xf numFmtId="0" fontId="2" fillId="3" borderId="6" xfId="0" applyFont="1" applyFill="1" applyBorder="1" applyAlignment="1">
      <alignment horizontal="center"/>
    </xf>
    <xf numFmtId="0" fontId="2" fillId="3" borderId="6" xfId="0" applyFont="1" applyFill="1" applyBorder="1"/>
    <xf numFmtId="2" fontId="2" fillId="3" borderId="6" xfId="0" applyNumberFormat="1" applyFont="1" applyFill="1" applyBorder="1"/>
    <xf numFmtId="0" fontId="2" fillId="0" borderId="0" xfId="0" applyFont="1"/>
    <xf numFmtId="0" fontId="2" fillId="4" borderId="6" xfId="0" applyFont="1" applyFill="1" applyBorder="1" applyAlignment="1">
      <alignment horizontal="center"/>
    </xf>
    <xf numFmtId="165" fontId="2" fillId="3" borderId="5" xfId="0" applyNumberFormat="1" applyFont="1" applyFill="1" applyBorder="1"/>
    <xf numFmtId="0" fontId="0" fillId="5" borderId="1" xfId="0" applyFill="1" applyBorder="1" applyAlignment="1">
      <alignment vertical="center"/>
    </xf>
    <xf numFmtId="0" fontId="0" fillId="0" borderId="6" xfId="0" applyBorder="1" applyAlignment="1">
      <alignment horizontal="center"/>
    </xf>
    <xf numFmtId="0" fontId="0" fillId="0" borderId="6" xfId="0" applyBorder="1"/>
    <xf numFmtId="0" fontId="0" fillId="5" borderId="7" xfId="0" applyFill="1" applyBorder="1" applyAlignment="1">
      <alignment vertical="center"/>
    </xf>
    <xf numFmtId="165" fontId="0" fillId="0" borderId="6" xfId="0" applyNumberFormat="1" applyBorder="1"/>
    <xf numFmtId="2" fontId="0" fillId="0" borderId="6" xfId="0" applyNumberFormat="1" applyBorder="1"/>
    <xf numFmtId="0" fontId="0" fillId="5" borderId="5" xfId="0" applyFill="1" applyBorder="1" applyAlignment="1">
      <alignment vertical="center"/>
    </xf>
    <xf numFmtId="0" fontId="0" fillId="6" borderId="6" xfId="0" applyFill="1" applyBorder="1" applyAlignment="1">
      <alignment horizontal="center"/>
    </xf>
    <xf numFmtId="2" fontId="0" fillId="6" borderId="6" xfId="0" applyNumberFormat="1" applyFill="1" applyBorder="1"/>
    <xf numFmtId="166" fontId="2" fillId="3" borderId="6" xfId="0" applyNumberFormat="1" applyFont="1" applyFill="1" applyBorder="1"/>
    <xf numFmtId="0" fontId="4" fillId="0" borderId="0" xfId="0" applyFont="1"/>
    <xf numFmtId="16" fontId="0" fillId="0" borderId="6" xfId="0" applyNumberFormat="1" applyBorder="1"/>
    <xf numFmtId="0" fontId="2" fillId="0" borderId="6" xfId="0" applyFont="1" applyBorder="1" applyAlignment="1">
      <alignment horizontal="center"/>
    </xf>
    <xf numFmtId="0" fontId="2" fillId="7" borderId="6" xfId="0" applyFont="1" applyFill="1" applyBorder="1" applyAlignment="1">
      <alignment horizontal="center"/>
    </xf>
    <xf numFmtId="0" fontId="0" fillId="7" borderId="6" xfId="0" applyFill="1" applyBorder="1"/>
    <xf numFmtId="0" fontId="2" fillId="7" borderId="6" xfId="0" applyFont="1" applyFill="1" applyBorder="1"/>
    <xf numFmtId="1" fontId="0" fillId="0" borderId="6" xfId="0" applyNumberFormat="1" applyBorder="1"/>
    <xf numFmtId="1" fontId="2" fillId="7" borderId="6" xfId="0" applyNumberFormat="1" applyFont="1" applyFill="1" applyBorder="1"/>
    <xf numFmtId="0" fontId="5" fillId="0" borderId="0" xfId="0" applyFont="1"/>
    <xf numFmtId="2" fontId="5" fillId="0" borderId="0" xfId="0" applyNumberFormat="1" applyFont="1"/>
    <xf numFmtId="0" fontId="2" fillId="9" borderId="6" xfId="0" applyFont="1" applyFill="1" applyBorder="1" applyAlignment="1">
      <alignment horizontal="center"/>
    </xf>
    <xf numFmtId="0" fontId="6" fillId="0" borderId="0" xfId="0" applyFont="1"/>
    <xf numFmtId="2" fontId="6" fillId="0" borderId="0" xfId="0" applyNumberFormat="1" applyFont="1"/>
    <xf numFmtId="1" fontId="2" fillId="0" borderId="0" xfId="0" applyNumberFormat="1" applyFont="1"/>
    <xf numFmtId="1" fontId="7" fillId="0" borderId="0" xfId="0" applyNumberFormat="1" applyFont="1"/>
    <xf numFmtId="0" fontId="5" fillId="0" borderId="0" xfId="0" applyFont="1" applyAlignment="1">
      <alignment vertical="center"/>
    </xf>
    <xf numFmtId="0" fontId="5" fillId="0" borderId="0" xfId="0" applyFont="1" applyAlignment="1">
      <alignment horizontal="center"/>
    </xf>
    <xf numFmtId="2" fontId="4" fillId="0" borderId="0" xfId="0" applyNumberFormat="1" applyFont="1"/>
    <xf numFmtId="0" fontId="8" fillId="0" borderId="0" xfId="0" applyFont="1"/>
    <xf numFmtId="164" fontId="2" fillId="3" borderId="6" xfId="1" applyFont="1" applyFill="1" applyBorder="1"/>
    <xf numFmtId="0" fontId="2" fillId="0" borderId="5" xfId="0" applyFont="1" applyBorder="1"/>
    <xf numFmtId="164" fontId="2" fillId="0" borderId="6" xfId="1" applyFont="1" applyFill="1" applyBorder="1"/>
    <xf numFmtId="2" fontId="2" fillId="0" borderId="6" xfId="0" applyNumberFormat="1" applyFont="1" applyBorder="1"/>
    <xf numFmtId="0" fontId="0" fillId="0" borderId="0" xfId="0" applyAlignment="1">
      <alignment horizontal="center" vertical="center"/>
    </xf>
    <xf numFmtId="2" fontId="0" fillId="0" borderId="0" xfId="0" applyNumberFormat="1"/>
    <xf numFmtId="164" fontId="5" fillId="0" borderId="0" xfId="0" applyNumberFormat="1" applyFont="1"/>
    <xf numFmtId="2" fontId="9" fillId="0" borderId="0" xfId="0" applyNumberFormat="1" applyFont="1"/>
    <xf numFmtId="2" fontId="4" fillId="5" borderId="0" xfId="0" applyNumberFormat="1" applyFont="1" applyFill="1"/>
    <xf numFmtId="0" fontId="8" fillId="0" borderId="0" xfId="0" applyFont="1" applyFill="1"/>
    <xf numFmtId="0" fontId="5" fillId="0" borderId="0" xfId="0" applyFont="1" applyFill="1"/>
    <xf numFmtId="0" fontId="5" fillId="5" borderId="0" xfId="0" applyFont="1" applyFill="1"/>
    <xf numFmtId="167" fontId="2" fillId="3" borderId="6" xfId="0" applyNumberFormat="1" applyFont="1" applyFill="1" applyBorder="1"/>
    <xf numFmtId="2" fontId="8" fillId="0" borderId="0" xfId="0" applyNumberFormat="1" applyFont="1"/>
    <xf numFmtId="0" fontId="0" fillId="0" borderId="1"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5"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8" borderId="6" xfId="0" applyFont="1" applyFill="1" applyBorder="1" applyAlignment="1">
      <alignment horizontal="center" vertical="center" wrapText="1"/>
    </xf>
    <xf numFmtId="0" fontId="2" fillId="0" borderId="0" xfId="0" applyFont="1" applyAlignment="1">
      <alignment horizontal="center"/>
    </xf>
    <xf numFmtId="0" fontId="2" fillId="8" borderId="6" xfId="0" applyFont="1" applyFill="1" applyBorder="1" applyAlignment="1">
      <alignment horizontal="center" wrapText="1"/>
    </xf>
    <xf numFmtId="0" fontId="2" fillId="0" borderId="6" xfId="0" applyFont="1" applyBorder="1" applyAlignment="1">
      <alignment horizont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wrapText="1"/>
    </xf>
    <xf numFmtId="0" fontId="2" fillId="0" borderId="4" xfId="0" applyFont="1" applyBorder="1" applyAlignment="1">
      <alignment horizontal="center" wrapText="1"/>
    </xf>
    <xf numFmtId="0" fontId="2" fillId="8" borderId="2" xfId="0" applyFont="1" applyFill="1" applyBorder="1" applyAlignment="1">
      <alignment horizontal="center" vertical="center"/>
    </xf>
    <xf numFmtId="0" fontId="2" fillId="8" borderId="4" xfId="0" applyFont="1" applyFill="1" applyBorder="1" applyAlignment="1">
      <alignment horizontal="center" vertical="center"/>
    </xf>
    <xf numFmtId="14" fontId="0" fillId="0" borderId="0" xfId="0" applyNumberFormat="1"/>
    <xf numFmtId="0" fontId="0" fillId="0" borderId="0" xfId="0" applyAlignment="1">
      <alignment horizontal="center"/>
    </xf>
  </cellXfs>
  <cellStyles count="3">
    <cellStyle name="Comma" xfId="1" builtinId="3"/>
    <cellStyle name="Normal" xfId="0" builtinId="0"/>
    <cellStyle name="Normal 2" xfId="2" xr:uid="{00000000-0005-0000-0000-000002000000}"/>
  </cellStyles>
  <dxfs count="3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01.%20DATA%20LAPORAN/00.%20HS/00.HS%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I"/>
      <sheetName val="PLASMA"/>
      <sheetName val="Sheet1"/>
      <sheetName val="INTI1"/>
      <sheetName val="PLASMA 1"/>
      <sheetName val="ALL"/>
    </sheetNames>
    <sheetDataSet>
      <sheetData sheetId="0">
        <row r="4">
          <cell r="E4">
            <v>1</v>
          </cell>
          <cell r="F4" t="str">
            <v>A11</v>
          </cell>
          <cell r="G4">
            <v>3.9660000000000002</v>
          </cell>
        </row>
        <row r="5">
          <cell r="F5" t="str">
            <v>B11</v>
          </cell>
          <cell r="G5">
            <v>19.052</v>
          </cell>
        </row>
        <row r="6">
          <cell r="F6" t="str">
            <v>B12</v>
          </cell>
          <cell r="G6">
            <v>17.966000000000001</v>
          </cell>
        </row>
        <row r="7">
          <cell r="F7" t="str">
            <v>B13</v>
          </cell>
          <cell r="G7">
            <v>19.036999999999999</v>
          </cell>
        </row>
        <row r="8">
          <cell r="F8" t="str">
            <v>B14</v>
          </cell>
          <cell r="G8">
            <v>19.643000000000001</v>
          </cell>
        </row>
        <row r="9">
          <cell r="F9" t="str">
            <v>C07</v>
          </cell>
          <cell r="G9">
            <v>23.972000000000001</v>
          </cell>
        </row>
        <row r="10">
          <cell r="F10" t="str">
            <v>C08</v>
          </cell>
          <cell r="G10">
            <v>24.968</v>
          </cell>
        </row>
        <row r="11">
          <cell r="F11" t="str">
            <v>C09</v>
          </cell>
          <cell r="G11">
            <v>21.638000000000002</v>
          </cell>
        </row>
        <row r="12">
          <cell r="F12" t="str">
            <v>C10</v>
          </cell>
          <cell r="G12">
            <v>24.684999999999999</v>
          </cell>
        </row>
        <row r="13">
          <cell r="F13" t="str">
            <v>C11</v>
          </cell>
          <cell r="G13">
            <v>24.253</v>
          </cell>
        </row>
        <row r="14">
          <cell r="F14" t="str">
            <v>C12</v>
          </cell>
          <cell r="G14">
            <v>23.431999999999999</v>
          </cell>
        </row>
        <row r="15">
          <cell r="F15" t="str">
            <v>A12</v>
          </cell>
          <cell r="G15">
            <v>7.7050000000000001</v>
          </cell>
        </row>
        <row r="16">
          <cell r="F16" t="str">
            <v>C13</v>
          </cell>
          <cell r="G16">
            <v>22.286999999999999</v>
          </cell>
        </row>
        <row r="17">
          <cell r="F17" t="str">
            <v>C14</v>
          </cell>
          <cell r="G17">
            <v>21.645</v>
          </cell>
        </row>
        <row r="18">
          <cell r="F18" t="str">
            <v>C15</v>
          </cell>
          <cell r="G18">
            <v>10.901</v>
          </cell>
        </row>
        <row r="19">
          <cell r="F19" t="str">
            <v>C16</v>
          </cell>
          <cell r="G19">
            <v>7.806</v>
          </cell>
        </row>
        <row r="20">
          <cell r="F20" t="str">
            <v>C17</v>
          </cell>
          <cell r="G20">
            <v>8.9420000000000002</v>
          </cell>
        </row>
        <row r="21">
          <cell r="F21" t="str">
            <v>C18</v>
          </cell>
          <cell r="G21">
            <v>8.6340000000000003</v>
          </cell>
        </row>
        <row r="22">
          <cell r="F22" t="str">
            <v>C19</v>
          </cell>
          <cell r="G22">
            <v>8.6579999999999995</v>
          </cell>
        </row>
        <row r="23">
          <cell r="F23" t="str">
            <v>C20</v>
          </cell>
          <cell r="G23">
            <v>7.8780000000000001</v>
          </cell>
        </row>
        <row r="24">
          <cell r="F24" t="str">
            <v>D07</v>
          </cell>
          <cell r="G24">
            <v>24.03</v>
          </cell>
        </row>
        <row r="25">
          <cell r="F25" t="str">
            <v>D08</v>
          </cell>
          <cell r="G25">
            <v>24.97</v>
          </cell>
        </row>
        <row r="26">
          <cell r="F26" t="str">
            <v>A13</v>
          </cell>
          <cell r="G26">
            <v>11.372999999999999</v>
          </cell>
        </row>
        <row r="27">
          <cell r="F27" t="str">
            <v>E07</v>
          </cell>
          <cell r="G27">
            <v>2.9430000000000001</v>
          </cell>
        </row>
        <row r="28">
          <cell r="F28" t="str">
            <v>E08</v>
          </cell>
          <cell r="G28">
            <v>5.0720000000000001</v>
          </cell>
        </row>
        <row r="29">
          <cell r="F29" t="str">
            <v>E09</v>
          </cell>
          <cell r="G29">
            <v>10.727</v>
          </cell>
        </row>
        <row r="30">
          <cell r="F30" t="str">
            <v>C21</v>
          </cell>
          <cell r="G30">
            <v>9.6280000000000001</v>
          </cell>
        </row>
        <row r="31">
          <cell r="F31" t="str">
            <v>B15</v>
          </cell>
          <cell r="G31">
            <v>5.39</v>
          </cell>
        </row>
        <row r="32">
          <cell r="F32" t="str">
            <v>A14</v>
          </cell>
          <cell r="G32">
            <v>14.944000000000001</v>
          </cell>
        </row>
        <row r="33">
          <cell r="F33" t="str">
            <v>A15</v>
          </cell>
          <cell r="G33">
            <v>19.834</v>
          </cell>
        </row>
        <row r="34">
          <cell r="F34" t="str">
            <v>B07</v>
          </cell>
          <cell r="G34">
            <v>21.792999999999999</v>
          </cell>
        </row>
        <row r="35">
          <cell r="F35" t="str">
            <v>B08</v>
          </cell>
          <cell r="G35">
            <v>17.003</v>
          </cell>
        </row>
        <row r="36">
          <cell r="F36" t="str">
            <v>D09</v>
          </cell>
          <cell r="G36">
            <v>24.942</v>
          </cell>
        </row>
        <row r="37">
          <cell r="F37" t="str">
            <v>B09</v>
          </cell>
          <cell r="G37">
            <v>19.765999999999998</v>
          </cell>
        </row>
        <row r="38">
          <cell r="F38" t="str">
            <v>B10</v>
          </cell>
          <cell r="G38">
            <v>23.271000000000001</v>
          </cell>
        </row>
        <row r="39">
          <cell r="F39" t="str">
            <v>D11</v>
          </cell>
          <cell r="G39">
            <v>26.222000000000001</v>
          </cell>
        </row>
        <row r="40">
          <cell r="F40" t="str">
            <v>D12</v>
          </cell>
          <cell r="G40">
            <v>24.16</v>
          </cell>
        </row>
        <row r="41">
          <cell r="F41" t="str">
            <v>D16</v>
          </cell>
          <cell r="G41">
            <v>25.808</v>
          </cell>
        </row>
        <row r="42">
          <cell r="F42" t="str">
            <v>E10</v>
          </cell>
          <cell r="G42">
            <v>34.404000000000003</v>
          </cell>
        </row>
        <row r="43">
          <cell r="F43" t="str">
            <v>E12</v>
          </cell>
          <cell r="G43">
            <v>28.32</v>
          </cell>
        </row>
        <row r="44">
          <cell r="F44" t="str">
            <v>E13</v>
          </cell>
          <cell r="G44">
            <v>30.331</v>
          </cell>
        </row>
        <row r="45">
          <cell r="F45" t="str">
            <v>E14</v>
          </cell>
          <cell r="G45">
            <v>25.733000000000001</v>
          </cell>
        </row>
        <row r="46">
          <cell r="F46" t="str">
            <v>E15</v>
          </cell>
          <cell r="G46">
            <v>25.395</v>
          </cell>
        </row>
        <row r="47">
          <cell r="F47" t="str">
            <v>F10</v>
          </cell>
          <cell r="G47">
            <v>35.445999999999998</v>
          </cell>
        </row>
        <row r="48">
          <cell r="F48" t="str">
            <v>F12</v>
          </cell>
          <cell r="G48">
            <v>29.646000000000001</v>
          </cell>
        </row>
        <row r="49">
          <cell r="F49" t="str">
            <v>F13</v>
          </cell>
          <cell r="G49">
            <v>30.593</v>
          </cell>
        </row>
        <row r="50">
          <cell r="F50" t="str">
            <v>F14</v>
          </cell>
          <cell r="G50">
            <v>26.306999999999999</v>
          </cell>
        </row>
        <row r="51">
          <cell r="F51" t="str">
            <v>F15</v>
          </cell>
          <cell r="G51">
            <v>25.55</v>
          </cell>
        </row>
        <row r="52">
          <cell r="F52" t="str">
            <v>D10</v>
          </cell>
          <cell r="G52">
            <v>25.11</v>
          </cell>
        </row>
        <row r="53">
          <cell r="F53" t="str">
            <v>D13</v>
          </cell>
          <cell r="G53">
            <v>25.38</v>
          </cell>
        </row>
        <row r="54">
          <cell r="F54" t="str">
            <v>D14</v>
          </cell>
          <cell r="G54">
            <v>24.661000000000001</v>
          </cell>
        </row>
        <row r="55">
          <cell r="F55" t="str">
            <v>D15</v>
          </cell>
          <cell r="G55">
            <v>25.587</v>
          </cell>
        </row>
        <row r="56">
          <cell r="F56" t="str">
            <v>E11</v>
          </cell>
          <cell r="G56">
            <v>28.1</v>
          </cell>
        </row>
        <row r="57">
          <cell r="F57" t="str">
            <v>F11</v>
          </cell>
          <cell r="G57">
            <v>29.995999999999999</v>
          </cell>
        </row>
        <row r="58">
          <cell r="F58" t="str">
            <v>D17</v>
          </cell>
          <cell r="G58">
            <v>25.696999999999999</v>
          </cell>
        </row>
        <row r="59">
          <cell r="F59" t="str">
            <v>D18</v>
          </cell>
          <cell r="G59">
            <v>25.15</v>
          </cell>
        </row>
        <row r="60">
          <cell r="F60" t="str">
            <v>D19</v>
          </cell>
          <cell r="G60">
            <v>24.381</v>
          </cell>
        </row>
        <row r="61">
          <cell r="F61" t="str">
            <v>D20</v>
          </cell>
          <cell r="G61">
            <v>25.9</v>
          </cell>
        </row>
        <row r="62">
          <cell r="F62" t="str">
            <v>D21</v>
          </cell>
          <cell r="G62">
            <v>42.795000000000002</v>
          </cell>
        </row>
        <row r="63">
          <cell r="F63" t="str">
            <v>E16</v>
          </cell>
          <cell r="G63">
            <v>24.437999999999999</v>
          </cell>
        </row>
        <row r="64">
          <cell r="F64" t="str">
            <v>E17</v>
          </cell>
          <cell r="G64">
            <v>25.312999999999999</v>
          </cell>
        </row>
        <row r="65">
          <cell r="F65" t="str">
            <v>E18</v>
          </cell>
          <cell r="G65">
            <v>25.059000000000001</v>
          </cell>
        </row>
        <row r="66">
          <cell r="F66" t="str">
            <v>E19</v>
          </cell>
          <cell r="G66">
            <v>25.513000000000002</v>
          </cell>
        </row>
        <row r="67">
          <cell r="F67" t="str">
            <v>E20</v>
          </cell>
          <cell r="G67">
            <v>25.64</v>
          </cell>
        </row>
        <row r="68">
          <cell r="F68" t="str">
            <v>E21</v>
          </cell>
          <cell r="G68">
            <v>25.428000000000001</v>
          </cell>
        </row>
        <row r="69">
          <cell r="F69" t="str">
            <v>E22</v>
          </cell>
          <cell r="G69">
            <v>20.431000000000001</v>
          </cell>
        </row>
        <row r="70">
          <cell r="F70" t="str">
            <v>E23</v>
          </cell>
          <cell r="G70">
            <v>12.882</v>
          </cell>
        </row>
        <row r="71">
          <cell r="F71" t="str">
            <v>F16</v>
          </cell>
          <cell r="G71">
            <v>25.46</v>
          </cell>
        </row>
        <row r="72">
          <cell r="F72" t="str">
            <v>F17</v>
          </cell>
          <cell r="G72">
            <v>25.92</v>
          </cell>
        </row>
        <row r="73">
          <cell r="F73" t="str">
            <v>F18</v>
          </cell>
          <cell r="G73">
            <v>25.891999999999999</v>
          </cell>
        </row>
        <row r="74">
          <cell r="F74" t="str">
            <v>F19</v>
          </cell>
          <cell r="G74">
            <v>26.114000000000001</v>
          </cell>
        </row>
        <row r="75">
          <cell r="F75" t="str">
            <v>F20</v>
          </cell>
          <cell r="G75">
            <v>26.137</v>
          </cell>
        </row>
        <row r="76">
          <cell r="F76" t="str">
            <v>F21</v>
          </cell>
          <cell r="G76">
            <v>25.617999999999999</v>
          </cell>
        </row>
        <row r="77">
          <cell r="F77" t="str">
            <v>F22</v>
          </cell>
          <cell r="G77">
            <v>24.966000000000001</v>
          </cell>
        </row>
        <row r="78">
          <cell r="F78" t="str">
            <v>F23</v>
          </cell>
          <cell r="G78">
            <v>23.588999999999999</v>
          </cell>
        </row>
        <row r="79">
          <cell r="F79" t="str">
            <v>G14</v>
          </cell>
          <cell r="G79">
            <v>26.67</v>
          </cell>
        </row>
        <row r="80">
          <cell r="F80" t="str">
            <v>G15</v>
          </cell>
          <cell r="G80">
            <v>30.491</v>
          </cell>
        </row>
        <row r="81">
          <cell r="F81" t="str">
            <v>G16</v>
          </cell>
          <cell r="G81">
            <v>25.36</v>
          </cell>
        </row>
        <row r="82">
          <cell r="F82" t="str">
            <v>G17</v>
          </cell>
          <cell r="G82">
            <v>25.628</v>
          </cell>
        </row>
        <row r="83">
          <cell r="F83" t="str">
            <v>G18</v>
          </cell>
          <cell r="G83">
            <v>24.763999999999999</v>
          </cell>
        </row>
        <row r="84">
          <cell r="F84" t="str">
            <v>G19</v>
          </cell>
          <cell r="G84">
            <v>24.452999999999999</v>
          </cell>
        </row>
        <row r="85">
          <cell r="F85" t="str">
            <v>G20</v>
          </cell>
          <cell r="G85">
            <v>24.58</v>
          </cell>
        </row>
        <row r="86">
          <cell r="F86" t="str">
            <v>H14</v>
          </cell>
          <cell r="G86">
            <v>29.52</v>
          </cell>
        </row>
        <row r="87">
          <cell r="F87" t="str">
            <v>H15</v>
          </cell>
          <cell r="G87">
            <v>30.7</v>
          </cell>
        </row>
        <row r="88">
          <cell r="F88" t="str">
            <v>H16</v>
          </cell>
          <cell r="G88">
            <v>23.15</v>
          </cell>
        </row>
        <row r="89">
          <cell r="F89" t="str">
            <v>H17</v>
          </cell>
          <cell r="G89">
            <v>24.991</v>
          </cell>
        </row>
        <row r="90">
          <cell r="F90" t="str">
            <v>H18</v>
          </cell>
          <cell r="G90">
            <v>27.65</v>
          </cell>
        </row>
        <row r="91">
          <cell r="F91" t="str">
            <v>H19</v>
          </cell>
          <cell r="G91">
            <v>22.187999999999999</v>
          </cell>
        </row>
        <row r="92">
          <cell r="F92" t="str">
            <v>H20</v>
          </cell>
          <cell r="G92">
            <v>24.885000000000002</v>
          </cell>
        </row>
        <row r="93">
          <cell r="F93" t="str">
            <v>I14</v>
          </cell>
          <cell r="G93">
            <v>28.87</v>
          </cell>
        </row>
        <row r="94">
          <cell r="F94" t="str">
            <v>I15</v>
          </cell>
          <cell r="G94">
            <v>29.361999999999998</v>
          </cell>
        </row>
        <row r="95">
          <cell r="F95" t="str">
            <v>I16</v>
          </cell>
          <cell r="G95">
            <v>30.821000000000002</v>
          </cell>
        </row>
        <row r="96">
          <cell r="F96" t="str">
            <v>I17</v>
          </cell>
          <cell r="G96">
            <v>26.35</v>
          </cell>
        </row>
        <row r="97">
          <cell r="F97" t="str">
            <v>I18</v>
          </cell>
          <cell r="G97">
            <v>29.33</v>
          </cell>
        </row>
        <row r="98">
          <cell r="F98" t="str">
            <v>I19</v>
          </cell>
          <cell r="G98">
            <v>27.567</v>
          </cell>
        </row>
        <row r="99">
          <cell r="F99" t="str">
            <v>E28</v>
          </cell>
          <cell r="G99">
            <v>19.164999999999999</v>
          </cell>
        </row>
        <row r="100">
          <cell r="F100" t="str">
            <v>E29</v>
          </cell>
          <cell r="G100">
            <v>25.988</v>
          </cell>
        </row>
        <row r="101">
          <cell r="F101" t="str">
            <v>F24</v>
          </cell>
          <cell r="G101">
            <v>26.024999999999999</v>
          </cell>
        </row>
        <row r="102">
          <cell r="F102" t="str">
            <v>F25</v>
          </cell>
          <cell r="G102">
            <v>23.623000000000001</v>
          </cell>
        </row>
        <row r="103">
          <cell r="F103" t="str">
            <v>F26</v>
          </cell>
          <cell r="G103">
            <v>40.180999999999997</v>
          </cell>
        </row>
        <row r="104">
          <cell r="F104" t="str">
            <v>F28</v>
          </cell>
          <cell r="G104">
            <v>31.78</v>
          </cell>
        </row>
        <row r="105">
          <cell r="F105" t="str">
            <v>F29</v>
          </cell>
          <cell r="G105">
            <v>34.709000000000003</v>
          </cell>
        </row>
        <row r="106">
          <cell r="F106" t="str">
            <v>G23</v>
          </cell>
          <cell r="G106">
            <v>26.076000000000001</v>
          </cell>
        </row>
        <row r="107">
          <cell r="F107" t="str">
            <v>G24</v>
          </cell>
          <cell r="G107">
            <v>23.474</v>
          </cell>
        </row>
        <row r="108">
          <cell r="F108" t="str">
            <v>G25</v>
          </cell>
          <cell r="G108">
            <v>23.81</v>
          </cell>
        </row>
        <row r="109">
          <cell r="F109" t="str">
            <v>G26</v>
          </cell>
          <cell r="G109">
            <v>39.430999999999997</v>
          </cell>
        </row>
        <row r="110">
          <cell r="F110" t="str">
            <v>G27</v>
          </cell>
          <cell r="G110">
            <v>31.571999999999999</v>
          </cell>
        </row>
        <row r="111">
          <cell r="F111" t="str">
            <v>G28</v>
          </cell>
          <cell r="G111">
            <v>31.486000000000001</v>
          </cell>
        </row>
        <row r="112">
          <cell r="F112" t="str">
            <v>G29</v>
          </cell>
          <cell r="G112">
            <v>24.05</v>
          </cell>
        </row>
        <row r="113">
          <cell r="F113" t="str">
            <v>F27</v>
          </cell>
          <cell r="G113">
            <v>32.369</v>
          </cell>
        </row>
        <row r="114">
          <cell r="F114" t="str">
            <v>E24</v>
          </cell>
          <cell r="G114">
            <v>35.450000000000003</v>
          </cell>
        </row>
        <row r="115">
          <cell r="F115" t="str">
            <v>E25</v>
          </cell>
          <cell r="G115">
            <v>21.48</v>
          </cell>
        </row>
        <row r="116">
          <cell r="F116" t="str">
            <v>E26</v>
          </cell>
          <cell r="G116">
            <v>34.552</v>
          </cell>
        </row>
        <row r="117">
          <cell r="F117" t="str">
            <v>E27</v>
          </cell>
          <cell r="G117">
            <v>24.3</v>
          </cell>
        </row>
        <row r="118">
          <cell r="F118" t="str">
            <v>G21</v>
          </cell>
          <cell r="G118">
            <v>27.122</v>
          </cell>
        </row>
        <row r="119">
          <cell r="F119" t="str">
            <v>G22</v>
          </cell>
          <cell r="G119">
            <v>26.228000000000002</v>
          </cell>
        </row>
        <row r="120">
          <cell r="F120" t="str">
            <v>H21</v>
          </cell>
          <cell r="G120">
            <v>24.841999999999999</v>
          </cell>
        </row>
        <row r="121">
          <cell r="F121" t="str">
            <v>H22</v>
          </cell>
          <cell r="G121">
            <v>25.725999999999999</v>
          </cell>
        </row>
        <row r="122">
          <cell r="F122" t="str">
            <v>H23</v>
          </cell>
          <cell r="G122">
            <v>25.321000000000002</v>
          </cell>
        </row>
        <row r="123">
          <cell r="F123" t="str">
            <v>H24</v>
          </cell>
          <cell r="G123">
            <v>22</v>
          </cell>
        </row>
        <row r="124">
          <cell r="F124" t="str">
            <v>H25</v>
          </cell>
          <cell r="G124">
            <v>21.35</v>
          </cell>
        </row>
        <row r="125">
          <cell r="F125" t="str">
            <v>H26</v>
          </cell>
          <cell r="G125">
            <v>38</v>
          </cell>
        </row>
        <row r="126">
          <cell r="F126" t="str">
            <v>H27</v>
          </cell>
          <cell r="G126">
            <v>26.802</v>
          </cell>
        </row>
        <row r="127">
          <cell r="F127" t="str">
            <v>H28</v>
          </cell>
          <cell r="G127">
            <v>28.692</v>
          </cell>
        </row>
        <row r="128">
          <cell r="F128" t="str">
            <v>H29</v>
          </cell>
          <cell r="G128">
            <v>23.597999999999999</v>
          </cell>
        </row>
        <row r="129">
          <cell r="F129" t="str">
            <v>I20</v>
          </cell>
          <cell r="G129">
            <v>34.872999999999998</v>
          </cell>
        </row>
        <row r="130">
          <cell r="F130" t="str">
            <v>I21</v>
          </cell>
          <cell r="G130">
            <v>31.06</v>
          </cell>
        </row>
        <row r="131">
          <cell r="F131" t="str">
            <v>I22</v>
          </cell>
          <cell r="G131">
            <v>25.471</v>
          </cell>
        </row>
        <row r="132">
          <cell r="F132" t="str">
            <v>I23</v>
          </cell>
          <cell r="G132">
            <v>21.093</v>
          </cell>
        </row>
        <row r="133">
          <cell r="F133" t="str">
            <v>I24</v>
          </cell>
          <cell r="G133">
            <v>22.658999999999999</v>
          </cell>
        </row>
        <row r="134">
          <cell r="F134" t="str">
            <v>I25</v>
          </cell>
          <cell r="G134">
            <v>14.007999999999999</v>
          </cell>
        </row>
        <row r="135">
          <cell r="F135" t="str">
            <v>I26</v>
          </cell>
          <cell r="G135">
            <v>8.77</v>
          </cell>
        </row>
        <row r="136">
          <cell r="F136" t="str">
            <v>I27</v>
          </cell>
          <cell r="G136">
            <v>23.72</v>
          </cell>
        </row>
        <row r="137">
          <cell r="F137" t="str">
            <v>J13</v>
          </cell>
          <cell r="G137">
            <v>30.158999999999999</v>
          </cell>
        </row>
        <row r="138">
          <cell r="F138" t="str">
            <v>J14</v>
          </cell>
          <cell r="G138">
            <v>26.914000000000001</v>
          </cell>
        </row>
        <row r="139">
          <cell r="F139" t="str">
            <v>J15</v>
          </cell>
          <cell r="G139">
            <v>27.741</v>
          </cell>
        </row>
        <row r="140">
          <cell r="F140" t="str">
            <v>J16</v>
          </cell>
          <cell r="G140">
            <v>26.146000000000001</v>
          </cell>
        </row>
        <row r="141">
          <cell r="F141" t="str">
            <v>J17</v>
          </cell>
          <cell r="G141">
            <v>23.222000000000001</v>
          </cell>
        </row>
        <row r="142">
          <cell r="F142" t="str">
            <v>J18</v>
          </cell>
          <cell r="G142">
            <v>27.795000000000002</v>
          </cell>
        </row>
        <row r="143">
          <cell r="F143" t="str">
            <v>J19</v>
          </cell>
          <cell r="G143">
            <v>21.518000000000001</v>
          </cell>
        </row>
        <row r="144">
          <cell r="F144" t="str">
            <v>J20</v>
          </cell>
          <cell r="G144">
            <v>16.943999999999999</v>
          </cell>
        </row>
        <row r="145">
          <cell r="F145" t="str">
            <v>J21</v>
          </cell>
          <cell r="G145">
            <v>18.957000000000001</v>
          </cell>
        </row>
        <row r="146">
          <cell r="F146" t="str">
            <v>J22</v>
          </cell>
          <cell r="G146">
            <v>12.111000000000001</v>
          </cell>
        </row>
        <row r="147">
          <cell r="F147" t="str">
            <v>J23</v>
          </cell>
          <cell r="G147">
            <v>17.638000000000002</v>
          </cell>
        </row>
        <row r="148">
          <cell r="F148" t="str">
            <v>J25</v>
          </cell>
          <cell r="G148">
            <v>0.81100000000000005</v>
          </cell>
        </row>
        <row r="149">
          <cell r="F149" t="str">
            <v>K13</v>
          </cell>
          <cell r="G149">
            <v>26.22</v>
          </cell>
        </row>
        <row r="150">
          <cell r="F150" t="str">
            <v>K14</v>
          </cell>
          <cell r="G150">
            <v>28.2</v>
          </cell>
        </row>
        <row r="151">
          <cell r="F151" t="str">
            <v>K15</v>
          </cell>
          <cell r="G151">
            <v>34.283000000000001</v>
          </cell>
        </row>
        <row r="152">
          <cell r="F152" t="str">
            <v>K16</v>
          </cell>
          <cell r="G152">
            <v>25.29</v>
          </cell>
        </row>
        <row r="153">
          <cell r="F153" t="str">
            <v>K17</v>
          </cell>
          <cell r="G153">
            <v>28.074999999999999</v>
          </cell>
        </row>
        <row r="154">
          <cell r="F154" t="str">
            <v>K18</v>
          </cell>
          <cell r="G154">
            <v>14.218999999999999</v>
          </cell>
        </row>
        <row r="155">
          <cell r="F155" t="str">
            <v>L12</v>
          </cell>
          <cell r="G155">
            <v>20.85</v>
          </cell>
        </row>
        <row r="156">
          <cell r="F156" t="str">
            <v>L13</v>
          </cell>
          <cell r="G156">
            <v>24.82</v>
          </cell>
        </row>
        <row r="157">
          <cell r="F157" t="str">
            <v>L14</v>
          </cell>
          <cell r="G157">
            <v>33.183</v>
          </cell>
        </row>
        <row r="158">
          <cell r="F158" t="str">
            <v>M09</v>
          </cell>
          <cell r="G158">
            <v>23.216000000000001</v>
          </cell>
        </row>
        <row r="159">
          <cell r="F159" t="str">
            <v>N13</v>
          </cell>
          <cell r="G159">
            <v>35.590000000000003</v>
          </cell>
        </row>
        <row r="160">
          <cell r="F160" t="str">
            <v>I07</v>
          </cell>
          <cell r="G160">
            <v>30.71</v>
          </cell>
        </row>
        <row r="161">
          <cell r="F161" t="str">
            <v>I08</v>
          </cell>
          <cell r="G161">
            <v>17.265999999999998</v>
          </cell>
        </row>
        <row r="162">
          <cell r="F162" t="str">
            <v>I09</v>
          </cell>
          <cell r="G162">
            <v>3.4990000000000001</v>
          </cell>
        </row>
        <row r="163">
          <cell r="F163" t="str">
            <v>I10</v>
          </cell>
          <cell r="G163">
            <v>10.731</v>
          </cell>
        </row>
        <row r="164">
          <cell r="F164" t="str">
            <v>I11</v>
          </cell>
          <cell r="G164">
            <v>17.547000000000001</v>
          </cell>
        </row>
        <row r="165">
          <cell r="F165" t="str">
            <v>I12</v>
          </cell>
          <cell r="G165">
            <v>25.527999999999999</v>
          </cell>
        </row>
        <row r="166">
          <cell r="F166" t="str">
            <v>I13</v>
          </cell>
          <cell r="G166">
            <v>29.463999999999999</v>
          </cell>
        </row>
        <row r="167">
          <cell r="F167" t="str">
            <v>J08</v>
          </cell>
          <cell r="G167">
            <v>29.878</v>
          </cell>
        </row>
        <row r="168">
          <cell r="F168" t="str">
            <v>J09</v>
          </cell>
          <cell r="G168">
            <v>30.021999999999998</v>
          </cell>
        </row>
        <row r="169">
          <cell r="F169" t="str">
            <v>J10</v>
          </cell>
          <cell r="G169">
            <v>30.66</v>
          </cell>
        </row>
        <row r="170">
          <cell r="F170" t="str">
            <v>J11</v>
          </cell>
          <cell r="G170">
            <v>30.891999999999999</v>
          </cell>
        </row>
        <row r="171">
          <cell r="F171" t="str">
            <v>J12</v>
          </cell>
          <cell r="G171">
            <v>30.690999999999999</v>
          </cell>
        </row>
        <row r="172">
          <cell r="F172" t="str">
            <v>K08</v>
          </cell>
          <cell r="G172">
            <v>29.571999999999999</v>
          </cell>
        </row>
        <row r="173">
          <cell r="F173" t="str">
            <v>K10</v>
          </cell>
          <cell r="G173">
            <v>32.610999999999997</v>
          </cell>
        </row>
        <row r="174">
          <cell r="F174" t="str">
            <v>K11</v>
          </cell>
          <cell r="G174">
            <v>29.19</v>
          </cell>
        </row>
        <row r="175">
          <cell r="F175" t="str">
            <v>K12</v>
          </cell>
          <cell r="G175">
            <v>26.282</v>
          </cell>
        </row>
        <row r="176">
          <cell r="F176" t="str">
            <v>K09</v>
          </cell>
          <cell r="G176">
            <v>29.055</v>
          </cell>
        </row>
        <row r="177">
          <cell r="F177" t="str">
            <v>G01</v>
          </cell>
          <cell r="G177">
            <v>12.526</v>
          </cell>
        </row>
        <row r="178">
          <cell r="F178" t="str">
            <v>G02</v>
          </cell>
          <cell r="G178">
            <v>6.7380000000000004</v>
          </cell>
        </row>
        <row r="179">
          <cell r="F179" t="str">
            <v>G03</v>
          </cell>
          <cell r="G179">
            <v>21.89</v>
          </cell>
        </row>
        <row r="180">
          <cell r="F180" t="str">
            <v>H03</v>
          </cell>
          <cell r="G180">
            <v>26.78</v>
          </cell>
        </row>
        <row r="181">
          <cell r="F181" t="str">
            <v>H04</v>
          </cell>
          <cell r="G181">
            <v>19.09</v>
          </cell>
        </row>
        <row r="182">
          <cell r="F182" t="str">
            <v>I02</v>
          </cell>
          <cell r="G182">
            <v>19.13</v>
          </cell>
        </row>
        <row r="183">
          <cell r="F183" t="str">
            <v>I03</v>
          </cell>
          <cell r="G183">
            <v>30.38</v>
          </cell>
        </row>
        <row r="184">
          <cell r="F184" t="str">
            <v>I04</v>
          </cell>
          <cell r="G184">
            <v>16.622</v>
          </cell>
        </row>
        <row r="185">
          <cell r="F185" t="str">
            <v>I05</v>
          </cell>
          <cell r="G185">
            <v>19.946000000000002</v>
          </cell>
        </row>
        <row r="186">
          <cell r="F186" t="str">
            <v>I06</v>
          </cell>
          <cell r="G186">
            <v>30.151</v>
          </cell>
        </row>
        <row r="187">
          <cell r="F187" t="str">
            <v>J03</v>
          </cell>
          <cell r="G187">
            <v>36.020000000000003</v>
          </cell>
        </row>
        <row r="188">
          <cell r="F188" t="str">
            <v>J04</v>
          </cell>
          <cell r="G188">
            <v>37.56</v>
          </cell>
        </row>
        <row r="189">
          <cell r="F189" t="str">
            <v>J05</v>
          </cell>
          <cell r="G189">
            <v>30.907</v>
          </cell>
        </row>
        <row r="190">
          <cell r="F190" t="str">
            <v>J06</v>
          </cell>
          <cell r="G190">
            <v>33.75</v>
          </cell>
        </row>
        <row r="191">
          <cell r="F191" t="str">
            <v>J07</v>
          </cell>
          <cell r="G191">
            <v>33.484000000000002</v>
          </cell>
        </row>
        <row r="192">
          <cell r="F192" t="str">
            <v>J01</v>
          </cell>
          <cell r="G192">
            <v>33.338000000000001</v>
          </cell>
        </row>
        <row r="193">
          <cell r="F193" t="str">
            <v>J02</v>
          </cell>
          <cell r="G193">
            <v>0.18099999999999999</v>
          </cell>
        </row>
        <row r="194">
          <cell r="F194" t="str">
            <v>H01</v>
          </cell>
          <cell r="G194">
            <v>21.324000000000002</v>
          </cell>
        </row>
        <row r="195">
          <cell r="F195" t="str">
            <v>H02</v>
          </cell>
          <cell r="G195">
            <v>30.077999999999999</v>
          </cell>
        </row>
        <row r="196">
          <cell r="F196" t="str">
            <v>K02</v>
          </cell>
          <cell r="G196">
            <v>29.824999999999999</v>
          </cell>
        </row>
        <row r="197">
          <cell r="F197" t="str">
            <v>K03</v>
          </cell>
          <cell r="G197">
            <v>24.402000000000001</v>
          </cell>
        </row>
        <row r="198">
          <cell r="F198" t="str">
            <v>K04</v>
          </cell>
          <cell r="G198">
            <v>19.963999999999999</v>
          </cell>
        </row>
        <row r="199">
          <cell r="F199" t="str">
            <v>K05</v>
          </cell>
          <cell r="G199">
            <v>16.57</v>
          </cell>
        </row>
        <row r="200">
          <cell r="F200" t="str">
            <v>K06</v>
          </cell>
          <cell r="G200">
            <v>32.865000000000002</v>
          </cell>
        </row>
        <row r="201">
          <cell r="F201" t="str">
            <v>L04</v>
          </cell>
          <cell r="G201">
            <v>29.728000000000002</v>
          </cell>
        </row>
        <row r="202">
          <cell r="F202" t="str">
            <v>L05</v>
          </cell>
          <cell r="G202">
            <v>20.401</v>
          </cell>
        </row>
        <row r="203">
          <cell r="F203" t="str">
            <v>L06</v>
          </cell>
          <cell r="G203">
            <v>25.117000000000001</v>
          </cell>
        </row>
        <row r="204">
          <cell r="F204" t="str">
            <v>L07</v>
          </cell>
          <cell r="G204">
            <v>28.178000000000001</v>
          </cell>
        </row>
        <row r="205">
          <cell r="F205" t="str">
            <v>L08</v>
          </cell>
          <cell r="G205">
            <v>24.738</v>
          </cell>
        </row>
        <row r="206">
          <cell r="F206" t="str">
            <v>M04</v>
          </cell>
          <cell r="G206">
            <v>20.268999999999998</v>
          </cell>
        </row>
        <row r="207">
          <cell r="F207" t="str">
            <v>M05</v>
          </cell>
          <cell r="G207">
            <v>27.216000000000001</v>
          </cell>
        </row>
        <row r="208">
          <cell r="F208" t="str">
            <v>M06</v>
          </cell>
          <cell r="G208">
            <v>19.260000000000002</v>
          </cell>
        </row>
        <row r="209">
          <cell r="F209" t="str">
            <v>M08</v>
          </cell>
          <cell r="G209">
            <v>18.172999999999998</v>
          </cell>
        </row>
        <row r="210">
          <cell r="F210" t="str">
            <v>K01</v>
          </cell>
          <cell r="G210">
            <v>26.55</v>
          </cell>
        </row>
        <row r="211">
          <cell r="F211" t="str">
            <v>K07</v>
          </cell>
          <cell r="G211">
            <v>36.789000000000001</v>
          </cell>
        </row>
        <row r="212">
          <cell r="F212" t="str">
            <v>L09</v>
          </cell>
          <cell r="G212">
            <v>21.032</v>
          </cell>
        </row>
        <row r="213">
          <cell r="F213" t="str">
            <v>L10</v>
          </cell>
          <cell r="G213">
            <v>25.707999999999998</v>
          </cell>
        </row>
        <row r="214">
          <cell r="F214" t="str">
            <v>L11</v>
          </cell>
          <cell r="G214">
            <v>17.161000000000001</v>
          </cell>
        </row>
        <row r="215">
          <cell r="F215" t="str">
            <v>L01</v>
          </cell>
          <cell r="G215">
            <v>11.544</v>
          </cell>
        </row>
        <row r="216">
          <cell r="F216" t="str">
            <v>L02</v>
          </cell>
          <cell r="G216">
            <v>21.585999999999999</v>
          </cell>
        </row>
        <row r="217">
          <cell r="F217" t="str">
            <v>L03</v>
          </cell>
          <cell r="G217">
            <v>17.734999999999999</v>
          </cell>
        </row>
        <row r="218">
          <cell r="F218" t="str">
            <v>M02</v>
          </cell>
          <cell r="G218">
            <v>14.25</v>
          </cell>
        </row>
        <row r="219">
          <cell r="F219" t="str">
            <v>M03</v>
          </cell>
          <cell r="G219">
            <v>30.977</v>
          </cell>
        </row>
        <row r="220">
          <cell r="F220" t="str">
            <v>N02</v>
          </cell>
          <cell r="G220">
            <v>14.577</v>
          </cell>
        </row>
        <row r="221">
          <cell r="F221" t="str">
            <v>N03</v>
          </cell>
          <cell r="G221">
            <v>26.669</v>
          </cell>
        </row>
        <row r="222">
          <cell r="F222" t="str">
            <v>N04</v>
          </cell>
          <cell r="G222">
            <v>29.271000000000001</v>
          </cell>
        </row>
        <row r="223">
          <cell r="F223" t="str">
            <v>N05</v>
          </cell>
          <cell r="G223">
            <v>27.55</v>
          </cell>
        </row>
        <row r="224">
          <cell r="F224" t="str">
            <v>O03</v>
          </cell>
          <cell r="G224">
            <v>23.888999999999999</v>
          </cell>
        </row>
        <row r="225">
          <cell r="F225" t="str">
            <v>O04</v>
          </cell>
          <cell r="G225">
            <v>28.516999999999999</v>
          </cell>
        </row>
        <row r="226">
          <cell r="F226" t="str">
            <v>O05</v>
          </cell>
          <cell r="G226">
            <v>28.065999999999999</v>
          </cell>
        </row>
        <row r="227">
          <cell r="F227" t="str">
            <v>O06</v>
          </cell>
          <cell r="G227">
            <v>24.657</v>
          </cell>
        </row>
        <row r="228">
          <cell r="F228" t="str">
            <v>P05</v>
          </cell>
          <cell r="G228">
            <v>24.44</v>
          </cell>
        </row>
        <row r="229">
          <cell r="F229" t="str">
            <v>P06</v>
          </cell>
          <cell r="G229">
            <v>23.52</v>
          </cell>
        </row>
        <row r="230">
          <cell r="F230" t="str">
            <v>N06</v>
          </cell>
          <cell r="G230">
            <v>18.018999999999998</v>
          </cell>
        </row>
        <row r="231">
          <cell r="F231" t="str">
            <v>N07</v>
          </cell>
          <cell r="G231">
            <v>26.111000000000001</v>
          </cell>
        </row>
        <row r="232">
          <cell r="F232" t="str">
            <v>O07</v>
          </cell>
          <cell r="G232">
            <v>26.887</v>
          </cell>
        </row>
        <row r="233">
          <cell r="F233" t="str">
            <v>N08</v>
          </cell>
          <cell r="G233">
            <v>20.427</v>
          </cell>
        </row>
        <row r="234">
          <cell r="F234" t="str">
            <v>N09</v>
          </cell>
          <cell r="G234">
            <v>19.89</v>
          </cell>
        </row>
        <row r="235">
          <cell r="F235" t="str">
            <v>O08</v>
          </cell>
          <cell r="G235">
            <v>23.88</v>
          </cell>
        </row>
        <row r="236">
          <cell r="F236" t="str">
            <v>O09</v>
          </cell>
          <cell r="G236">
            <v>22.355</v>
          </cell>
        </row>
        <row r="237">
          <cell r="F237" t="str">
            <v>O10</v>
          </cell>
          <cell r="G237">
            <v>23.236999999999998</v>
          </cell>
        </row>
        <row r="238">
          <cell r="F238" t="str">
            <v>O15</v>
          </cell>
          <cell r="G238">
            <v>9.4700000000000006</v>
          </cell>
        </row>
        <row r="239">
          <cell r="F239" t="str">
            <v>O17</v>
          </cell>
          <cell r="G239">
            <v>18.303999999999998</v>
          </cell>
        </row>
        <row r="240">
          <cell r="F240" t="str">
            <v>P07</v>
          </cell>
          <cell r="G240">
            <v>12.031000000000001</v>
          </cell>
        </row>
        <row r="241">
          <cell r="F241" t="str">
            <v>P08</v>
          </cell>
          <cell r="G241">
            <v>33.692999999999998</v>
          </cell>
        </row>
        <row r="242">
          <cell r="F242" t="str">
            <v>P09</v>
          </cell>
          <cell r="G242">
            <v>23.591999999999999</v>
          </cell>
        </row>
        <row r="243">
          <cell r="F243" t="str">
            <v>P11</v>
          </cell>
          <cell r="G243">
            <v>27.114000000000001</v>
          </cell>
        </row>
        <row r="244">
          <cell r="F244" t="str">
            <v>N15</v>
          </cell>
          <cell r="G244">
            <v>38.009</v>
          </cell>
        </row>
        <row r="245">
          <cell r="F245" t="str">
            <v>N14</v>
          </cell>
          <cell r="G245">
            <v>19.838000000000001</v>
          </cell>
        </row>
        <row r="246">
          <cell r="F246" t="str">
            <v>M07</v>
          </cell>
          <cell r="G246">
            <v>14.414999999999999</v>
          </cell>
        </row>
        <row r="247">
          <cell r="F247" t="str">
            <v>N10</v>
          </cell>
          <cell r="G247">
            <v>23.396999999999998</v>
          </cell>
        </row>
        <row r="248">
          <cell r="F248" t="str">
            <v>N11</v>
          </cell>
          <cell r="G248">
            <v>27.113</v>
          </cell>
        </row>
        <row r="249">
          <cell r="F249" t="str">
            <v>N12</v>
          </cell>
          <cell r="G249">
            <v>23.317</v>
          </cell>
        </row>
        <row r="250">
          <cell r="F250" t="str">
            <v>O11</v>
          </cell>
          <cell r="G250">
            <v>27.989000000000001</v>
          </cell>
        </row>
        <row r="251">
          <cell r="F251" t="str">
            <v>O12</v>
          </cell>
          <cell r="G251">
            <v>20.18</v>
          </cell>
        </row>
        <row r="252">
          <cell r="F252" t="str">
            <v>O16</v>
          </cell>
          <cell r="G252">
            <v>10.438000000000001</v>
          </cell>
        </row>
        <row r="253">
          <cell r="F253" t="str">
            <v>P10</v>
          </cell>
          <cell r="G253">
            <v>21.023</v>
          </cell>
        </row>
        <row r="254">
          <cell r="F254" t="str">
            <v>T25</v>
          </cell>
          <cell r="G254">
            <v>21.198</v>
          </cell>
        </row>
        <row r="255">
          <cell r="F255" t="str">
            <v>T27</v>
          </cell>
          <cell r="G255">
            <v>19.794</v>
          </cell>
        </row>
        <row r="256">
          <cell r="F256" t="str">
            <v>T28</v>
          </cell>
          <cell r="G256">
            <v>20.419</v>
          </cell>
        </row>
        <row r="257">
          <cell r="F257" t="str">
            <v>T29</v>
          </cell>
          <cell r="G257">
            <v>8.3510000000000009</v>
          </cell>
        </row>
        <row r="258">
          <cell r="F258" t="str">
            <v>U27</v>
          </cell>
          <cell r="G258">
            <v>19.452000000000002</v>
          </cell>
        </row>
        <row r="259">
          <cell r="F259" t="str">
            <v>U28</v>
          </cell>
          <cell r="G259">
            <v>20.87</v>
          </cell>
        </row>
        <row r="260">
          <cell r="F260" t="str">
            <v>U29</v>
          </cell>
          <cell r="G260">
            <v>6.1159999999999997</v>
          </cell>
        </row>
        <row r="261">
          <cell r="F261" t="str">
            <v>V26</v>
          </cell>
          <cell r="G261">
            <v>17.151</v>
          </cell>
        </row>
        <row r="262">
          <cell r="F262" t="str">
            <v>V27</v>
          </cell>
          <cell r="G262">
            <v>16.09</v>
          </cell>
        </row>
        <row r="263">
          <cell r="F263" t="str">
            <v>V28</v>
          </cell>
          <cell r="G263">
            <v>22.56</v>
          </cell>
        </row>
        <row r="264">
          <cell r="F264" t="str">
            <v>V29</v>
          </cell>
          <cell r="G264">
            <v>31.31</v>
          </cell>
        </row>
        <row r="265">
          <cell r="F265" t="str">
            <v>T23</v>
          </cell>
          <cell r="G265">
            <v>34.097999999999999</v>
          </cell>
        </row>
        <row r="266">
          <cell r="F266" t="str">
            <v>U25</v>
          </cell>
          <cell r="G266">
            <v>8.1820000000000004</v>
          </cell>
        </row>
        <row r="267">
          <cell r="F267" t="str">
            <v>V25</v>
          </cell>
          <cell r="G267">
            <v>16.841999999999999</v>
          </cell>
        </row>
        <row r="268">
          <cell r="F268" t="str">
            <v>V31</v>
          </cell>
          <cell r="G268">
            <v>19.256</v>
          </cell>
        </row>
        <row r="269">
          <cell r="F269" t="str">
            <v>V32</v>
          </cell>
          <cell r="G269">
            <v>23.359000000000002</v>
          </cell>
        </row>
        <row r="270">
          <cell r="F270" t="str">
            <v>V33</v>
          </cell>
          <cell r="G270">
            <v>27.521000000000001</v>
          </cell>
        </row>
        <row r="271">
          <cell r="F271" t="str">
            <v>T24</v>
          </cell>
          <cell r="G271">
            <v>15.500999999999999</v>
          </cell>
        </row>
        <row r="272">
          <cell r="F272" t="str">
            <v>V24</v>
          </cell>
          <cell r="G272">
            <v>8.6769999999999996</v>
          </cell>
        </row>
        <row r="273">
          <cell r="F273" t="str">
            <v>U24</v>
          </cell>
          <cell r="G273">
            <v>14.933</v>
          </cell>
        </row>
        <row r="274">
          <cell r="F274" t="str">
            <v>U26</v>
          </cell>
          <cell r="G274">
            <v>16.451000000000001</v>
          </cell>
        </row>
        <row r="275">
          <cell r="F275" t="str">
            <v>W26</v>
          </cell>
          <cell r="G275">
            <v>9.7000000000000003E-2</v>
          </cell>
        </row>
        <row r="276">
          <cell r="F276" t="str">
            <v>T26</v>
          </cell>
          <cell r="G276">
            <v>6.758</v>
          </cell>
        </row>
        <row r="277">
          <cell r="F277" t="str">
            <v>V30</v>
          </cell>
          <cell r="G277">
            <v>27.553999999999998</v>
          </cell>
        </row>
        <row r="278">
          <cell r="F278" t="str">
            <v>S20</v>
          </cell>
          <cell r="G278">
            <v>32.808</v>
          </cell>
        </row>
        <row r="279">
          <cell r="F279" t="str">
            <v>S21</v>
          </cell>
          <cell r="G279">
            <v>37.119999999999997</v>
          </cell>
        </row>
        <row r="280">
          <cell r="F280" t="str">
            <v>S22</v>
          </cell>
          <cell r="G280">
            <v>24.87</v>
          </cell>
        </row>
        <row r="281">
          <cell r="F281" t="str">
            <v>T19</v>
          </cell>
          <cell r="G281">
            <v>13.840999999999999</v>
          </cell>
        </row>
        <row r="282">
          <cell r="F282" t="str">
            <v>T20</v>
          </cell>
          <cell r="G282">
            <v>16.399999999999999</v>
          </cell>
        </row>
        <row r="283">
          <cell r="F283" t="str">
            <v>T21</v>
          </cell>
          <cell r="G283">
            <v>16.71</v>
          </cell>
        </row>
        <row r="284">
          <cell r="F284" t="str">
            <v>T22</v>
          </cell>
          <cell r="G284">
            <v>40.807000000000002</v>
          </cell>
        </row>
        <row r="285">
          <cell r="F285" t="str">
            <v>T24A</v>
          </cell>
          <cell r="G285">
            <v>10.670999999999999</v>
          </cell>
        </row>
        <row r="286">
          <cell r="F286" t="str">
            <v>U24A</v>
          </cell>
          <cell r="G286">
            <v>7.73</v>
          </cell>
        </row>
        <row r="287">
          <cell r="F287" t="str">
            <v>S23</v>
          </cell>
          <cell r="G287">
            <v>31.484000000000002</v>
          </cell>
        </row>
        <row r="288">
          <cell r="F288" t="str">
            <v>S24</v>
          </cell>
          <cell r="G288">
            <v>17.734999999999999</v>
          </cell>
        </row>
        <row r="289">
          <cell r="F289" t="str">
            <v>S25</v>
          </cell>
          <cell r="G289">
            <v>14.44</v>
          </cell>
        </row>
        <row r="290">
          <cell r="F290" t="str">
            <v>S27</v>
          </cell>
          <cell r="G290">
            <v>1.3</v>
          </cell>
        </row>
        <row r="291">
          <cell r="F291" t="str">
            <v>T17</v>
          </cell>
          <cell r="G291">
            <v>14.628</v>
          </cell>
        </row>
        <row r="292">
          <cell r="F292" t="str">
            <v>Q18</v>
          </cell>
          <cell r="G292">
            <v>23.297999999999998</v>
          </cell>
        </row>
        <row r="293">
          <cell r="F293" t="str">
            <v>Q19</v>
          </cell>
          <cell r="G293">
            <v>28.35</v>
          </cell>
        </row>
        <row r="294">
          <cell r="F294" t="str">
            <v>Q20</v>
          </cell>
          <cell r="G294">
            <v>21.207000000000001</v>
          </cell>
        </row>
        <row r="295">
          <cell r="F295" t="str">
            <v>Q21</v>
          </cell>
          <cell r="G295">
            <v>33.828000000000003</v>
          </cell>
        </row>
        <row r="296">
          <cell r="F296" t="str">
            <v>Q22</v>
          </cell>
          <cell r="G296">
            <v>21.138999999999999</v>
          </cell>
        </row>
        <row r="297">
          <cell r="F297" t="str">
            <v>Q23</v>
          </cell>
          <cell r="G297">
            <v>12.167</v>
          </cell>
        </row>
        <row r="298">
          <cell r="F298" t="str">
            <v>Q24</v>
          </cell>
          <cell r="G298">
            <v>23.585000000000001</v>
          </cell>
        </row>
        <row r="299">
          <cell r="F299" t="str">
            <v>Q25</v>
          </cell>
          <cell r="G299">
            <v>24.97</v>
          </cell>
        </row>
        <row r="300">
          <cell r="F300" t="str">
            <v>Q26</v>
          </cell>
          <cell r="G300">
            <v>22.018000000000001</v>
          </cell>
        </row>
        <row r="301">
          <cell r="F301" t="str">
            <v>R20</v>
          </cell>
          <cell r="G301">
            <v>15.428000000000001</v>
          </cell>
        </row>
        <row r="302">
          <cell r="F302" t="str">
            <v>R21</v>
          </cell>
          <cell r="G302">
            <v>10.706</v>
          </cell>
        </row>
        <row r="303">
          <cell r="F303" t="str">
            <v>R22</v>
          </cell>
          <cell r="G303">
            <v>23.023</v>
          </cell>
        </row>
        <row r="304">
          <cell r="F304" t="str">
            <v>R23</v>
          </cell>
          <cell r="G304">
            <v>30.934999999999999</v>
          </cell>
        </row>
        <row r="305">
          <cell r="F305" t="str">
            <v>R24</v>
          </cell>
          <cell r="G305">
            <v>24.716999999999999</v>
          </cell>
        </row>
        <row r="306">
          <cell r="F306" t="str">
            <v>R25</v>
          </cell>
          <cell r="G306">
            <v>17.446000000000002</v>
          </cell>
        </row>
        <row r="307">
          <cell r="F307" t="str">
            <v>R26</v>
          </cell>
          <cell r="G307">
            <v>20.872</v>
          </cell>
        </row>
        <row r="308">
          <cell r="F308" t="str">
            <v>R27</v>
          </cell>
          <cell r="G308">
            <v>21.821000000000002</v>
          </cell>
        </row>
        <row r="309">
          <cell r="F309" t="str">
            <v>P22</v>
          </cell>
          <cell r="G309">
            <v>28.99</v>
          </cell>
        </row>
        <row r="310">
          <cell r="F310" t="str">
            <v>P18</v>
          </cell>
          <cell r="G310">
            <v>3.13</v>
          </cell>
        </row>
        <row r="311">
          <cell r="F311" t="str">
            <v>P19</v>
          </cell>
          <cell r="G311">
            <v>5.05</v>
          </cell>
        </row>
        <row r="312">
          <cell r="F312" t="str">
            <v>Q11</v>
          </cell>
          <cell r="G312">
            <v>14.651999999999999</v>
          </cell>
        </row>
        <row r="313">
          <cell r="F313" t="str">
            <v>Q12</v>
          </cell>
          <cell r="G313">
            <v>22.082999999999998</v>
          </cell>
        </row>
        <row r="314">
          <cell r="F314" t="str">
            <v>Q13</v>
          </cell>
          <cell r="G314">
            <v>10.18</v>
          </cell>
        </row>
        <row r="315">
          <cell r="F315" t="str">
            <v>P14</v>
          </cell>
          <cell r="G315">
            <v>10.130000000000001</v>
          </cell>
        </row>
        <row r="316">
          <cell r="F316" t="str">
            <v>P15</v>
          </cell>
          <cell r="G316">
            <v>17.82</v>
          </cell>
        </row>
        <row r="317">
          <cell r="F317" t="str">
            <v>P16</v>
          </cell>
          <cell r="G317">
            <v>7.2</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2:AM397"/>
  <sheetViews>
    <sheetView topLeftCell="AG1" workbookViewId="0">
      <selection activeCell="AL21" sqref="AL21"/>
    </sheetView>
  </sheetViews>
  <sheetFormatPr defaultRowHeight="15" x14ac:dyDescent="0.25"/>
  <cols>
    <col min="1" max="2" width="8.42578125" style="2" customWidth="1"/>
    <col min="3" max="3" width="14.7109375" style="3" customWidth="1"/>
    <col min="4" max="4" width="8.28515625" style="3" customWidth="1"/>
    <col min="5" max="5" width="14.5703125" customWidth="1"/>
    <col min="6" max="9" width="13.42578125" customWidth="1"/>
    <col min="10" max="11" width="13" customWidth="1"/>
    <col min="12" max="33" width="13.42578125" customWidth="1"/>
    <col min="34" max="36" width="10.7109375" customWidth="1"/>
    <col min="37" max="37" width="10.85546875" bestFit="1" customWidth="1"/>
    <col min="38" max="41" width="8.85546875" customWidth="1"/>
  </cols>
  <sheetData>
    <row r="2" spans="1:39" x14ac:dyDescent="0.25">
      <c r="A2" s="1" t="s">
        <v>0</v>
      </c>
      <c r="F2" s="28"/>
      <c r="G2" s="28"/>
      <c r="H2" s="28"/>
      <c r="I2" s="28"/>
      <c r="J2" s="28"/>
      <c r="K2" s="28"/>
      <c r="L2" s="28"/>
      <c r="M2" s="28"/>
      <c r="N2" s="28"/>
      <c r="O2" s="28"/>
      <c r="P2" s="28"/>
      <c r="Q2" s="28"/>
      <c r="R2" s="28"/>
      <c r="S2" s="28"/>
      <c r="T2" s="28"/>
      <c r="U2" s="28"/>
      <c r="V2" s="28"/>
      <c r="W2" s="28"/>
      <c r="X2" s="28"/>
      <c r="Y2" s="31"/>
      <c r="Z2" s="28"/>
      <c r="AA2" s="28"/>
      <c r="AB2" s="28"/>
      <c r="AC2" s="28"/>
      <c r="AD2" s="28"/>
      <c r="AE2" s="28"/>
      <c r="AF2" s="28"/>
      <c r="AG2" s="28"/>
      <c r="AH2" s="28"/>
      <c r="AI2" s="28"/>
      <c r="AJ2" s="28"/>
      <c r="AK2" s="28"/>
      <c r="AL2" s="28"/>
    </row>
    <row r="3" spans="1:39" x14ac:dyDescent="0.25">
      <c r="A3" s="1" t="s">
        <v>1</v>
      </c>
      <c r="F3" s="29"/>
      <c r="G3" s="29"/>
      <c r="H3" s="32"/>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f>SUM(F3:AJ3)</f>
        <v>0</v>
      </c>
      <c r="AL3" s="28"/>
      <c r="AM3" s="20"/>
    </row>
    <row r="4" spans="1:39" x14ac:dyDescent="0.25">
      <c r="A4" s="1" t="s">
        <v>117</v>
      </c>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29">
        <f>SUM(F4:AJ4)</f>
        <v>0</v>
      </c>
      <c r="AL4" s="28"/>
      <c r="AM4" s="20"/>
    </row>
    <row r="5" spans="1:39" s="28" customFormat="1" x14ac:dyDescent="0.25">
      <c r="A5" s="35"/>
      <c r="B5" s="35"/>
      <c r="C5" s="36"/>
      <c r="D5" s="36"/>
      <c r="F5" s="37"/>
      <c r="G5" s="46"/>
      <c r="H5" s="46"/>
      <c r="I5" s="46"/>
      <c r="J5" s="46"/>
      <c r="K5" s="46"/>
      <c r="L5" s="46"/>
      <c r="M5" s="46"/>
      <c r="N5" s="46"/>
      <c r="O5" s="46"/>
      <c r="P5" s="37"/>
      <c r="Q5" s="47"/>
      <c r="R5" s="47"/>
      <c r="S5" s="47"/>
      <c r="T5" s="47"/>
      <c r="U5" s="47"/>
      <c r="V5" s="47"/>
      <c r="W5" s="47"/>
      <c r="X5" s="47"/>
      <c r="Y5" s="47"/>
      <c r="Z5" s="47"/>
      <c r="AA5" s="47"/>
      <c r="AB5" s="47"/>
      <c r="AC5" s="47"/>
      <c r="AD5" s="47"/>
      <c r="AE5" s="47"/>
      <c r="AF5" s="47"/>
      <c r="AG5" s="47"/>
      <c r="AH5" s="47"/>
      <c r="AI5" s="47"/>
      <c r="AJ5" s="47"/>
      <c r="AK5" s="29">
        <f>SUM(F5:AJ5)</f>
        <v>0</v>
      </c>
      <c r="AL5" s="37"/>
      <c r="AM5" s="20"/>
    </row>
    <row r="6" spans="1:39" s="28" customFormat="1" x14ac:dyDescent="0.25">
      <c r="A6" s="35"/>
      <c r="B6" s="35"/>
      <c r="C6" s="36"/>
      <c r="D6" s="36"/>
      <c r="F6" s="29">
        <f>(24+19)*2.85</f>
        <v>122.55</v>
      </c>
      <c r="G6" s="38">
        <f>(23+39)*1.8</f>
        <v>111.60000000000001</v>
      </c>
      <c r="H6" s="38">
        <f>(23+26)*3.3</f>
        <v>161.69999999999999</v>
      </c>
      <c r="I6" s="38">
        <f>(16+18+14+22)*1.96</f>
        <v>137.19999999999999</v>
      </c>
      <c r="J6" s="38">
        <f>(28+2+32)*2.7</f>
        <v>167.4</v>
      </c>
      <c r="K6" s="38">
        <f>(27+22+23)*1.17</f>
        <v>84.24</v>
      </c>
      <c r="L6" s="38">
        <f>46*1.17</f>
        <v>53.819999999999993</v>
      </c>
      <c r="M6" s="52">
        <f>(26+28)*2.49</f>
        <v>134.46</v>
      </c>
      <c r="N6" s="48">
        <f>(29+17)*2.85</f>
        <v>131.1</v>
      </c>
      <c r="Q6" s="28">
        <f>(23+4+1)*1.3</f>
        <v>36.4</v>
      </c>
      <c r="R6" s="28">
        <f>(12+4)*1.3</f>
        <v>20.8</v>
      </c>
      <c r="S6" s="28">
        <f>3*1.3</f>
        <v>3.9000000000000004</v>
      </c>
      <c r="T6" s="28">
        <f>(11+4+39)*3.07</f>
        <v>165.78</v>
      </c>
      <c r="U6" s="28">
        <f>(21+7+25)*3.12</f>
        <v>165.36</v>
      </c>
      <c r="V6" s="49">
        <f>(38+40+10)*1.77</f>
        <v>155.76</v>
      </c>
      <c r="W6" s="28">
        <f>(4+6+31+31)*1.6</f>
        <v>115.2</v>
      </c>
      <c r="X6" s="28">
        <f>(30+37)*1.7</f>
        <v>113.89999999999999</v>
      </c>
      <c r="Y6" s="28">
        <f>(45+32)*1.68</f>
        <v>129.35999999999999</v>
      </c>
      <c r="Z6" s="28">
        <f>(10+2)*1.98</f>
        <v>23.759999999999998</v>
      </c>
      <c r="AA6" s="28">
        <f>(33+27)*1.98</f>
        <v>118.8</v>
      </c>
      <c r="AB6" s="50">
        <f>(26+37)*1.88</f>
        <v>118.44</v>
      </c>
      <c r="AC6" s="28">
        <f>(28+36)*1.85</f>
        <v>118.4</v>
      </c>
      <c r="AD6" s="49">
        <f>(38+36)*1.9</f>
        <v>140.6</v>
      </c>
      <c r="AE6" s="49">
        <f>(30+29)*2.11</f>
        <v>124.49</v>
      </c>
      <c r="AF6" s="28">
        <f>(34+27)*1.29</f>
        <v>78.69</v>
      </c>
      <c r="AG6" s="28">
        <f>30*1.29</f>
        <v>38.700000000000003</v>
      </c>
      <c r="AH6" s="49">
        <f>(26+30)*2.4</f>
        <v>134.4</v>
      </c>
      <c r="AI6" s="28">
        <f>(19+29)*2.35</f>
        <v>112.80000000000001</v>
      </c>
      <c r="AK6" s="29">
        <f>SUBTOTAL(9,F6:AI6)</f>
        <v>3019.61</v>
      </c>
      <c r="AL6" s="37"/>
      <c r="AM6" s="20"/>
    </row>
    <row r="7" spans="1:39" x14ac:dyDescent="0.25">
      <c r="A7" s="56" t="s">
        <v>2</v>
      </c>
      <c r="B7" s="61" t="s">
        <v>3</v>
      </c>
      <c r="C7" s="56" t="s">
        <v>4</v>
      </c>
      <c r="D7" s="56" t="s">
        <v>5</v>
      </c>
      <c r="E7" s="61" t="s">
        <v>6</v>
      </c>
      <c r="F7" s="63" t="s">
        <v>82</v>
      </c>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56" t="s">
        <v>7</v>
      </c>
    </row>
    <row r="8" spans="1:39" x14ac:dyDescent="0.25">
      <c r="A8" s="57"/>
      <c r="B8" s="57"/>
      <c r="C8" s="57"/>
      <c r="D8" s="57"/>
      <c r="E8" s="62"/>
      <c r="F8" s="30">
        <v>1</v>
      </c>
      <c r="G8" s="30">
        <f>F8+1</f>
        <v>2</v>
      </c>
      <c r="H8" s="30">
        <f t="shared" ref="H8:AJ8" si="0">G8+1</f>
        <v>3</v>
      </c>
      <c r="I8" s="30">
        <f t="shared" si="0"/>
        <v>4</v>
      </c>
      <c r="J8" s="30">
        <f t="shared" si="0"/>
        <v>5</v>
      </c>
      <c r="K8" s="30">
        <f t="shared" si="0"/>
        <v>6</v>
      </c>
      <c r="L8" s="30">
        <f t="shared" si="0"/>
        <v>7</v>
      </c>
      <c r="M8" s="30">
        <f t="shared" si="0"/>
        <v>8</v>
      </c>
      <c r="N8" s="30">
        <f t="shared" si="0"/>
        <v>9</v>
      </c>
      <c r="O8" s="30">
        <f t="shared" si="0"/>
        <v>10</v>
      </c>
      <c r="P8" s="30">
        <f t="shared" si="0"/>
        <v>11</v>
      </c>
      <c r="Q8" s="30">
        <f t="shared" si="0"/>
        <v>12</v>
      </c>
      <c r="R8" s="30">
        <f t="shared" si="0"/>
        <v>13</v>
      </c>
      <c r="S8" s="30">
        <f t="shared" si="0"/>
        <v>14</v>
      </c>
      <c r="T8" s="30">
        <f t="shared" si="0"/>
        <v>15</v>
      </c>
      <c r="U8" s="30">
        <f t="shared" si="0"/>
        <v>16</v>
      </c>
      <c r="V8" s="30">
        <f t="shared" si="0"/>
        <v>17</v>
      </c>
      <c r="W8" s="30">
        <f t="shared" si="0"/>
        <v>18</v>
      </c>
      <c r="X8" s="30">
        <f t="shared" si="0"/>
        <v>19</v>
      </c>
      <c r="Y8" s="30">
        <f t="shared" si="0"/>
        <v>20</v>
      </c>
      <c r="Z8" s="30">
        <f t="shared" si="0"/>
        <v>21</v>
      </c>
      <c r="AA8" s="30">
        <f t="shared" si="0"/>
        <v>22</v>
      </c>
      <c r="AB8" s="30">
        <f t="shared" si="0"/>
        <v>23</v>
      </c>
      <c r="AC8" s="30">
        <f t="shared" si="0"/>
        <v>24</v>
      </c>
      <c r="AD8" s="30">
        <f t="shared" si="0"/>
        <v>25</v>
      </c>
      <c r="AE8" s="30">
        <f t="shared" si="0"/>
        <v>26</v>
      </c>
      <c r="AF8" s="30">
        <f t="shared" si="0"/>
        <v>27</v>
      </c>
      <c r="AG8" s="30">
        <f t="shared" si="0"/>
        <v>28</v>
      </c>
      <c r="AH8" s="30">
        <f t="shared" si="0"/>
        <v>29</v>
      </c>
      <c r="AI8" s="30">
        <f t="shared" si="0"/>
        <v>30</v>
      </c>
      <c r="AJ8" s="30">
        <f t="shared" si="0"/>
        <v>31</v>
      </c>
      <c r="AK8" s="57"/>
    </row>
    <row r="9" spans="1:39" s="7" customFormat="1" x14ac:dyDescent="0.25">
      <c r="A9" s="58" t="s">
        <v>7</v>
      </c>
      <c r="B9" s="58"/>
      <c r="C9" s="4" t="s">
        <v>8</v>
      </c>
      <c r="D9" s="4" t="s">
        <v>9</v>
      </c>
      <c r="E9" s="5"/>
      <c r="F9" s="39">
        <f>SUM(F18,F22,F26,F30,F34,F38,F42,F46,F50,F54,F58,F62,F66,F70,F74,F78,F82,F86,F90,F94,F98,F102,F106,F110,F114,F118,F122,F126,F130,F134,F138,F142,F146,F150,F154,F158,F162,F166,F170,F174,F178,F182,F186,F190,F194,F198,F202,F206,F210,F214,F218,F222,F226,F230,F234,F238,F242,F246,F250,F254,F258,F262,F266,F270,F274,F278,F282,F286,F290,F294,F298,F302,F306,F310,F314,F318,F322,F326,F330,F334,F338,F342,F346,F350,F354,F358,F362,F366,F370,F374,F378,F382)</f>
        <v>122.55</v>
      </c>
      <c r="G9" s="39">
        <f>SUM(G18,G22,G26,G30,G34,G38,G42,G46,G50,G54,G58,G62,G66,G70,G74,G78,G82,G86,G90,G94,G98,G102,G106,G110,G114,G118,G122,G126,G130,G134,G138,G142,G146,G150,G154,G158,G162,G166,G170,G174,G178,G182,G186,G190,G194,G198,G202,G206,G210,G214,G218,G222,G226,G230,G234,G238,G242,G246,G250,G254,G258,G262,G266,G270,G274,G278,G282,G286,G290,G294,G298,G302,G306,G310,G314,G318,G322,G326,G330,G334,G338,G342,G346,G350,G354,G358,G362,G366,G370,G374,G378,G382)</f>
        <v>111.60000000000001</v>
      </c>
      <c r="H9" s="39">
        <f>SUM(H18,H22,H26,H30,H34,H38,H42,H46,H50,H54,H58,H62,H66,H70,H74,H78,H82,H86,H90,H94,H98,H102,H106,H110,H114,H118,H122,H126,H130,H134,H138,H142,H146,H150,H154,H158,H162,H166,H170,H174,H178,H182,H186,H190,H194,H198,H202,H206,H210,H214,H218,H222,H226,H230,H234,H238,H242,H246,H250,H254,H258,H262,H266,H270,H274,H278,H282,H286,H290,H294,H298,H302,H306,H310,H314,H318,H322,H326,H330,H334,H338,H342,H346,H350,H354,H358,H362,H366,H370,H374,H378,H382)</f>
        <v>161.69999999999999</v>
      </c>
      <c r="I9" s="39">
        <f>SUM(I18,I22,I26,I30,I34,I38,I42,I46,I50,I54,I58,I62,I66,I70,I74,I78,I82,I86,I90,I94,I98,I102,I106,I110,I114,I118,I122,I126,I130,I134,I138,I142,I146,I150,I154,I158,I162,I166,I170,I174,I178,I182,I186,I190,I194,I198,I202,I206,I210,I214,I218,I222,I226,I230,I234,I238,I242,I246,I250,I254,I258,I262,I266,I270,I274,I278,I282,I286,I290,I294,I298,I302,I306,I310,I314,I318,I322,I326,I330,I334,I338,I342,I346,I350,I354,I358,I362,I366,I370,I374,I378,I382)</f>
        <v>137.19999999999999</v>
      </c>
      <c r="J9" s="39">
        <f>SUM(J18,J22,J26,J30,J34,J38,J42,J46,J50,J54,J58,J62,J66,J70,J74,J78,J82,J86,J90,J94,J98,J102,J106,J110,J114,J118,J122,J126,J130,J134,J138,J142,J146,J150,J154,J158,J162,J166,J170,J174,J178,J182,J186,J190,J194,J198,J202,J206,J210,J214,J218,J222,J226,J230,J234,J238,J242,J246,J250,J254,J258,J262,J266,J270,J274,J278,J282,J286,J290,J294,J298,J302,J306,J310,J314,J318,J322,J326,J330,J334,J338,J342,J346,J350,J354,J358,J362,J366,J370,J374,J378,J382)</f>
        <v>167.40000000000003</v>
      </c>
      <c r="K9" s="39">
        <f>SUM(K18,K22,K26,K30,K34,K38,K42,K46,K50,K54,K58,K62,K66,K70,K74,K78,K82,K86,K90,K94,K98,K102,K106,K110,K114,K118,K122,K126,K130,K134,K138,K142,K146,K150,K154,K158,K162,K166,K170,K174,K178,K182,K186,K190,K194,K198,K202,K206,K210,K214,K218,K222,K226,K230,K234,K238,K242,K246,K250,K254,K258,K262,K266,K270,K274,K278,K282,K286,K290,K294,K298,K302,K306,K310,K314,K318,K322,K326,K330,K334,K338,K342,K346,K350,K354,K358,K362,K366,K370,K374,K378,K382)</f>
        <v>84.24</v>
      </c>
      <c r="L9" s="39">
        <f>SUM(L18,L22,L26,L30,L34,L38,L42,L46,L50,L54,L58,L62,L66,L70,L74,L78,L82,L86,L90,L94,L98,L102,L106,L110,L114,L118,L122,L126,L130,L134,L138,L142,L146,L150,L154,L158,L162,L166,L170,L174,L178,L182,L186,L190,L194,L198,L202,L206,L210,L214,L218,L222,L226,L230,L234,L238,L242,L246,L250,L254,L258,L262,L266,L270,L274,L278,L282,L286,L290,L294,L298,L302,L306,L310,L314,L318,L322,L326,L330,L334,L338,L342,L346,L350,L354,L358,L362,L366,L370,L374,L378,L382)</f>
        <v>53.819999999999993</v>
      </c>
      <c r="M9" s="39">
        <f>SUM(M18,M22,M26,M30,M34,M38,M42,M46,M50,M54,M58,M62,M66,M70,M74,M78,M82,M86,M90,M94,M98,M102,M106,M110,M114,M118,M122,M126,M130,M134,M138,M142,M146,M150,M154,M158,M162,M166,M170,M174,M178,M182,M186,M190,M194,M198,M202,M206,M210,M214,M218,M222,M226,M230,M234,M238,M242,M246,M250,M254,M258,M262,M266,M270,M274,M278,M282,M286,M290,M294,M298,M302,M306,M310,M314,M318,M322,M326,M330,M334,M338,M342,M346,M350,M354,M358,M362,M366,M370,M374,M378,M382)</f>
        <v>134.46</v>
      </c>
      <c r="N9" s="39">
        <f>SUM(N18,N22,N26,N30,N34,N38,N42,N46,N50,N54,N58,N62,N66,N70,N74,N78,N82,N86,N90,N94,N98,N102,N106,N110,N114,N118,N122,N126,N130,N134,N138,N142,N146,N150,N154,N158,N162,N166,N170,N174,N178,N182,N186,N190,N194,N198,N202,N206,N210,N214,N218,N222,N226,N230,N234,N238,N242,N246,N250,N254,N258,N262,N266,N270,N274,N278,N282,N286,N290,N294,N298,N302,N306,N310,N314,N318,N322,N326,N330,N334,N338,N342,N346,N350,N354,N358,N362,N366,N370,N374,N378,N382)</f>
        <v>131.1</v>
      </c>
      <c r="O9" s="39">
        <f>SUM(O18,O22,O26,O30,O34,O38,O42,O46,O50,O54,O58,O62,O66,O70,O74,O78,O82,O86,O90,O94,O98,O102,O106,O110,O114,O118,O122,O126,O130,O134,O138,O142,O146,O150,O154,O158,O162,O166,O170,O174,O178,O182,O186,O190,O194,O198,O202,O206,O210,O214,O218,O222,O226,O230,O234,O238,O242,O246,O250,O254,O258,O262,O266,O270,O274,O278,O282,O286,O290,O294,O298,O302,O306,O310,O314,O318,O322,O326,O330,O334,O338,O342,O346,O350,O354,O358,O362,O366,O370,O374,O378,O382)</f>
        <v>0</v>
      </c>
      <c r="P9" s="39">
        <f>SUM(P18,P22,P26,P30,P34,P38,P42,P46,P50,P54,P58,P62,P66,P70,P74,P78,P82,P86,P90,P94,P98,P102,P106,P110,P114,P118,P122,P126,P130,P134,P138,P142,P146,P150,P154,P158,P162,P166,P170,P174,P178,P182,P186,P190,P194,P198,P202,P206,P210,P214,P218,P222,P226,P230,P234,P238,P242,P246,P250,P254,P258,P262,P266,P270,P274,P278,P282,P286,P290,P294,P298,P302,P306,P310,P314,P318,P322,P326,P330,P334,P338,P342,P346,P350,P354,P358,P362,P366,P370,P374,P378,P382)</f>
        <v>0</v>
      </c>
      <c r="Q9" s="39">
        <f>SUM(Q18,Q22,Q26,Q30,Q34,Q38,Q42,Q46,Q50,Q54,Q58,Q62,Q66,Q70,Q74,Q78,Q82,Q86,Q90,Q94,Q98,Q102,Q106,Q110,Q114,Q118,Q122,Q126,Q130,Q134,Q138,Q142,Q146,Q150,Q154,Q158,Q162,Q166,Q170,Q174,Q178,Q182,Q186,Q190,Q194,Q198,Q202,Q206,Q210,Q214,Q218,Q222,Q226,Q230,Q234,Q238,Q242,Q246,Q250,Q254,Q258,Q262,Q266,Q270,Q274,Q278,Q282,Q286,Q290,Q294,Q298,Q302,Q306,Q310,Q314,Q318,Q322,Q326,Q330,Q334,Q338,Q342,Q346,Q350,Q354,Q358,Q362,Q366,Q370,Q374,Q378,Q382)</f>
        <v>36.4</v>
      </c>
      <c r="R9" s="39">
        <f>SUM(R18,R22,R26,R30,R34,R38,R42,R46,R50,R54,R58,R62,R66,R70,R74,R78,R82,R86,R90,R94,R98,R102,R106,R110,R114,R118,R122,R126,R130,R134,R138,R142,R146,R150,R154,R158,R162,R166,R170,R174,R178,R182,R186,R190,R194,R198,R202,R206,R210,R214,R218,R222,R226,R230,R234,R238,R242,R246,R250,R254,R258,R262,R266,R270,R274,R278,R282,R286,R290,R294,R298,R302,R306,R310,R314,R318,R322,R326,R330,R334,R338,R342,R346,R350,R354,R358,R362,R366,R370,R374,R378,R382)</f>
        <v>20.8</v>
      </c>
      <c r="S9" s="39">
        <f>SUM(S18,S22,S26,S30,S34,S38,S42,S46,S50,S54,S58,S62,S66,S70,S74,S78,S82,S86,S90,S94,S98,S102,S106,S110,S114,S118,S122,S126,S130,S134,S138,S142,S146,S150,S154,S158,S162,S166,S170,S174,S178,S182,S186,S190,S194,S198,S202,S206,S210,S214,S218,S222,S226,S230,S234,S238,S242,S246,S250,S254,S258,S262,S266,S270,S274,S278,S282,S286,S290,S294,S298,S302,S306,S310,S314,S318,S322,S326,S330,S334,S338,S342,S346,S350,S354,S358,S362,S366,S370,S374,S378,S382)</f>
        <v>3.9000000000000004</v>
      </c>
      <c r="T9" s="39">
        <f>SUM(T18,T22,T26,T30,T34,T38,T42,T46,T50,T54,T58,T62,T66,T70,T74,T78,T82,T86,T90,T94,T98,T102,T106,T110,T114,T118,T122,T126,T130,T134,T138,T142,T146,T150,T154,T158,T162,T166,T170,T174,T178,T182,T186,T190,T194,T198,T202,T206,T210,T214,T218,T222,T226,T230,T234,T238,T242,T246,T250,T254,T258,T262,T266,T270,T274,T278,T282,T286,T290,T294,T298,T302,T306,T310,T314,T318,T322,T326,T330,T334,T338,T342,T346,T350,T354,T358,T362,T366,T370,T374,T378,T382)</f>
        <v>165.78</v>
      </c>
      <c r="U9" s="39">
        <f>SUM(U18,U22,U26,U30,U34,U38,U42,U46,U50,U54,U58,U62,U66,U70,U74,U78,U82,U86,U90,U94,U98,U102,U106,U110,U114,U118,U122,U126,U130,U134,U138,U142,U146,U150,U154,U158,U162,U166,U170,U174,U178,U182,U186,U190,U194,U198,U202,U206,U210,U214,U218,U222,U226,U230,U234,U238,U242,U246,U250,U254,U258,U262,U266,U270,U274,U278,U282,U286,U290,U294,U298,U302,U306,U310,U314,U318,U322,U326,U330,U334,U338,U342,U346,U350,U354,U358,U362,U366,U370,U374,U378,U382)</f>
        <v>165.36</v>
      </c>
      <c r="V9" s="39">
        <f>SUM(V18,V22,V26,V30,V34,V38,V42,V46,V50,V54,V58,V62,V66,V70,V74,V78,V82,V86,V90,V94,V98,V102,V106,V110,V114,V118,V122,V126,V130,V134,V138,V142,V146,V150,V154,V158,V162,V166,V170,V174,V178,V182,V186,V190,V194,V198,V202,V206,V210,V214,V218,V222,V226,V230,V234,V238,V242,V246,V250,V254,V258,V262,V266,V270,V274,V278,V282,V286,V290,V294,V298,V302,V306,V310,V314,V318,V322,V326,V330,V334,V338,V342,V346,V350,V354,V358,V362,V366,V370,V374,V378,V382)</f>
        <v>155.76</v>
      </c>
      <c r="W9" s="39">
        <f>SUM(W18,W22,W26,W30,W34,W38,W42,W46,W50,W54,W58,W62,W66,W70,W74,W78,W82,W86,W90,W94,W98,W102,W106,W110,W114,W118,W122,W126,W130,W134,W138,W142,W146,W150,W154,W158,W162,W166,W170,W174,W178,W182,W186,W190,W194,W198,W202,W206,W210,W214,W218,W222,W226,W230,W234,W238,W242,W246,W250,W254,W258,W262,W266,W270,W274,W278,W282,W286,W290,W294,W298,W302,W306,W310,W314,W318,W322,W326,W330,W334,W338,W342,W346,W350,W354,W358,W362,W366,W370,W374,W378,W382)</f>
        <v>115.2</v>
      </c>
      <c r="X9" s="39">
        <f>SUM(X18,X22,X26,X30,X34,X38,X42,X46,X50,X54,X58,X62,X66,X70,X74,X78,X82,X86,X90,X94,X98,X102,X106,X110,X114,X118,X122,X126,X130,X134,X138,X142,X146,X150,X154,X158,X162,X166,X170,X174,X178,X182,X186,X190,X194,X198,X202,X206,X210,X214,X218,X222,X226,X230,X234,X238,X242,X246,X250,X254,X258,X262,X266,X270,X274,X278,X282,X286,X290,X294,X298,X302,X306,X310,X314,X318,X322,X326,X330,X334,X338,X342,X346,X350,X354,X358,X362,X366,X370,X374,X378,X382)</f>
        <v>113.89999999999999</v>
      </c>
      <c r="Y9" s="39">
        <f>SUM(Y18,Y22,Y26,Y30,Y34,Y38,Y42,Y46,Y50,Y54,Y58,Y62,Y66,Y70,Y74,Y78,Y82,Y86,Y90,Y94,Y98,Y102,Y106,Y110,Y114,Y118,Y122,Y126,Y130,Y134,Y138,Y142,Y146,Y150,Y154,Y158,Y162,Y166,Y170,Y174,Y178,Y182,Y186,Y190,Y194,Y198,Y202,Y206,Y210,Y214,Y218,Y222,Y226,Y230,Y234,Y238,Y242,Y246,Y250,Y254,Y258,Y262,Y266,Y270,Y274,Y278,Y282,Y286,Y290,Y294,Y298,Y302,Y306,Y310,Y314,Y318,Y322,Y326,Y330,Y334,Y338,Y342,Y346,Y350,Y354,Y358,Y362,Y366,Y370,Y374,Y378,Y382)</f>
        <v>129.35999999999999</v>
      </c>
      <c r="Z9" s="39">
        <f>SUM(Z18,Z22,Z26,Z30,Z34,Z38,Z42,Z46,Z50,Z54,Z58,Z62,Z66,Z70,Z74,Z78,Z82,Z86,Z90,Z94,Z98,Z102,Z106,Z110,Z114,Z118,Z122,Z126,Z130,Z134,Z138,Z142,Z146,Z150,Z154,Z158,Z162,Z166,Z170,Z174,Z178,Z182,Z186,Z190,Z194,Z198,Z202,Z206,Z210,Z214,Z218,Z222,Z226,Z230,Z234,Z238,Z242,Z246,Z250,Z254,Z258,Z262,Z266,Z270,Z274,Z278,Z282,Z286,Z290,Z294,Z298,Z302,Z306,Z310,Z314,Z318,Z322,Z326,Z330,Z334,Z338,Z342,Z346,Z350,Z354,Z358,Z362,Z366,Z370,Z374,Z378,Z382)</f>
        <v>23.759999999999998</v>
      </c>
      <c r="AA9" s="39">
        <f>SUM(AA18,AA22,AA26,AA30,AA34,AA38,AA42,AA46,AA50,AA54,AA58,AA62,AA66,AA70,AA74,AA78,AA82,AA86,AA90,AA94,AA98,AA102,AA106,AA110,AA114,AA118,AA122,AA126,AA130,AA134,AA138,AA142,AA146,AA150,AA154,AA158,AA162,AA166,AA170,AA174,AA178,AA182,AA186,AA190,AA194,AA198,AA202,AA206,AA210,AA214,AA218,AA222,AA226,AA230,AA234,AA238,AA242,AA246,AA250,AA254,AA258,AA262,AA266,AA270,AA274,AA278,AA282,AA286,AA290,AA294,AA298,AA302,AA306,AA310,AA314,AA318,AA322,AA326,AA330,AA334,AA338,AA342,AA346,AA350,AA354,AA358,AA362,AA366,AA370,AA374,AA378,AA382)</f>
        <v>118.8</v>
      </c>
      <c r="AB9" s="39">
        <f>SUM(AB18,AB22,AB26,AB30,AB34,AB38,AB42,AB46,AB50,AB54,AB58,AB62,AB66,AB70,AB74,AB78,AB82,AB86,AB90,AB94,AB98,AB102,AB106,AB110,AB114,AB118,AB122,AB126,AB130,AB134,AB138,AB142,AB146,AB150,AB154,AB158,AB162,AB166,AB170,AB174,AB178,AB182,AB186,AB190,AB194,AB198,AB202,AB206,AB210,AB214,AB218,AB222,AB226,AB230,AB234,AB238,AB242,AB246,AB250,AB254,AB258,AB262,AB266,AB270,AB274,AB278,AB282,AB286,AB290,AB294,AB298,AB302,AB306,AB310,AB314,AB318,AB322,AB326,AB330,AB334,AB338,AB342,AB346,AB350,AB354,AB358,AB362,AB366,AB370,AB374,AB378,AB382)</f>
        <v>118.44</v>
      </c>
      <c r="AC9" s="39">
        <f>SUM(AC18,AC22,AC26,AC30,AC34,AC38,AC42,AC46,AC50,AC54,AC58,AC62,AC66,AC70,AC74,AC78,AC82,AC86,AC90,AC94,AC98,AC102,AC106,AC110,AC114,AC118,AC122,AC126,AC130,AC134,AC138,AC142,AC146,AC150,AC154,AC158,AC162,AC166,AC170,AC174,AC178,AC182,AC186,AC190,AC194,AC198,AC202,AC206,AC210,AC214,AC218,AC222,AC226,AC230,AC234,AC238,AC242,AC246,AC250,AC254,AC258,AC262,AC266,AC270,AC274,AC278,AC282,AC286,AC290,AC294,AC298,AC302,AC306,AC310,AC314,AC318,AC322,AC326,AC330,AC334,AC338,AC342,AC346,AC350,AC354,AC358,AC362,AC366,AC370,AC374,AC378,AC382)</f>
        <v>118.4</v>
      </c>
      <c r="AD9" s="39">
        <f>SUM(AD18,AD22,AD26,AD30,AD34,AD38,AD42,AD46,AD50,AD54,AD58,AD62,AD66,AD70,AD74,AD78,AD82,AD86,AD90,AD94,AD98,AD102,AD106,AD110,AD114,AD118,AD122,AD126,AD130,AD134,AD138,AD142,AD146,AD150,AD154,AD158,AD162,AD166,AD170,AD174,AD178,AD182,AD186,AD190,AD194,AD198,AD202,AD206,AD210,AD214,AD218,AD222,AD226,AD230,AD234,AD238,AD242,AD246,AD250,AD254,AD258,AD262,AD266,AD270,AD274,AD278,AD282,AD286,AD290,AD294,AD298,AD302,AD306,AD310,AD314,AD318,AD322,AD326,AD330,AD334,AD338,AD342,AD346,AD350,AD354,AD358,AD362,AD366,AD370,AD374,AD378,AD382)</f>
        <v>140.6</v>
      </c>
      <c r="AE9" s="39">
        <f>SUM(AE18,AE22,AE26,AE30,AE34,AE38,AE42,AE46,AE50,AE54,AE58,AE62,AE66,AE70,AE74,AE78,AE82,AE86,AE90,AE94,AE98,AE102,AE106,AE110,AE114,AE118,AE122,AE126,AE130,AE134,AE138,AE142,AE146,AE150,AE154,AE158,AE162,AE166,AE170,AE174,AE178,AE182,AE186,AE190,AE194,AE198,AE202,AE206,AE210,AE214,AE218,AE222,AE226,AE230,AE234,AE238,AE242,AE246,AE250,AE254,AE258,AE262,AE266,AE270,AE274,AE278,AE282,AE286,AE290,AE294,AE298,AE302,AE306,AE310,AE314,AE318,AE322,AE326,AE330,AE334,AE338,AE342,AE346,AE350,AE354,AE358,AE362,AE366,AE370,AE374,AE378,AE382)</f>
        <v>124.49</v>
      </c>
      <c r="AF9" s="39">
        <f>SUM(AF18,AF22,AF26,AF30,AF34,AF38,AF42,AF46,AF50,AF54,AF58,AF62,AF66,AF70,AF74,AF78,AF82,AF86,AF90,AF94,AF98,AF102,AF106,AF110,AF114,AF118,AF122,AF126,AF130,AF134,AF138,AF142,AF146,AF150,AF154,AF158,AF162,AF166,AF170,AF174,AF178,AF182,AF186,AF190,AF194,AF198,AF202,AF206,AF210,AF214,AF218,AF222,AF226,AF230,AF234,AF238,AF242,AF246,AF250,AF254,AF258,AF262,AF266,AF270,AF274,AF278,AF282,AF286,AF290,AF294,AF298,AF302,AF306,AF310,AF314,AF318,AF322,AF326,AF330,AF334,AF338,AF342,AF346,AF350,AF354,AF358,AF362,AF366,AF370,AF374,AF378,AF382)</f>
        <v>78.69</v>
      </c>
      <c r="AG9" s="39">
        <f>SUM(AG18,AG22,AG26,AG30,AG34,AG38,AG42,AG46,AG50,AG54,AG58,AG62,AG66,AG70,AG74,AG78,AG82,AG86,AG90,AG94,AG98,AG102,AG106,AG110,AG114,AG118,AG122,AG126,AG130,AG134,AG138,AG142,AG146,AG150,AG154,AG158,AG162,AG166,AG170,AG174,AG178,AG182,AG186,AG190,AG194,AG198,AG202,AG206,AG210,AG214,AG218,AG222,AG226,AG230,AG234,AG238,AG242,AG246,AG250,AG254,AG258,AG262,AG266,AG270,AG274,AG278,AG282,AG286,AG290,AG294,AG298,AG302,AG306,AG310,AG314,AG318,AG322,AG326,AG330,AG334,AG338,AG342,AG346,AG350,AG354,AG358,AG362,AG366,AG370,AG374,AG378,AG382)</f>
        <v>38.700000000000003</v>
      </c>
      <c r="AH9" s="39">
        <f>SUM(AH18,AH22,AH26,AH30,AH34,AH38,AH42,AH46,AH50,AH54,AH58,AH62,AH66,AH70,AH74,AH78,AH82,AH86,AH90,AH94,AH98,AH102,AH106,AH110,AH114,AH118,AH122,AH126,AH130,AH134,AH138,AH142,AH146,AH150,AH154,AH158,AH162,AH166,AH170,AH174,AH178,AH182,AH186,AH190,AH194,AH198,AH202,AH206,AH210,AH214,AH218,AH222,AH226,AH230,AH234,AH238,AH242,AH246,AH250,AH254,AH258,AH262,AH266,AH270,AH274,AH278,AH282,AH286,AH290,AH294,AH298,AH302,AH306,AH310,AH314,AH318,AH322,AH326,AH330,AH334,AH338,AH342,AH346,AH350,AH354,AH358,AH362,AH366,AH370,AH374,AH378,AH382)</f>
        <v>134.4</v>
      </c>
      <c r="AI9" s="39">
        <f>SUM(AI18,AI22,AI26,AI30,AI34,AI38,AI42,AI46,AI50,AI54,AI58,AI62,AI66,AI70,AI74,AI78,AI82,AI86,AI90,AI94,AI98,AI102,AI106,AI110,AI114,AI118,AI122,AI126,AI130,AI134,AI138,AI142,AI146,AI150,AI154,AI158,AI162,AI166,AI170,AI174,AI178,AI182,AI186,AI190,AI194,AI198,AI202,AI206,AI210,AI214,AI218,AI222,AI226,AI230,AI234,AI238,AI242,AI246,AI250,AI254,AI258,AI262,AI266,AI270,AI274,AI278,AI282,AI286,AI290,AI294,AI298,AI302,AI306,AI310,AI314,AI318,AI322,AI326,AI330,AI334,AI338,AI342,AI346,AI350,AI354,AI358,AI362,AI366,AI370,AI374,AI378,AI382)</f>
        <v>112.80000000000001</v>
      </c>
      <c r="AJ9" s="39">
        <f>SUM(AJ18,AJ22,AJ26,AJ30,AJ34,AJ38,AJ42,AJ46,AJ50,AJ54,AJ58,AJ62,AJ66,AJ70,AJ74,AJ78,AJ82,AJ86,AJ90,AJ94,AJ98,AJ102,AJ106,AJ110,AJ114,AJ118,AJ122,AJ126,AJ130,AJ134,AJ138,AJ142,AJ146,AJ150,AJ154,AJ158,AJ162,AJ166,AJ170,AJ174,AJ178,AJ182,AJ186,AJ190,AJ194,AJ198,AJ202,AJ206,AJ210,AJ214,AJ218,AJ222,AJ226,AJ230,AJ234,AJ238,AJ242,AJ246,AJ250,AJ254,AJ258,AJ262,AJ266,AJ270,AJ274,AJ278,AJ282,AJ286,AJ290,AJ294,AJ298,AJ302,AJ306,AJ310,AJ314,AJ318,AJ322,AJ326,AJ330,AJ334,AJ338,AJ342,AJ346,AJ350,AJ354,AJ358,AJ362,AJ366,AJ370,AJ374,AJ378,AJ382)</f>
        <v>0</v>
      </c>
      <c r="AK9" s="51">
        <f>SUM(F9:AJ9)</f>
        <v>3019.61</v>
      </c>
      <c r="AM9" s="34">
        <f>AK9-AK10</f>
        <v>306.77000000000044</v>
      </c>
    </row>
    <row r="10" spans="1:39" s="7" customFormat="1" x14ac:dyDescent="0.25">
      <c r="A10" s="59"/>
      <c r="B10" s="59"/>
      <c r="C10" s="58" t="s">
        <v>10</v>
      </c>
      <c r="D10" s="4" t="s">
        <v>9</v>
      </c>
      <c r="E10" s="5"/>
      <c r="F10" s="39">
        <f t="shared" ref="F10:U12" si="1">SUM(F19,F23,F27,F31,F35,F39,F43,F47,F51,F55,F59,F63,F67,F71,F75,F79,F83,F87,F91,F95,F99,F103,F107,F111,F115,F119,F123,F127,F131,F135,F139,F143,F147,F151,F155,F159,F163,F167,F171,F175,F179,F183,F187,F191,F195,F199,F203,F207,F211,F215,F219,F223,F227,F231,F235,F239,F243,F247,F251,F255,F259,F263,F267,F271,F275,F279,F283,F287,F291,F295,F299,F303,F307,F311,F315,F319,F323,F327,F331,F335,F339,F343,F347,F351,F355,F359,F363,F367,F371,F375,F379,F383)</f>
        <v>111.16</v>
      </c>
      <c r="G10" s="39">
        <f t="shared" si="1"/>
        <v>105.56</v>
      </c>
      <c r="H10" s="39">
        <f t="shared" si="1"/>
        <v>115.92</v>
      </c>
      <c r="I10" s="39">
        <f t="shared" si="1"/>
        <v>113.96</v>
      </c>
      <c r="J10" s="39">
        <f t="shared" si="1"/>
        <v>110.03999999999999</v>
      </c>
      <c r="K10" s="39">
        <f t="shared" si="1"/>
        <v>115.08000000000001</v>
      </c>
      <c r="L10" s="39">
        <f t="shared" si="1"/>
        <v>33.799999999999997</v>
      </c>
      <c r="M10" s="39">
        <f t="shared" si="1"/>
        <v>96.88</v>
      </c>
      <c r="N10" s="39">
        <f t="shared" si="1"/>
        <v>80.08</v>
      </c>
      <c r="O10" s="39">
        <f t="shared" si="1"/>
        <v>0</v>
      </c>
      <c r="P10" s="39">
        <f t="shared" si="1"/>
        <v>0</v>
      </c>
      <c r="Q10" s="39">
        <f t="shared" si="1"/>
        <v>103.04</v>
      </c>
      <c r="R10" s="39">
        <f t="shared" si="1"/>
        <v>108.64</v>
      </c>
      <c r="S10" s="39">
        <f t="shared" si="1"/>
        <v>0</v>
      </c>
      <c r="T10" s="39">
        <f t="shared" si="1"/>
        <v>123.2</v>
      </c>
      <c r="U10" s="39">
        <f t="shared" si="1"/>
        <v>102.48</v>
      </c>
      <c r="V10" s="39">
        <f>SUM(V19,V23,V27,V31,V35,V39,V43,V47,V51,V55,V59,V63,V67,V71,V75,V79,V83,V87,V91,V95,V99,V103,V107,V111,V115,V119,V123,V127,V131,V135,V139,V143,V147,V151,V155,V159,V163,V167,V171,V175,V179,V183,V187,V191,V195,V199,V203,V207,V211,V215,V219,V223,V227,V231,V235,V239,V243,V247,V251,V255,V259,V263,V267,V271,V275,V279,V283,V287,V291,V295,V299,V303,V307,V311,V315,V319,V323,V327,V331,V335,V339,V343,V347,V351,V355,V359,V363,V367,V371,V375,V379,V383)</f>
        <v>117.6</v>
      </c>
      <c r="W10" s="39">
        <f>SUM(W19,W23,W27,W31,W35,W39,W43,W47,W51,W55,W59,W63,W67,W71,W75,W79,W83,W87,W91,W95,W99,W103,W107,W111,W115,W119,W123,W127,W131,W135,W139,W143,W147,W151,W155,W159,W163,W167,W171,W175,W179,W183,W187,W191,W195,W199,W203,W207,W211,W215,W219,W223,W227,W231,W235,W239,W243,W247,W251,W255,W259,W263,W267,W271,W275,W279,W283,W287,W291,W295,W299,W303,W307,W311,W315,W319,W323,W327,W331,W335,W339,W343,W347,W351,W355,W359,W363,W367,W371,W375,W379,W383)</f>
        <v>136.08000000000001</v>
      </c>
      <c r="X10" s="39">
        <f>SUM(X19,X23,X27,X31,X35,X39,X43,X47,X51,X55,X59,X63,X67,X71,X75,X79,X83,X87,X91,X95,X99,X103,X107,X111,X115,X119,X123,X127,X131,X135,X139,X143,X147,X151,X155,X159,X163,X167,X171,X175,X179,X183,X187,X191,X195,X199,X203,X207,X211,X215,X219,X223,X227,X231,X235,X239,X243,X247,X251,X255,X259,X263,X267,X271,X275,X279,X283,X287,X291,X295,X299,X303,X307,X311,X315,X319,X323,X327,X331,X335,X339,X343,X347,X351,X355,X359,X363,X367,X371,X375,X379,X383)</f>
        <v>141.39999999999998</v>
      </c>
      <c r="Y10" s="39">
        <f>SUM(Y19,Y23,Y27,Y31,Y35,Y39,Y43,Y47,Y51,Y55,Y59,Y63,Y67,Y71,Y75,Y79,Y83,Y87,Y91,Y95,Y99,Y103,Y107,Y111,Y115,Y119,Y123,Y127,Y131,Y135,Y139,Y143,Y147,Y151,Y155,Y159,Y163,Y167,Y171,Y175,Y179,Y183,Y187,Y191,Y195,Y199,Y203,Y207,Y211,Y215,Y219,Y223,Y227,Y231,Y235,Y239,Y243,Y247,Y251,Y255,Y259,Y263,Y267,Y271,Y275,Y279,Y283,Y287,Y291,Y295,Y299,Y303,Y307,Y311,Y315,Y319,Y323,Y327,Y331,Y335,Y339,Y343,Y347,Y351,Y355,Y359,Y363,Y367,Y371,Y375,Y379,Y383)</f>
        <v>129.07999999999998</v>
      </c>
      <c r="Z10" s="39">
        <f>SUM(Z19,Z23,Z27,Z31,Z35,Z39,Z43,Z47,Z51,Z55,Z59,Z63,Z67,Z71,Z75,Z79,Z83,Z87,Z91,Z95,Z99,Z103,Z107,Z111,Z115,Z119,Z123,Z127,Z131,Z135,Z139,Z143,Z147,Z151,Z155,Z159,Z163,Z167,Z171,Z175,Z179,Z183,Z187,Z191,Z195,Z199,Z203,Z207,Z211,Z215,Z219,Z223,Z227,Z231,Z235,Z239,Z243,Z247,Z251,Z255,Z259,Z263,Z267,Z271,Z275,Z279,Z283,Z287,Z291,Z295,Z299,Z303,Z307,Z311,Z315,Z319,Z323,Z327,Z331,Z335,Z339,Z343,Z347,Z351,Z355,Z359,Z363,Z367,Z371,Z375,Z379,Z383)</f>
        <v>57.12</v>
      </c>
      <c r="AA10" s="39">
        <f>SUM(AA19,AA23,AA27,AA31,AA35,AA39,AA43,AA47,AA51,AA55,AA59,AA63,AA67,AA71,AA75,AA79,AA83,AA87,AA91,AA95,AA99,AA103,AA107,AA111,AA115,AA119,AA123,AA127,AA131,AA135,AA139,AA143,AA147,AA151,AA155,AA159,AA163,AA167,AA171,AA175,AA179,AA183,AA187,AA191,AA195,AA199,AA203,AA207,AA211,AA215,AA219,AA223,AA227,AA231,AA235,AA239,AA243,AA247,AA251,AA255,AA259,AA263,AA267,AA271,AA275,AA279,AA283,AA287,AA291,AA295,AA299,AA303,AA307,AA311,AA315,AA319,AA323,AA327,AA331,AA335,AA339,AA343,AA347,AA351,AA355,AA359,AA363,AA367,AA371,AA375,AA379,AA383)</f>
        <v>198.24</v>
      </c>
      <c r="AB10" s="39">
        <f>SUM(AB19,AB23,AB27,AB31,AB35,AB39,AB43,AB47,AB51,AB55,AB59,AB63,AB67,AB71,AB75,AB79,AB83,AB87,AB91,AB95,AB99,AB103,AB107,AB111,AB115,AB119,AB123,AB127,AB131,kirim!AE136,AB139,AB143,AB147,AB151,AB155,AB159,AB163,AB167,AB171,AB175,AB179,AB183,AB187,AB191,AB195,AB199,AB203,AB207,AB211,AB215,AB219,AB223,AB227,AB231,AB235,AB239,AB243,AB247,AB251,AB255,AB259,AB263,AB267,AB271,AB275,AB279,AB283,AB287,AB291,AB295,AB299,AB303,AB307,AB311,AB315,AB319,AB323,AB327,AB331,AB335,AB339,AB343,AB347,AB351,AB355,AB359,AB363,AB367,AB371,AB375,AB379,AB383)</f>
        <v>195.16000000000003</v>
      </c>
      <c r="AC10" s="39">
        <f>SUM(AC19,AC23,AC27,AC31,AC35,AC39,AC43,AC47,AC51,AC55,AC59,AC63,AC67,AC71,AC75,AC79,AC83,AC87,AC91,AC95,AC99,AC103,AC107,AC111,AC115,AC119,AC123,AC127,AC131,AC135,AC139,AC143,AC147,AC151,AC155,AC159,AC163,AC167,AC171,AC175,AC179,AC183,AC187,AC191,AC195,AC199,AC203,AC207,AC211,AC215,AC219,AC223,AC227,AC231,AC235,AC239,AC243,AC247,AC251,AC255,AC259,AC263,AC267,AC271,AC275,AC279,AC283,AC287,AC291,AC295,AC299,AC303,AC307,AC311,AC315,AC319,AC323,AC327,AC331,AC335,AC339,AC343,AC347,AC351,AC355,AC359,AC363,AC367,AC371,AC375,AC379,AC383)</f>
        <v>215.88</v>
      </c>
      <c r="AD10" s="39">
        <f>SUM(AD19,AD23,AD27,AD31,AD35,AD39,AD43,AD47,AD51,AD55,AD59,AD63,AD67,AD71,AD75,AD79,AD83,AD87,AD91,AD95,AD99,AD103,AD107,AD111,AD115,AD119,AD123,AD127,AD131,AD135,AD139,AD143,AD147,AD151,AD155,AD159,AD163,AD167,AD171,AD175,AD179,AD183,AD187,AD191,AD195,AD199,AD203,AD207,AD211,AD215,AD219,AD223,AD227,AD231,AD235,AD239,AD243,AD247,AD251,AD255,AD259,AD263,AD267,AD271,AD275,AD279,AD283,AD287,AD291,AD295,AD299,AD303,AD307,AD311,AD315,AD319,AD323,AD327,AD331,AD335,AD339,AD343,AD347,AD351,AD355,AD359,AD363,AD367,AD371,AD375,AD379,AD383)</f>
        <v>202.44</v>
      </c>
      <c r="AE10" s="39">
        <f>SUM(AE19,AE23,AE27,AE31,AE35,AE39,AE43,AE47,AE51,AE55,AE59,AE63,AE67,AE71,AE75,AE79,AE83,AE87,AE91,AE95,AE99,AE103,AE107,AE111,AE115,AE119,AE123,AE127,AE131,AE135,AE139,AE143,AE147,AE151,AE155,AE159,AE163,AE167,AE171,AE175,AE179,AE183,AE187,AE191,AE195,AE199,AE203,AE207,AE211,AE215,AE219,AE223,AE227,AE231,AE235,AE239,AE243,AE247,AE251,AE255,AE259,AE263,AE267,AE271,AE275,AE279,AE283,AE287,AE291,AE295,AE299,AE303,AE307,AE311,AE315,AE319,AE323,AE327,AE331,AE335,AE339,AE343,AE347,AE351,AE355,AE359,AE363,AE367,AE371,AE375,AE379,AE383)</f>
        <v>183.96</v>
      </c>
      <c r="AF10" s="39">
        <f>SUM(AF19,AF23,AF27,AF31,AF35,AF39,AF43,AF47,AF51,AF55,AF59,AF63,AF67,AF71,AF75,AF79,AF83,AF87,AF91,AF95,AF99,AF103,AF107,AF111,AF115,AF119,AF123,AF127,AF131,AF135,AF139,AF143,AF147,AF151,AF155,AF159,AF163,AF167,AF171,AF175,AF179,AF183,AF187,AF191,AF195,AF199,AF203,AF207,AF211,AF215,AF219,AF223,AF227,AF231,AF235,AF239,AF243,AF247,AF251,AF255,AF259,AF263,AF267,AF271,AF275,AF279,AF283,AF287,AF291,AF295,AF299,AF303,AF307,AF311,AF315,AF319,AF323,AF327,AF331,AF335,AF339,AF343,AF347,AF351,AF355,AF359,AF363,AF367,AF371,AF375,AF379,AF383)</f>
        <v>180.88000000000002</v>
      </c>
      <c r="AG10" s="39">
        <f>SUM(AG19,AG23,AG27,AG31,AG35,AG39,AG43,AG47,AG51,AG55,AG59,AG63,AG67,AG71,AG75,AG79,AG83,AG87,AG91,AG95,AG99,AG103,AG107,AG111,AG115,AG119,AG123,AG127,AG131,AG135,AG139,AG143,AG147,AG151,AG155,AG159,AG163,AG167,AG171,AG175,AG179,AG183,AG187,AG191,AG195,AG199,AG203,AG207,AG211,AG215,AG219,AG223,AG227,AG231,AG235,AG239,AG243,AG247,AG251,AG255,AG259,AG263,AG267,AG271,AG275,AG279,AG283,AG287,AG291,AG295,AG299,AG303,AG307,AG311,AG315,AG319,AG323,AG327,AG331,AG335,AG339,AG343,AG347,AG351,AG355,AG359,AG363,AG367,AG371,AG375,AG379,AG383)</f>
        <v>64.959999999999994</v>
      </c>
      <c r="AH10" s="39">
        <f>SUM(AH19,AH23,AH27,AH31,AH35,AH39,AH43,AH47,AH51,AH55,AH59,AH63,AH67,AH71,AH75,AH79,AH83,AH87,AH91,AH95,AH99,AH103,AH107,AH111,AH115,AH119,AH123,AH127,AH131,AH135,AH139,AH143,AH147,AH151,AH155,AH159,AH163,AH167,AH171,AH175,AH179,AH183,AH187,AH191,AH195,AH199,AH203,AH207,AH211,AH215,AH219,AH223,AH227,AH231,AH235,AH239,AH243,AH247,AH251,AH255,AH259,AH263,AH267,AH271,AH275,AH279,AH283,AH287,AH291,AH295,AH299,AH303,AH307,AH311,AH315,AH319,AH323,AH327,AH331,AH335,AH339,AH343,AH347,AH351,AH355,AH359,AH363,AH367,AH371,AH375,AH379,AH383)</f>
        <v>205.8</v>
      </c>
      <c r="AI10" s="39">
        <f>SUM(AI19,AI23,AI27,AI31,AI35,AI39,AI43,AI47,AI51,AI55,AI59,AI63,AI67,AI71,AI75,AI79,AI83,AI87,AI91,AI95,AI99,AI103,AI107,AI111,AI115,AI119,AI123,AI127,AI131,AI135,AI139,AI143,AI147,AI151,AI155,AI159,AI163,AI167,AI171,AI175,AI179,AI183,AI187,AI191,AI195,AI199,AI203,AI207,AI211,AI215,AI219,AI223,AI227,AI231,AI235,AI239,AI243,AI247,AI251,AI255,AI259,AI263,AI267,AI271,AI275,AI279,AI283,AI287,AI291,AI295,AI299,AI303,AI307,AI311,AI315,AI319,AI323,AI327,AI331,AI335,AI339,AI343,AI347,AI351,AI355,AI359,AI363,AI367,AI371,AI375,AI379,AI383)</f>
        <v>187.60000000000002</v>
      </c>
      <c r="AJ10" s="39">
        <f>SUM(AJ19,AJ23,AJ27,AJ31,AJ35,AJ39,AJ43,AJ47,AJ51,AJ55,AJ59,AJ63,AJ67,AJ71,AJ75,AJ79,AJ83,AJ87,AJ91,AJ95,AJ99,AJ103,AJ107,AJ111,AJ115,AJ119,AJ123,AJ127,AJ131,AJ135,AJ139,AJ143,AJ147,AJ151,AJ155,AJ159,AJ163,AJ167,AJ171,AJ175,AJ179,AJ183,AJ187,AJ191,AJ195,AJ199,AJ203,AJ207,AJ211,AJ215,AJ219,AJ223,AJ227,AJ231,AJ235,AJ239,AJ243,AJ247,AJ251,AJ255,AJ259,AJ263,AJ267,AJ271,AJ275,AJ279,AJ283,AJ287,AJ291,AJ295,AJ299,AJ303,AJ307,AJ311,AJ315,AJ319,AJ323,AJ327,AJ331,AJ335,AJ339,AJ343,AJ347,AJ351,AJ355,AJ359,AJ363,AJ367,AJ371,AJ375,AJ379,AJ383)</f>
        <v>0</v>
      </c>
      <c r="AK10" s="51">
        <f t="shared" ref="AK10:AK11" si="2">SUM(F10:AD10)</f>
        <v>2712.8399999999997</v>
      </c>
      <c r="AL10" s="33"/>
    </row>
    <row r="11" spans="1:39" s="7" customFormat="1" x14ac:dyDescent="0.25">
      <c r="A11" s="59"/>
      <c r="B11" s="59"/>
      <c r="C11" s="60"/>
      <c r="D11" s="4" t="s">
        <v>11</v>
      </c>
      <c r="E11" s="5"/>
      <c r="F11" s="39">
        <f t="shared" si="1"/>
        <v>2.84</v>
      </c>
      <c r="G11" s="39">
        <f>SUM(G20,G24,G28,G32,G36,G40,G44,G48,G52,G56,G60,G64,G68,G72,G76,G80,G84,G88,G92,G96,G100,G104,G108,G112,G116,G120,G124,G128,G132,G136,G140,G144,G148,G152,G156,G160,G164,G168,G172,G176,G180,G184,G188,G192,G196,G200,G204,G208,G212,G216,G220,G224,G228,G232,G236,G240,G244,G248,G252,G256,G260,G264,G268,G272,G276,G280,G284,G288,G292,G296,G300,G304,G308,G312,G316,G320,G324,G328,G332,G336,G340,G344,G348,G352,G356,G360,G364,G368,G372,G376,G380,G384)</f>
        <v>2.77</v>
      </c>
      <c r="H11" s="39">
        <f>SUM(H20,H24,H28,H32,H36,H40,H44,H48,H52,H56,H60,H64,H68,H72,H76,H80,H84,H88,H92,H96,H100,H104,H108,H112,H116,H120,H124,H128,H132,H136,H140,H144,H148,H152,H156,H160,H164,H168,H172,H176,H180,H184,H188,H192,H196,H200,H204,H208,H212,H216,H220,H224,H228,H232,H236,H240,H244,H248,H252,H256,H260,H264,H268,H272,H276,H280,H284,H288,H292,H296,H300,H304,H308,H312,H316,H320,H324,H328,H332,H336,H340,H344,H348,H352,H356,H360,H364,H368,H372,H376,H380,H384)</f>
        <v>3</v>
      </c>
      <c r="I11" s="39">
        <f>SUM(I20,I24,I28,I32,I36,I40,I44,I48,I52,I56,I60,I64,I68,I72,I76,I80,I84,I88,I92,I96,I100,I104,I108,I112,I116,I120,I124,I128,I132,I136,I140,I144,I148,I152,I156,I160,I164,I168,I172,I176,I180,I184,I188,I192,I196,I200,I204,I208,I212,I216,I220,I224,I228,I232,I236,I240,I244,I248,I252,I256,I260,I264,I268,I272,I276,I280,I284,I288,I292,I296,I300,I304,I308,I312,I316,I320,I324,I328,I332,I336,I340,I344,I348,I352,I356,I360,I364,I368,I372,I376,I380,I384)</f>
        <v>2.98</v>
      </c>
      <c r="J11" s="39">
        <f>SUM(J20,J24,J28,J32,J36,J40,J44,J48,J52,J56,J60,J64,J68,J72,J76,J80,J84,J88,J92,J96,J100,J104,J108,J112,J116,J120,J124,J128,J132,J136,J140,J144,J148,J152,J156,J160,J164,J168,J172,J176,J180,J184,J188,J192,J196,J200,J204,J208,J212,J216,J220,J224,J228,J232,J236,J240,J244,J248,J252,J256,J260,J264,J268,J272,J276,J280,J284,J288,J292,J296,J300,J304,J308,J312,J316,J320,J324,J328,J332,J336,J340,J344,J348,J352,J356,J360,J364,J368,J372,J376,J380,J384)</f>
        <v>2.9</v>
      </c>
      <c r="K11" s="39">
        <f>SUM(K20,K24,K28,K32,K36,K40,K44,K48,K52,K56,K60,K64,K68,K72,K76,K80,K84,K88,K92,K96,K100,K104,K108,K112,K116,K120,K124,K128,K132,K136,K140,K144,K148,K152,K156,K160,K164,K168,K172,K176,K180,K184,K188,K192,K196,K200,K204,K208,K212,K216,K220,K224,K228,K232,K236,K240,K244,K248,K252,K256,K260,K264,K268,K272,K276,K280,K284,K288,K292,K296,K300,K304,K308,K312,K316,K320,K324,K328,K332,K336,K340,K344,K348,K352,K356,K360,K364,K368,K372,K376,K380,K384)</f>
        <v>3.02</v>
      </c>
      <c r="L11" s="39">
        <f>SUM(L20,L24,L28,L32,L36,L40,L44,L48,L52,L56,L60,L64,L68,L72,L76,L80,L84,L88,L92,L96,L100,L104,L108,L112,L116,L120,L124,L128,L132,L136,L140,L144,L148,L152,L156,L160,L164,L168,L172,L176,L180,L184,L188,L192,L196,L200,L204,L208,L212,L216,L220,L224,L228,L232,L236,L240,L244,L248,L252,L256,L260,L264,L268,L272,L276,L280,L284,L288,L292,L296,L300,L304,L308,L312,L316,L320,L324,L328,L332,L336,L340,L344,L348,L352,L356,L360,L364,L368,L372,L376,L380,L384)</f>
        <v>0.82</v>
      </c>
      <c r="M11" s="39">
        <f>SUM(M20,M24,M28,M32,M36,M40,M44,M48,M52,M56,M60,M64,M68,M72,M76,M80,M84,M88,M92,M96,M100,M104,M108,M112,M116,M120,M124,M128,M132,M136,M140,M144,M148,M152,M156,M160,M164,M168,M172,M176,M180,M184,M188,M192,M196,M200,M204,M208,M212,M216,M220,M224,M228,M232,M236,M240,M244,M248,M252,M256,M260,M264,M268,M272,M276,M280,M284,M288,M292,M296,M300,M304,M308,M312,M316,M320,M324,M328,M332,M336,M340,M344,M348,M352,M356,M360,M364,M368,M372,M376,M380,M384)</f>
        <v>2.5700000000000003</v>
      </c>
      <c r="N11" s="39">
        <f>SUM(N20,N24,N28,N32,N36,N40,N44,N48,N52,N56,N60,N64,N68,N72,N76,N80,N84,N88,N92,N96,N100,N104,N108,N112,N116,N120,N124,N128,N132,N136,N140,N144,N148,N152,N156,N160,N164,N168,N172,N176,N180,N184,N188,N192,N196,N200,N204,N208,N212,N216,N220,N224,N228,N232,N236,N240,N244,N248,N252,N256,N260,N264,N268,N272,N276,N280,N284,N288,N292,N296,N300,N304,N308,N312,N316,N320,N324,N328,N332,N336,N340,N344,N348,N352,N356,N360,N364,N368,N372,N376,N380,N384)</f>
        <v>2.15</v>
      </c>
      <c r="O11" s="39">
        <f>SUM(O20,O24,O28,O32,O36,O40,O44,O48,O52,O56,O60,O64,O68,O72,O76,O80,O84,O88,O92,O96,O100,O104,O108,O112,O116,O120,O124,O128,O132,O136,O140,O144,O148,O152,O156,O160,O164,O168,O172,O176,O180,O184,O188,O192,O196,O200,O204,O208,O212,O216,O220,O224,O228,O232,O236,O240,O244,O248,O252,O256,O260,O264,O268,O272,O276,O280,O284,O288,O292,O296,O300,O304,O308,O312,O316,O320,O324,O328,O332,O336,O340,O344,O348,O352,O356,O360,O364,O368,O372,O376,O380,O384)</f>
        <v>0</v>
      </c>
      <c r="P11" s="39">
        <f>SUM(P20,P24,P28,P32,P36,P40,P44,P48,P52,P56,P60,P64,P68,P72,P76,P80,P84,P88,P92,P96,P100,P104,P108,P112,P116,P120,P124,P128,P132,P136,P140,P144,P148,P152,P156,P160,P164,P168,P172,P176,P180,P184,P188,P192,P196,P200,P204,P208,P212,P216,P220,P224,P228,P232,P236,P240,P244,P248,P252,P256,P260,P264,P268,P272,P276,P280,P284,P288,P292,P296,P300,P304,P308,P312,P316,P320,P324,P328,P332,P336,P340,P344,P348,P352,P356,P360,P364,P368,P372,P376,P380,P384)</f>
        <v>0</v>
      </c>
      <c r="Q11" s="39">
        <f>SUM(Q20,Q24,Q28,Q32,Q36,Q40,Q44,Q48,Q52,Q56,Q60,Q64,Q68,Q72,Q76,Q80,Q84,Q88,Q92,Q96,Q100,Q104,Q108,Q112,Q116,Q120,Q124,Q128,Q132,Q136,Q140,Q144,Q148,Q152,Q156,Q160,Q164,Q168,Q172,Q176,Q180,Q184,Q188,Q192,Q196,Q200,Q204,Q208,Q212,Q216,Q220,Q224,Q228,Q232,Q236,Q240,Q244,Q248,Q252,Q256,Q260,Q264,Q268,Q272,Q276,Q280,Q284,Q288,Q292,Q296,Q300,Q304,Q308,Q312,Q316,Q320,Q324,Q328,Q332,Q336,Q340,Q344,Q348,Q352,Q356,Q360,Q364,Q368,Q372,Q376,Q380,Q384)</f>
        <v>2.65</v>
      </c>
      <c r="R11" s="39">
        <f>SUM(R20,R24,R28,R32,R36,R40,R44,R48,R52,R56,R60,R64,R68,R72,R76,R80,R84,R88,R92,R96,R100,R104,R108,R112,R116,R120,R124,R128,R132,R136,R140,R144,R148,R152,R156,R160,R164,R168,R172,R176,R180,R184,R188,R192,R196,R200,R204,R208,R212,R216,R220,R224,R228,R232,R236,R240,R244,R248,R252,R256,R260,R264,R268,R272,R276,R280,R284,R288,R292,R296,R300,R304,R308,R312,R316,R320,R324,R328,R332,R336,R340,R344,R348,R352,R356,R360,R364,R368,R372,R376,R380,R384)</f>
        <v>2.8200000000000003</v>
      </c>
      <c r="S11" s="39">
        <f>SUM(S20,S24,S28,S32,S36,S40,S44,S48,S52,S56,S60,S64,S68,S72,S76,S80,S84,S88,S92,S96,S100,S104,S108,S112,S116,S120,S124,S128,S132,S136,S140,S144,S148,S152,S156,S160,S164,S168,S172,S176,S180,S184,S188,S192,S196,S200,S204,S208,S212,S216,S220,S224,S228,S232,S236,S240,S244,S248,S252,S256,S260,S264,S268,S272,S276,S280,S284,S288,S292,S296,S300,S304,S308,S312,S316,S320,S324,S328,S332,S336,S340,S344,S348,S352,S356,S360,S364,S368,S372,S376,S380,S384)</f>
        <v>0</v>
      </c>
      <c r="T11" s="39">
        <f>SUM(T20,T24,T28,T32,T36,T40,T44,T48,T52,T56,T60,T64,T68,T72,T76,T80,T84,T88,T92,T96,T100,T104,T108,T112,T116,T120,T124,T128,T132,T136,T140,T144,T148,T152,T156,T160,T164,T168,T172,T176,T180,T184,T188,T192,T196,T200,T204,T208,T212,T216,T220,T224,T228,T232,T236,T240,T244,T248,T252,T256,T260,T264,T268,T272,T276,T280,T284,T288,T292,T296,T300,T304,T308,T312,T316,T320,T324,T328,T332,T336,T340,T344,T348,T352,T356,T360,T364,T368,T372,T376,T380,T384)</f>
        <v>2.89</v>
      </c>
      <c r="U11" s="39">
        <f>SUM(U20,U24,U28,U32,U36,U40,U44,U48,U52,U56,U60,U64,U68,U72,U76,U80,U84,U88,U92,U96,U100,U104,U108,U112,U116,U120,U124,U128,U132,U136,U140,U144,U148,U152,U156,U160,U164,U168,U172,U176,U180,U184,U188,U192,U196,U200,U204,U208,U212,U216,U220,U224,U228,U232,U236,U240,U244,U248,U252,U256,U260,U264,U268,U272,U276,U280,U284,U288,U292,U296,U300,U304,U308,U312,U316,U320,U324,U328,U332,U336,U340,U344,U348,U352,U356,U360,U364,U368,U372,U376,U380,U384)</f>
        <v>2.4</v>
      </c>
      <c r="V11" s="39">
        <f>SUM(V20,V24,V28,V32,V36,V40,V44,V48,V52,V56,V60,V64,V68,V72,V76,V80,V84,V88,V92,V96,V100,V104,V108,V112,V116,V120,V124,V128,V132,V136,V140,V144,V148,V152,V156,V160,V164,V168,V172,V176,V180,V184,V188,V192,V196,V200,V204,V208,V212,V216,V220,V224,V228,V232,V236,V240,V244,V248,V252,V256,V260,V264,V268,V272,V276,V280,V284,V288,V292,V296,V300,V304,V308,V312,V316,V320,V324,V328,V332,V336,V340,V344,V348,V352,V356,V360,V364,V368,V372,V376,V380,V384)</f>
        <v>2.7800000000000002</v>
      </c>
      <c r="W11" s="39">
        <f>SUM(W20,W24,W28,W32,W36,W40,W44,W48,W52,W56,W60,W64,W68,W72,W76,W80,W84,W88,W92,W96,W100,W104,W108,W112,W116,W120,W124,W128,W132,W136,W140,W144,W148,W152,W156,W160,W164,W168,W172,W176,W180,W184,W188,W192,W196,W200,W204,W208,W212,W216,W220,W224,W228,W232,W236,W240,W244,W248,W252,W256,W260,W264,W268,W272,W276,W280,W284,W288,W292,W296,W300,W304,W308,W312,W316,W320,W324,W328,W332,W336,W340,W344,W348,W352,W356,W360,W364,W368,W372,W376,W380,W384)</f>
        <v>3.35</v>
      </c>
      <c r="X11" s="39">
        <f>SUM(X20,X24,X28,X32,X36,X40,X44,X48,X52,X56,X60,X64,X68,X72,X76,X80,X84,X88,X92,X96,X100,X104,X108,X112,X116,X120,X124,X128,X132,X136,X140,X144,X148,X152,X156,X160,X164,X168,X172,X176,X180,X184,X188,X192,X196,X200,X204,X208,X212,X216,X220,X224,X228,X232,X236,X240,X244,X248,X252,X256,X260,X264,X268,X272,X276,X280,X284,X288,X292,X296,X300,X304,X308,X312,X316,X320,X324,X328,X332,X336,X340,X344,X348,X352,X356,X360,X364,X368,X372,X376,X380,X384)</f>
        <v>3.51</v>
      </c>
      <c r="Y11" s="39">
        <f>SUM(Y20,Y24,Y28,Y32,Y36,Y40,Y44,Y48,Y52,Y56,Y60,Y64,Y68,Y72,Y76,Y80,Y84,Y88,Y92,Y96,Y100,Y104,Y108,Y112,Y116,Y120,Y124,Y128,Y132,Y136,Y140,Y144,Y148,Y152,Y156,Y160,Y164,Y168,Y172,Y176,Y180,Y184,Y188,Y192,Y196,Y200,Y204,Y208,Y212,Y216,Y220,Y224,Y228,Y232,Y236,Y240,Y244,Y248,Y252,Y256,Y260,Y264,Y268,Y272,Y276,Y280,Y284,Y288,Y292,Y296,Y300,Y304,Y308,Y312,Y316,Y320,Y324,Y328,Y332,Y336,Y340,Y344,Y348,Y352,Y356,Y360,Y364,Y368,Y372,Y376,Y380,Y384)</f>
        <v>3.0999999999999996</v>
      </c>
      <c r="Z11" s="39">
        <f>SUM(Z20,Z24,Z28,Z32,Z36,Z40,Z44,Z48,Z52,Z56,Z60,Z64,Z68,Z72,Z76,Z80,Z84,Z88,Z92,Z96,Z100,Z104,Z108,Z112,Z116,Z120,Z124,Z128,Z132,Z136,Z140,Z144,Z148,Z152,Z156,Z160,Z164,Z168,Z172,Z176,Z180,Z184,Z188,Z192,Z196,Z200,Z204,Z208,Z212,Z216,Z220,Z224,Z228,Z232,Z236,Z240,Z244,Z248,Z252,Z256,Z260,Z264,Z268,Z272,Z276,Z280,Z284,Z288,Z292,Z296,Z300,Z304,Z308,Z312,Z316,Z320,Z324,Z328,Z332,Z336,Z340,Z344,Z348,Z352,Z356,Z360,Z364,Z368,Z372,Z376,Z380,Z384)</f>
        <v>1.32</v>
      </c>
      <c r="AA11" s="39">
        <f>SUM(AA20,AA24,AA28,AA32,AA36,AA40,AA44,AA48,AA52,AA56,AA60,AA64,AA68,AA72,AA76,AA80,AA84,AA88,AA92,AA96,AA100,AA104,AA108,AA112,AA116,AA120,AA124,AA128,AA132,AA136,AA140,AA144,AA148,AA152,AA156,AA160,AA164,AA168,AA172,AA176,AA180,AA184,AA188,AA192,AA196,AA200,AA204,AA208,AA212,AA216,AA220,AA224,AA228,AA232,AA236,AA240,AA244,AA248,AA252,AA256,AA260,AA264,AA268,AA272,AA276,AA280,AA284,AA288,AA292,AA296,AA300,AA304,AA308,AA312,AA316,AA320,AA324,AA328,AA332,AA336,AA340,AA344,AA348,AA352,AA356,AA360,AA364,AA368,AA372,AA376,AA380,AA384)</f>
        <v>4.6899999999999995</v>
      </c>
      <c r="AB11" s="39">
        <f>SUM(AB20,AB24,AB28,AB32,AB36,AB40,AB44,AB48,AB52,AB56,AB60,AB64,AB68,AB72,AB76,AB80,AB84,AB88,AB92,AB96,AB100,AB104,AB108,AB112,AB116,AB120,AB124,AB128,AB132,AB136,AB140,AB144,AB148,AB152,AB156,AB160,AB164,AB168,AB172,AB176,AB180,AB184,AB188,AB192,AB196,AB200,AB204,AB208,AB212,AB216,AB220,AB224,AB228,AB232,AB236,AB240,AB244,AB248,AB252,AB256,AB260,AB264,AB268,AB272,AB276,AB280,AB284,AB288,AB292,AB296,AB300,AB304,AB308,AB312,AB316,AB320,AB324,AB328,AB332,AB336,AB340,AB344,AB348,AB352,AB356,AB360,AB364,AB368,AB372,AB376,AB380,AB384)</f>
        <v>4.47</v>
      </c>
      <c r="AC11" s="39">
        <f>SUM(AC20,AC24,AC28,AC32,AC36,AC40,AC44,AC48,AC52,AC56,AC60,AC64,AC68,AC72,AC76,AC80,AC84,AC88,AC92,AC96,AC100,AC104,AC108,AC112,AC116,AC120,AC124,AC128,AC132,AC136,AC140,AC144,AC148,AC152,AC156,AC160,AC164,AC168,AC172,AC176,AC180,AC184,AC188,AC192,AC196,AC200,AC204,AC208,AC212,AC216,AC220,AC224,AC228,AC232,AC236,AC240,AC244,AC248,AC252,AC256,AC260,AC264,AC268,AC272,AC276,AC280,AC284,AC288,AC292,AC296,AC300,AC304,AC308,AC312,AC316,AC320,AC324,AC328,AC332,AC336,AC340,AC344,AC348,AC352,AC356,AC360,AC364,AC368,AC372,AC376,AC380,AC384)</f>
        <v>4.75</v>
      </c>
      <c r="AD11" s="39">
        <f>SUM(AD20,AD24,AD28,AD32,AD36,AD40,AD44,AD48,AD52,AD56,AD60,AD64,AD68,AD72,AD76,AD80,AD84,AD88,AD92,AD96,AD100,AD104,AD108,AD112,AD116,AD120,AD124,AD128,AD132,AD136,AD140,AD144,AD148,AD152,AD156,AD160,AD164,AD168,AD172,AD176,AD180,AD184,AD188,AD192,AD196,AD200,AD204,AD208,AD212,AD216,AD220,AD224,AD228,AD232,AD236,AD240,AD244,AD248,AD252,AD256,AD260,AD264,AD268,AD272,AD276,AD280,AD284,AD288,AD292,AD296,AD300,AD304,AD308,AD312,AD316,AD320,AD324,AD328,AD332,AD336,AD340,AD344,AD348,AD352,AD356,AD360,AD364,AD368,AD372,AD376,AD380,AD384)</f>
        <v>4.33</v>
      </c>
      <c r="AE11" s="39">
        <f>SUM(AE20,AE24,AE28,AE32,AE36,AE40,AE44,AE48,AE52,AE56,AE60,AE64,AE68,AE72,AE76,AE80,AE84,AE88,AE92,AE96,AE100,AE104,AE108,AE112,AE116,AE120,AE124,AE128,AE132,AE136,AE140,AE144,AE148,AE152,AE156,AE160,AE164,AE168,AE172,AE176,AE180,AE184,AE188,AE192,AE196,AE200,AE204,AE208,AE212,AE216,AE220,AE224,AE228,AE232,AE236,AE240,AE244,AE248,AE252,AE256,AE260,AE264,AE268,AE272,AE276,AE280,AE284,AE288,AE292,AE296,AE300,AE304,AE308,AE312,AE316,AE320,AE324,AE328,AE332,AE336,AE340,AE344,AE348,AE352,AE356,AE360,AE364,AE368,AE372,AE376,AE380,AE384)</f>
        <v>3.9299999999999997</v>
      </c>
      <c r="AF11" s="39">
        <f>SUM(AF20,AF24,AF28,AF32,AF36,AF40,AF44,AF48,AF52,AF56,AF60,AF64,AF68,AF72,AF76,AF80,AF84,AF88,AF92,AF96,AF100,AF104,AF108,AF112,AF116,AF120,AF124,AF128,AF132,AF136,AF140,AF144,AF148,AF152,AF156,AF160,AF164,AF168,AF172,AF176,AF180,AF184,AF188,AF192,AF196,AF200,AF204,AF208,AF212,AF216,AF220,AF224,AF228,AF232,AF236,AF240,AF244,AF248,AF252,AF256,AF260,AF264,AF268,AF272,AF276,AF280,AF284,AF288,AF292,AF296,AF300,AF304,AF308,AF312,AF316,AF320,AF324,AF328,AF332,AF336,AF340,AF344,AF348,AF352,AF356,AF360,AF364,AF368,AF372,AF376,AF380,AF384)</f>
        <v>3.9000000000000004</v>
      </c>
      <c r="AG11" s="39">
        <f>SUM(AG20,AG24,AG28,AG32,AG36,AG40,AG44,AG48,AG52,AG56,AG60,AG64,AG68,AG72,AG76,AG80,AG84,AG88,AG92,AG96,AG100,AG104,AG108,AG112,AG116,AG120,AG124,AG128,AG132,AG136,AG140,AG144,AG148,AG152,AG156,AG160,AG164,AG168,AG172,AG176,AG180,AG184,AG188,AG192,AG196,AG200,AG204,AG208,AG212,AG216,AG220,AG224,AG228,AG232,AG236,AG240,AG244,AG248,AG252,AG256,AG260,AG264,AG268,AG272,AG276,AG280,AG284,AG288,AG292,AG296,AG300,AG304,AG308,AG312,AG316,AG320,AG324,AG328,AG332,AG336,AG340,AG344,AG348,AG352,AG356,AG360,AG364,AG368,AG372,AG376,AG380,AG384)</f>
        <v>1.33</v>
      </c>
      <c r="AH11" s="39">
        <f>SUM(AH20,AH24,AH28,AH32,AH36,AH40,AH44,AH48,AH52,AH56,AH60,AH64,AH68,AH72,AH76,AH80,AH84,AH88,AH92,AH96,AH100,AH104,AH108,AH112,AH116,AH120,AH124,AH128,AH132,AH136,AH140,AH144,AH148,AH152,AH156,AH160,AH164,AH168,AH172,AH176,AH180,AH184,AH188,AH192,AH196,AH200,AH204,AH208,AH212,AH216,AH220,AH224,AH228,AH232,AH236,AH240,AH244,AH248,AH252,AH256,AH260,AH264,AH268,AH272,AH276,AH280,AH284,AH288,AH292,AH296,AH300,AH304,AH308,AH312,AH316,AH320,AH324,AH328,AH332,AH336,AH340,AH344,AH348,AH352,AH356,AH360,AH364,AH368,AH372,AH376,AH380,AH384)</f>
        <v>4.5999999999999996</v>
      </c>
      <c r="AI11" s="39">
        <f>SUM(AI20,AI24,AI28,AI32,AI36,AI40,AI44,AI48,AI52,AI56,AI60,AI64,AI68,AI72,AI76,AI80,AI84,AI88,AI92,AI96,AI100,AI104,AI108,AI112,AI116,AI120,AI124,AI128,AI132,AI136,AI140,AI144,AI148,AI152,AI156,AI160,AI164,AI168,AI172,AI176,AI180,AI184,AI188,AI192,AI196,AI200,AI204,AI208,AI212,AI216,AI220,AI224,AI228,AI232,AI236,AI240,AI244,AI248,AI252,AI256,AI260,AI264,AI268,AI272,AI276,AI280,AI284,AI288,AI292,AI296,AI300,AI304,AI308,AI312,AI316,AI320,AI324,AI328,AI332,AI336,AI340,AI344,AI348,AI352,AI356,AI360,AI364,AI368,AI372,AI376,AI380,AI384)</f>
        <v>4.25</v>
      </c>
      <c r="AJ11" s="39">
        <f>SUM(AJ20,AJ24,AJ28,AJ32,AJ36,AJ40,AJ44,AJ48,AJ52,AJ56,AJ60,AJ64,AJ68,AJ72,AJ76,AJ80,AJ84,AJ88,AJ92,AJ96,AJ100,AJ104,AJ108,AJ112,AJ116,AJ120,AJ124,AJ128,AJ132,AJ136,AJ140,AJ144,AJ148,AJ152,AJ156,AJ160,AJ164,AJ168,AJ172,AJ176,AJ180,AJ184,AJ188,AJ192,AJ196,AJ200,AJ204,AJ208,AJ212,AJ216,AJ220,AJ224,AJ228,AJ232,AJ236,AJ240,AJ244,AJ248,AJ252,AJ256,AJ260,AJ264,AJ268,AJ272,AJ276,AJ280,AJ284,AJ288,AJ292,AJ296,AJ300,AJ304,AJ308,AJ312,AJ316,AJ320,AJ324,AJ328,AJ332,AJ336,AJ340,AJ344,AJ348,AJ352,AJ356,AJ360,AJ364,AJ368,AJ372,AJ376,AJ380,AJ384)</f>
        <v>0</v>
      </c>
      <c r="AK11" s="51">
        <f t="shared" si="2"/>
        <v>66.11</v>
      </c>
    </row>
    <row r="12" spans="1:39" s="7" customFormat="1" ht="15.75" customHeight="1" x14ac:dyDescent="0.25">
      <c r="A12" s="59"/>
      <c r="B12" s="59"/>
      <c r="C12" s="4" t="s">
        <v>112</v>
      </c>
      <c r="D12" s="4" t="s">
        <v>9</v>
      </c>
      <c r="E12" s="19">
        <v>285.40899999999931</v>
      </c>
      <c r="F12" s="39">
        <f t="shared" si="1"/>
        <v>722.48899999999924</v>
      </c>
      <c r="G12" s="39">
        <f>SUM(G21,G25,G29,G33,G37,G41,G45,G49,G53,G57,G61,G65,G69,G73,G77,G81,G85,G89,G93,G97,G101,G105,G109,G113,G117,G121,G125,G129,G133,G137,G141,G145,G149,G153,G157,G161,G165,G169,G173,G177,G181,G185,G189,G193,G197,G201,G205,G209,G213,G217,G221,G225,G229,G233,G237,G241,G245,G249,G253,G257,G261,G265,G269,G273,G277,G281,G285,G289,G293,G297,G301,G305,G309,G313,G317,G321,G325,G329,G333,G337,G341,G345,G349,G353,G357,G361,G365,G369,G373,G377,G381,G385)</f>
        <v>728.52899999999886</v>
      </c>
      <c r="H12" s="39">
        <f>SUM(H21,H25,H29,H33,H37,H41,H45,H49,H53,H57,H61,H65,H69,H73,H77,H81,H85,H89,H93,H97,H101,H105,H109,H113,H117,H121,H125,H129,H133,H137,H141,H145,H149,H153,H157,H161,H165,H169,H173,H177,H181,H185,H189,H193,H197,H201,H205,H209,H213,H217,H221,H225,H229,H233,H237,H241,H245,H249,H253,H257,H261,H265,H269,H273,H277,H281,H285,H289,H293,H297,H301,H305,H309,H313,H317,H321,H325,H329,H333,H337,H341,H345,H349,H353,H357,H361,H365,H369,H373,H377,H381,H385)</f>
        <v>774.30899999999895</v>
      </c>
      <c r="I12" s="39">
        <f>SUM(I21,I25,I29,I33,I37,I41,I45,I49,I53,I57,I61,I65,I69,I73,I77,I81,I85,I89,I93,I97,I101,I105,I109,I113,I117,I121,I125,I129,I133,I137,I141,I145,I149,I153,I157,I161,I165,I169,I173,I177,I181,I185,I189,I193,I197,I201,I205,I209,I213,I217,I221,I225,I229,I233,I237,I241,I245,I249,I253,I257,I261,I265,I269,I273,I277,I281,I285,I289,I293,I297,I301,I305,I309,I313,I317,I321,I325,I329,I333,I337,I341,I345,I349,I353,I357,I361,I365,I369,I373,I377,I381,I385)</f>
        <v>797.54899999999895</v>
      </c>
      <c r="J12" s="39">
        <f>SUM(J21,J25,J29,J33,J37,J41,J45,J49,J53,J57,J61,J65,J69,J73,J77,J81,J85,J89,J93,J97,J101,J105,J109,J113,J117,J121,J125,J129,J133,J137,J141,J145,J149,J153,J157,J161,J165,J169,J173,J177,J181,J185,J189,J193,J197,J201,J205,J209,J213,J217,J221,J225,J229,J233,J237,J241,J245,J249,J253,J257,J261,J265,J269,J273,J277,J281,J285,J289,J293,J297,J301,J305,J309,J313,J317,J321,J325,J329,J333,J337,J341,J345,J349,J353,J357,J361,J365,J369,J373,J377,J381,J385)</f>
        <v>854.90899999999897</v>
      </c>
      <c r="K12" s="39">
        <f>SUM(K21,K25,K29,K33,K37,K41,K45,K49,K53,K57,K61,K65,K69,K73,K77,K81,K85,K89,K93,K97,K101,K105,K109,K113,K117,K121,K125,K129,K133,K137,K141,K145,K149,K153,K157,K161,K165,K169,K173,K177,K181,K185,K189,K193,K197,K201,K205,K209,K213,K217,K221,K225,K229,K233,K237,K241,K245,K249,K253,K257,K261,K265,K269,K273,K277,K281,K285,K289,K293,K297,K301,K305,K309,K313,K317,K321,K325,K329,K333,K337,K341,K345,K349,K353,K357,K361,K365,K369,K373,K377,K381,K385)</f>
        <v>824.06899999999894</v>
      </c>
      <c r="L12" s="39">
        <f>SUM(L21,L25,L29,L33,L37,L41,L45,L49,L53,L57,L61,L65,L69,L73,L77,L81,L85,L89,L93,L97,L101,L105,L109,L113,L117,L121,L125,L129,L133,L137,L141,L145,L149,L153,L157,L161,L165,L169,L173,L177,L181,L185,L189,L193,L197,L201,L205,L209,L213,L217,L221,L225,L229,L233,L237,L241,L245,L249,L253,L257,L261,L265,L269,L273,L277,L281,L285,L289,L293,L297,L301,L305,L309,L313,L317,L321,L325,L329,L333,L337,L341,L345,L349,L353,L357,L361,L365,L369,L373,L377,L381,L385)</f>
        <v>844.08899999999892</v>
      </c>
      <c r="M12" s="39">
        <f>SUM(M21,M25,M29,M33,M37,M41,M45,M49,M53,M57,M61,M65,M69,M73,M77,M81,M85,M89,M93,M97,M101,M105,M109,M113,M117,M121,M125,M129,M133,M137,M141,M145,M149,M153,M157,M161,M165,M169,M173,M177,M181,M185,M189,M193,M197,M201,M205,M209,M213,M217,M221,M225,M229,M233,M237,M241,M245,M249,M253,M257,M261,M265,M269,M273,M277,M281,M285,M289,M293,M297,M301,M305,M309,M313,M317,M321,M325,M329,M333,M337,M341,M345,M349,M353,M357,M361,M365,M369,M373,M377,M381,M385)</f>
        <v>881.66899999999896</v>
      </c>
      <c r="N12" s="39">
        <f>SUM(N21,N25,N29,N33,N37,N41,N45,N49,N53,N57,N61,N65,N69,N73,N77,N81,N85,N89,N93,N97,N101,N105,N109,N113,N117,N121,N125,N129,N133,N137,N141,N145,N149,N153,N157,N161,N165,N169,N173,N177,N181,N185,N189,N193,N197,N201,N205,N209,N213,N217,N221,N225,N229,N233,N237,N241,N245,N249,N253,N257,N261,N265,N269,N273,N277,N281,N285,N289,N293,N297,N301,N305,N309,N313,N317,N321,N325,N329,N333,N337,N341,N345,N349,N353,N357,N361,N365,N369,N373,N377,N381,N385)</f>
        <v>932.68899999999894</v>
      </c>
      <c r="O12" s="39">
        <f>SUM(O21,O25,O29,O33,O37,O41,O45,O49,O53,O57,O61,O65,O69,O73,O77,O81,O85,O89,O93,O97,O101,O105,O109,O113,O117,O121,O125,O129,O133,O137,O141,O145,O149,O153,O157,O161,O165,O169,O173,O177,O181,O185,O189,O193,O197,O201,O205,O209,O213,O217,O221,O225,O229,O233,O237,O241,O245,O249,O253,O257,O261,O265,O269,O273,O277,O281,O285,O289,O293,O297,O301,O305,O309,O313,O317,O321,O325,O329,O333,O337,O341,O345,O349,O353,O357,O361,O365,O369,O373,O377,O381,O385)</f>
        <v>932.68899999999894</v>
      </c>
      <c r="P12" s="39">
        <f>SUM(P21,P25,P29,P33,P37,P41,P45,P49,P53,P57,P61,P65,P69,P73,P77,P81,P85,P89,P93,P97,P101,P105,P109,P113,P117,P121,P125,P129,P133,P137,P141,P145,P149,P153,P157,P161,P165,P169,P173,P177,P181,P185,P189,P193,P197,P201,P205,P209,P213,P217,P221,P225,P229,P233,P237,P241,P245,P249,P253,P257,P261,P265,P269,P273,P277,P281,P285,P289,P293,P297,P301,P305,P309,P313,P317,P321,P325,P329,P333,P337,P341,P345,P349,P353,P357,P361,P365,P369,P373,P377,P381,P385)</f>
        <v>932.68899999999894</v>
      </c>
      <c r="Q12" s="39">
        <f>SUM(Q21,Q25,Q29,Q33,Q37,Q41,Q45,Q49,Q53,Q57,Q61,Q65,Q69,Q73,Q77,Q81,Q85,Q89,Q93,Q97,Q101,Q105,Q109,Q113,Q117,Q121,Q125,Q129,Q133,Q137,Q141,Q145,Q149,Q153,Q157,Q161,Q165,Q169,Q173,Q177,Q181,Q185,Q189,Q193,Q197,Q201,Q205,Q209,Q213,Q217,Q221,Q225,Q229,Q233,Q237,Q241,Q245,Q249,Q253,Q257,Q261,Q265,Q269,Q273,Q277,Q281,Q285,Q289,Q293,Q297,Q301,Q305,Q309,Q313,Q317,Q321,Q325,Q329,Q333,Q337,Q341,Q345,Q349,Q353,Q357,Q361,Q365,Q369,Q373,Q377,Q381,Q385)</f>
        <v>866.04899999999884</v>
      </c>
      <c r="R12" s="39">
        <f>SUM(R21,R25,R29,R33,R37,R41,R45,R49,R53,R57,R61,R65,R69,R73,R77,R81,R85,R89,R93,R97,R101,R105,R109,R113,R117,R121,R125,R129,R133,R137,R141,R145,R149,R153,R157,R161,R165,R169,R173,R177,R181,R185,R189,R193,R197,R201,R205,R209,R213,R217,R221,R225,R229,R233,R237,R241,R245,R249,R253,R257,R261,R265,R269,R273,R277,R281,R285,R289,R293,R297,R301,R305,R309,R313,R317,R321,R325,R329,R333,R337,R341,R345,R349,R353,R357,R361,R365,R369,R373,R377,R381,R385)</f>
        <v>778.20899999999881</v>
      </c>
      <c r="S12" s="39">
        <f>SUM(S21,S25,S29,S33,S37,S41,S45,S49,S53,S57,S61,S65,S69,S73,S77,S81,S85,S89,S93,S97,S101,S105,S109,S113,S117,S121,S125,S129,S133,S137,S141,S145,S149,S153,S157,S161,S165,S169,S173,S177,S181,S185,S189,S193,S197,S201,S205,S209,S213,S217,S221,S225,S229,S233,S237,S241,S245,S249,S253,S257,S261,S265,S269,S273,S277,S281,S285,S289,S293,S297,S301,S305,S309,S313,S317,S321,S325,S329,S333,S337,S341,S345,S349,S353,S357,S361,S365,S369,S373,S377,S381,S385)</f>
        <v>782.1089999999989</v>
      </c>
      <c r="T12" s="39">
        <f>SUM(T21,T25,T29,T33,T37,T41,T45,T49,T53,T57,T61,T65,T69,T73,T77,T81,T85,T89,T93,T97,T101,T105,T109,T113,T117,T121,T125,T129,T133,T137,T141,T145,T149,T153,T157,T161,T165,T169,T173,T177,T181,T185,T189,T193,T197,T201,T205,T209,T213,T217,T221,T225,T229,T233,T237,T241,T245,T249,T253,T257,T261,T265,T269,T273,T277,T281,T285,T289,T293,T297,T301,T305,T309,T313,T317,T321,T325,T329,T333,T337,T341,T345,T349,T353,T357,T361,T365,T369,T373,T377,T381,T385)</f>
        <v>824.6889999999986</v>
      </c>
      <c r="U12" s="39">
        <f>SUM(U21,U25,U29,U33,U37,U41,U45,U49,U53,U57,U61,U65,U69,U73,U77,U81,U85,U89,U93,U97,U101,U105,U109,U113,U117,U121,U125,U129,U133,U137,U141,U145,U149,U153,U157,U161,U165,U169,U173,U177,U181,U185,U189,U193,U197,U201,U205,U209,U213,U217,U221,U225,U229,U233,U237,U241,U245,U249,U253,U257,U261,U265,U269,U273,U277,U281,U285,U289,U293,U297,U301,U305,U309,U313,U317,U321,U325,U329,U333,U337,U341,U345,U349,U353,U357,U361,U365,U369,U373,U377,U381,U385)</f>
        <v>887.56899999999894</v>
      </c>
      <c r="V12" s="39">
        <f>SUM(V21,V25,V29,V33,V37,V41,V45,V49,V53,V57,V61,V65,V69,V73,V77,V81,V85,V89,V93,V97,V101,V105,V109,V113,V117,V121,V125,V129,V133,V137,V141,V145,V149,V153,V157,V161,V165,V169,V173,V177,V181,V185,V189,V193,V197,V201,V205,V209,V213,V217,V221,V225,V229,V233,V237,V241,V245,V249,V253,V257,V261,V265,V269,V273,V277,V281,V285,V289,V293,V297,V301,V305,V309,V313,V317,V321,V325,V329,V333,V337,V341,V345,V349,V353,V357,V361,V365,V369,V373,V377,V381,V385)</f>
        <v>925.72899999999868</v>
      </c>
      <c r="W12" s="39">
        <f>SUM(W21,W25,W29,W33,W37,W41,W45,W49,W53,W57,W61,W65,W69,W73,W77,W81,W85,W89,W93,W97,W101,W105,W109,W113,W117,W121,W125,W129,W133,W137,W141,W145,W149,W153,W157,W161,W165,W169,W173,W177,W181,W185,W189,W193,W197,W201,W205,W209,W213,W217,W221,W225,W229,W233,W237,W241,W245,W249,W253,W257,W261,W265,W269,W273,W277,W281,W285,W289,W293,W297,W301,W305,W309,W313,W317,W321,W325,W329,W333,W337,W341,W345,W349,W353,W357,W361,W365,W369,W373,W377,W381,W385)</f>
        <v>904.84899999999902</v>
      </c>
      <c r="X12" s="39">
        <f>SUM(X21,X25,X29,X33,X37,X41,X45,X49,X53,X57,X61,X65,X69,X73,X77,X81,X85,X89,X93,X97,X101,X105,X109,X113,X117,X121,X125,X129,X133,X137,X141,X145,X149,X153,X157,X161,X165,X169,X173,X177,X181,X185,X189,X193,X197,X201,X205,X209,X213,X217,X221,X225,X229,X233,X237,X241,X245,X249,X253,X257,X261,X265,X269,X273,X277,X281,X285,X289,X293,X297,X301,X305,X309,X313,X317,X321,X325,X329,X333,X337,X341,X345,X349,X353,X357,X361,X365,X369,X373,X377,X381,X385)</f>
        <v>877.3489999999988</v>
      </c>
      <c r="Y12" s="39">
        <f>SUM(Y21,Y25,Y29,Y33,Y37,Y41,Y45,Y49,Y53,Y57,Y61,Y65,Y69,Y73,Y77,Y81,Y85,Y89,Y93,Y97,Y101,Y105,Y109,Y113,Y117,Y121,Y125,Y129,Y133,Y137,Y141,Y145,Y149,Y153,Y157,Y161,Y165,Y169,Y173,Y177,Y181,Y185,Y189,Y193,Y197,Y201,Y205,Y209,Y213,Y217,Y221,Y225,Y229,Y233,Y237,Y241,Y245,Y249,Y253,Y257,Y261,Y265,Y269,Y273,Y277,Y281,Y285,Y289,Y293,Y297,Y301,Y305,Y309,Y313,Y317,Y321,Y325,Y329,Y333,Y337,Y341,Y345,Y349,Y353,Y357,Y361,Y365,Y369,Y373,Y377,Y381,Y385)</f>
        <v>877.62899999999934</v>
      </c>
      <c r="Z12" s="39">
        <f>SUM(Z21,Z25,Z29,Z33,Z37,Z41,Z45,Z49,Z53,Z57,Z61,Z65,Z69,Z73,Z77,Z81,Z85,Z89,Z93,Z97,Z101,Z105,Z109,Z113,Z117,Z121,Z125,Z129,Z133,Z137,Z141,Z145,Z149,Z153,Z157,Z161,Z165,Z169,Z173,Z177,Z181,Z185,Z189,Z193,Z197,Z201,Z205,Z209,Z213,Z217,Z221,Z225,Z229,Z233,Z237,Z241,Z245,Z249,Z253,Z257,Z261,Z265,Z269,Z273,Z277,Z281,Z285,Z289,Z293,Z297,Z301,Z305,Z309,Z313,Z317,Z321,Z325,Z329,Z333,Z337,Z341,Z345,Z349,Z353,Z357,Z361,Z365,Z369,Z373,Z377,Z381,Z385)</f>
        <v>844.26899999999898</v>
      </c>
      <c r="AA12" s="39">
        <f>SUM(AA21,AA25,AA29,AA33,AA37,AA41,AA45,AA49,AA53,AA57,AA61,AA65,AA69,AA73,AA77,AA81,AA85,AA89,AA93,AA97,AA101,AA105,AA109,AA113,AA117,AA121,AA125,AA129,AA133,AA137,AA141,AA145,AA149,AA153,AA157,AA161,AA165,AA169,AA173,AA177,AA181,AA185,AA189,AA193,AA197,AA201,AA205,AA209,AA213,AA217,AA221,AA225,AA229,AA233,AA237,AA241,AA245,AA249,AA253,AA257,AA261,AA265,AA269,AA273,AA277,AA281,AA285,AA289,AA293,AA297,AA301,AA305,AA309,AA313,AA317,AA321,AA325,AA329,AA333,AA337,AA341,AA345,AA349,AA353,AA357,AA361,AA365,AA369,AA373,AA377,AA381,AA385)</f>
        <v>764.82899999999972</v>
      </c>
      <c r="AB12" s="39">
        <f>SUM(AB21,AB25,AB29,AB33,AB37,AB41,AB45,AB49,AB53,AB57,AB61,AB65,AB69,AB73,AB77,AB81,AB85,AB89,AB93,AB97,AB101,AB105,AB109,AB113,AB117,AB121,AB125,AB129,AB133,AB137,AB141,AB145,AB149,AB153,AB157,AB161,AB165,AB169,AB173,AB177,AB181,AB185,AB189,AB193,AB197,AB201,AB205,AB209,AB213,AB217,AB221,AB225,AB229,AB233,AB237,AB241,AB245,AB249,AB253,AB257,AB261,AB265,AB269,AB273,AB277,AB281,AB285,AB289,AB293,AB297,AB301,AB305,AB309,AB313,AB317,AB321,AB325,AB329,AB333,AB337,AB341,AB345,AB349,AB353,AB357,AB361,AB365,AB369,AB373,AB377,AB381,AB385)</f>
        <v>688.10899999999936</v>
      </c>
      <c r="AC12" s="39">
        <f>SUM(AC21,AC25,AC29,AC33,AC37,AC41,AC45,AC49,AC53,AC57,AC61,AC65,AC69,AC73,AC77,AC81,AC85,AC89,AC93,AC97,AC101,AC105,AC109,AC113,AC117,AC121,AC125,AC129,AC133,AC137,AC141,AC145,AC149,AC153,AC157,AC161,AC165,AC169,AC173,AC177,AC181,AC185,AC189,AC193,AC197,AC201,AC205,AC209,AC213,AC217,AC221,AC225,AC229,AC233,AC237,AC241,AC245,AC249,AC253,AC257,AC261,AC265,AC269,AC273,AC277,AC281,AC285,AC289,AC293,AC297,AC301,AC305,AC309,AC313,AC317,AC321,AC325,AC329,AC333,AC337,AC341,AC345,AC349,AC353,AC357,AC361,AC365,AC369,AC373,AC377,AC381,AC385)</f>
        <v>590.628999999999</v>
      </c>
      <c r="AD12" s="39">
        <f>SUM(AD21,AD25,AD29,AD33,AD37,AD41,AD45,AD49,AD53,AD57,AD61,AD65,AD69,AD73,AD77,AD81,AD85,AD89,AD93,AD97,AD101,AD105,AD109,AD113,AD117,AD121,AD125,AD129,AD133,AD137,AD141,AD145,AD149,AD153,AD157,AD161,AD165,AD169,AD173,AD177,AD181,AD185,AD189,AD193,AD197,AD201,AD205,AD209,AD213,AD217,AD221,AD225,AD229,AD233,AD237,AD241,AD245,AD249,AD253,AD257,AD261,AD265,AD269,AD273,AD277,AD281,AD285,AD289,AD293,AD297,AD301,AD305,AD309,AD313,AD317,AD321,AD325,AD329,AD333,AD337,AD341,AD345,AD349,AD353,AD357,AD361,AD365,AD369,AD373,AD377,AD381,AD385)</f>
        <v>528.78899999999919</v>
      </c>
      <c r="AE12" s="39">
        <f>SUM(AE21,AE25,AE29,AE33,AE37,AE41,AE45,AE49,AE53,AE57,AE61,AE65,AE69,AE73,AE77,AE81,AE85,AE89,AE93,AE97,AE101,AE105,AE109,AE113,AE117,AE121,AE125,AE129,AE133,AE137,AE141,AE145,AE149,AE153,AE157,AE161,AE165,AE169,AE173,AE177,AE181,AE185,AE189,AE193,AE197,AE201,AE205,AE209,AE213,AE217,AE221,AE225,AE229,AE233,AE237,AE241,AE245,AE249,AE253,AE257,AE261,AE265,AE269,AE273,AE277,AE281,AE285,AE289,AE293,AE297,AE301,AE305,AE309,AE313,AE317,AE321,AE325,AE329,AE333,AE337,AE341,AE345,AE349,AE353,AE357,AE361,AE365,AE369,AE373,AE377,AE381,AE385)</f>
        <v>469.31899999999922</v>
      </c>
      <c r="AF12" s="39">
        <f>SUM(AF21,AF25,AF29,AF33,AF37,AF41,AF45,AF49,AF53,AF57,AF61,AF65,AF69,AF73,AF77,AF81,AF85,AF89,AF93,AF97,AF101,AF105,AF109,AF113,AF117,AF121,AF125,AF129,AF133,AF137,AF141,AF145,AF149,AF153,AF157,AF161,AF165,AF169,AF173,AF177,AF181,AF185,AF189,AF193,AF197,AF201,AF205,AF209,AF213,AF217,AF221,AF225,AF229,AF233,AF237,AF241,AF245,AF249,AF253,AF257,AF261,AF265,AF269,AF273,AF277,AF281,AF285,AF289,AF293,AF297,AF301,AF305,AF309,AF313,AF317,AF321,AF325,AF329,AF333,AF337,AF341,AF345,AF349,AF353,AF357,AF361,AF365,AF369,AF373,AF377,AF381,AF385)</f>
        <v>367.12899999999945</v>
      </c>
      <c r="AG12" s="39">
        <f>SUM(AG21,AG25,AG29,AG33,AG37,AG41,AG45,AG49,AG53,AG57,AG61,AG65,AG69,AG73,AG77,AG81,AG85,AG89,AG93,AG97,AG101,AG105,AG109,AG113,AG117,AG121,AG125,AG129,AG133,AG137,AG141,AG145,AG149,AG153,AG157,AG161,AG165,AG169,AG173,AG177,AG181,AG185,AG189,AG193,AG197,AG201,AG205,AG209,AG213,AG217,AG221,AG225,AG229,AG233,AG237,AG241,AG245,AG249,AG253,AG257,AG261,AG265,AG269,AG273,AG277,AG281,AG285,AG289,AG293,AG297,AG301,AG305,AG309,AG313,AG317,AG321,AG325,AG329,AG333,AG337,AG341,AG345,AG349,AG353,AG357,AG361,AG365,AG369,AG373,AG377,AG381,AG385)</f>
        <v>340.86899999999935</v>
      </c>
      <c r="AH12" s="39">
        <f>SUM(AH21,AH25,AH29,AH33,AH37,AH41,AH45,AH49,AH53,AH57,AH61,AH65,AH69,AH73,AH77,AH81,AH85,AH89,AH93,AH97,AH101,AH105,AH109,AH113,AH117,AH121,AH125,AH129,AH133,AH137,AH141,AH145,AH149,AH153,AH157,AH161,AH165,AH169,AH173,AH177,AH181,AH185,AH189,AH193,AH197,AH201,AH205,AH209,AH213,AH217,AH221,AH225,AH229,AH233,AH237,AH241,AH245,AH249,AH253,AH257,AH261,AH265,AH269,AH273,AH277,AH281,AH285,AH289,AH293,AH297,AH301,AH305,AH309,AH313,AH317,AH321,AH325,AH329,AH333,AH337,AH341,AH345,AH349,AH353,AH357,AH361,AH365,AH369,AH373,AH377,AH381,AH385)</f>
        <v>269.46899999999908</v>
      </c>
      <c r="AI12" s="39">
        <f>SUM(AI21,AI25,AI29,AI33,AI37,AI41,AI45,AI49,AI53,AI57,AI61,AI65,AI69,AI73,AI77,AI81,AI85,AI89,AI93,AI97,AI101,AI105,AI109,AI113,AI117,AI121,AI125,AI129,AI133,AI137,AI141,AI145,AI149,AI153,AI157,AI161,AI165,AI169,AI173,AI177,AI181,AI185,AI189,AI193,AI197,AI201,AI205,AI209,AI213,AI217,AI221,AI225,AI229,AI233,AI237,AI241,AI245,AI249,AI253,AI257,AI261,AI265,AI269,AI273,AI277,AI281,AI285,AI289,AI293,AI297,AI301,AI305,AI309,AI313,AI317,AI321,AI325,AI329,AI333,AI337,AI341,AI345,AI349,AI353,AI357,AI361,AI365,AI369,AI373,AI377,AI381,AI385)</f>
        <v>266.06899999999939</v>
      </c>
      <c r="AJ12" s="39">
        <f>SUM(AJ21,AJ25,AJ29,AJ33,AJ37,AJ41,AJ45,AJ49,AJ53,AJ57,AJ61,AJ65,AJ69,AJ73,AJ77,AJ81,AJ85,AJ89,AJ93,AJ97,AJ101,AJ105,AJ109,AJ113,AJ117,AJ121,AJ125,AJ129,AJ133,AJ137,AJ141,AJ145,AJ149,AJ153,AJ157,AJ161,AJ165,AJ169,AJ173,AJ177,AJ181,AJ185,AJ189,AJ193,AJ197,AJ201,AJ205,AJ209,AJ213,AJ217,AJ221,AJ225,AJ229,AJ233,AJ237,AJ241,AJ245,AJ249,AJ253,AJ257,AJ261,AJ265,AJ269,AJ273,AJ277,AJ281,AJ285,AJ289,AJ293,AJ297,AJ301,AJ305,AJ309,AJ313,AJ317,AJ321,AJ325,AJ329,AJ333,AJ337,AJ341,AJ345,AJ349,AJ353,AJ357,AJ361,AJ365,AJ369,AJ373,AJ377,AJ381,AJ385)</f>
        <v>269.46899999999908</v>
      </c>
      <c r="AK12" s="39">
        <f>AJ12</f>
        <v>269.46899999999908</v>
      </c>
    </row>
    <row r="13" spans="1:39" s="7" customFormat="1" x14ac:dyDescent="0.25">
      <c r="A13" s="59"/>
      <c r="B13" s="59"/>
      <c r="C13" s="8" t="s">
        <v>13</v>
      </c>
      <c r="D13" s="4" t="s">
        <v>9</v>
      </c>
      <c r="E13" s="40"/>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2"/>
      <c r="AI13" s="42"/>
      <c r="AJ13" s="42"/>
      <c r="AK13" s="40"/>
    </row>
    <row r="14" spans="1:39" s="7" customFormat="1" x14ac:dyDescent="0.25">
      <c r="A14" s="59"/>
      <c r="B14" s="59"/>
      <c r="C14" s="8" t="s">
        <v>14</v>
      </c>
      <c r="D14" s="4" t="s">
        <v>9</v>
      </c>
      <c r="E14" s="40"/>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2"/>
      <c r="AI14" s="42"/>
      <c r="AJ14" s="42"/>
      <c r="AK14" s="40"/>
    </row>
    <row r="15" spans="1:39" s="7" customFormat="1" x14ac:dyDescent="0.25">
      <c r="A15" s="59"/>
      <c r="B15" s="59"/>
      <c r="C15" s="8" t="s">
        <v>15</v>
      </c>
      <c r="D15" s="4" t="s">
        <v>9</v>
      </c>
      <c r="E15" s="40"/>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2"/>
      <c r="AI15" s="42"/>
      <c r="AJ15" s="42"/>
      <c r="AK15" s="40"/>
    </row>
    <row r="16" spans="1:39" s="7" customFormat="1" ht="15.75" customHeight="1" x14ac:dyDescent="0.25">
      <c r="A16" s="60"/>
      <c r="B16" s="60"/>
      <c r="C16" s="8" t="s">
        <v>16</v>
      </c>
      <c r="D16" s="4" t="s">
        <v>9</v>
      </c>
      <c r="E16" s="9"/>
      <c r="F16" s="39">
        <v>0</v>
      </c>
      <c r="G16" s="39">
        <v>0</v>
      </c>
      <c r="H16" s="39">
        <v>0</v>
      </c>
      <c r="I16" s="39">
        <v>0</v>
      </c>
      <c r="J16" s="39">
        <v>0</v>
      </c>
      <c r="K16" s="39">
        <v>0</v>
      </c>
      <c r="L16" s="39">
        <v>0</v>
      </c>
      <c r="M16" s="39">
        <v>0</v>
      </c>
      <c r="N16" s="39">
        <v>0</v>
      </c>
      <c r="O16" s="39">
        <v>0</v>
      </c>
      <c r="P16" s="39">
        <v>0</v>
      </c>
      <c r="Q16" s="39">
        <v>0</v>
      </c>
      <c r="R16" s="39">
        <v>0</v>
      </c>
      <c r="S16" s="39">
        <v>0</v>
      </c>
      <c r="T16" s="39">
        <v>0</v>
      </c>
      <c r="U16" s="39">
        <v>0</v>
      </c>
      <c r="V16" s="39">
        <v>0</v>
      </c>
      <c r="W16" s="39">
        <v>0</v>
      </c>
      <c r="X16" s="39">
        <v>0</v>
      </c>
      <c r="Y16" s="39">
        <v>0</v>
      </c>
      <c r="Z16" s="39">
        <v>0</v>
      </c>
      <c r="AA16" s="39">
        <v>0</v>
      </c>
      <c r="AB16" s="39">
        <v>0</v>
      </c>
      <c r="AC16" s="39">
        <v>0</v>
      </c>
      <c r="AD16" s="39">
        <v>0</v>
      </c>
      <c r="AE16" s="39">
        <v>0</v>
      </c>
      <c r="AF16" s="39">
        <v>0</v>
      </c>
      <c r="AG16" s="39">
        <v>0</v>
      </c>
      <c r="AH16" s="39">
        <v>0</v>
      </c>
      <c r="AI16" s="39">
        <v>0</v>
      </c>
      <c r="AJ16" s="39">
        <v>0</v>
      </c>
      <c r="AK16" s="6">
        <f>AJ16</f>
        <v>0</v>
      </c>
    </row>
    <row r="17" spans="1:39" x14ac:dyDescent="0.25">
      <c r="A17" s="43"/>
      <c r="B17" s="43"/>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row>
    <row r="18" spans="1:39" x14ac:dyDescent="0.25">
      <c r="A18" s="10" t="s">
        <v>17</v>
      </c>
      <c r="B18" s="53">
        <f>VLOOKUP(A18,[1]INTI!$F$4:$G$317,2,FALSE)</f>
        <v>30.690999999999999</v>
      </c>
      <c r="C18" s="11" t="s">
        <v>8</v>
      </c>
      <c r="D18" s="11" t="s">
        <v>9</v>
      </c>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f>SUM(F18:AJ18)</f>
        <v>0</v>
      </c>
      <c r="AL18" t="str">
        <f t="shared" ref="AL18" si="3">IF(AK18=0,"kosong","isi")</f>
        <v>kosong</v>
      </c>
      <c r="AM18" s="77" t="str" cm="1">
        <f t="array" ref="AM18">_xlfn.IFNA(_xlfn.IFS(AL18&lt;&gt;"kosong","ada",AL19&lt;&gt;"kosong","ada",AL20&lt;&gt;"kosong","ada"), "")</f>
        <v/>
      </c>
    </row>
    <row r="19" spans="1:39" x14ac:dyDescent="0.25">
      <c r="A19" s="13" t="str">
        <f t="shared" ref="A19:A21" si="4">A18</f>
        <v>J12</v>
      </c>
      <c r="B19" s="54"/>
      <c r="C19" s="53" t="s">
        <v>10</v>
      </c>
      <c r="D19" s="11" t="s">
        <v>9</v>
      </c>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f>SUM(F19:AJ19)</f>
        <v>0</v>
      </c>
      <c r="AL19" t="str">
        <f t="shared" ref="AL18:AL80" si="5">IF(AK19=0,"kosong","isi")</f>
        <v>kosong</v>
      </c>
      <c r="AM19" s="77"/>
    </row>
    <row r="20" spans="1:39" x14ac:dyDescent="0.25">
      <c r="A20" s="13" t="str">
        <f t="shared" si="4"/>
        <v>J12</v>
      </c>
      <c r="B20" s="54"/>
      <c r="C20" s="55"/>
      <c r="D20" s="11" t="s">
        <v>11</v>
      </c>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f>SUM(F20:AJ20)</f>
        <v>0</v>
      </c>
      <c r="AL20" t="str">
        <f t="shared" si="5"/>
        <v>kosong</v>
      </c>
      <c r="AM20" s="77"/>
    </row>
    <row r="21" spans="1:39" x14ac:dyDescent="0.25">
      <c r="A21" s="16" t="str">
        <f t="shared" si="4"/>
        <v>J12</v>
      </c>
      <c r="B21" s="55"/>
      <c r="C21" s="17" t="s">
        <v>12</v>
      </c>
      <c r="D21" s="17" t="s">
        <v>9</v>
      </c>
      <c r="E21" s="12">
        <v>-20</v>
      </c>
      <c r="F21" s="18">
        <f t="shared" ref="F21:AH21" si="6">E21+F18-F19</f>
        <v>-20</v>
      </c>
      <c r="G21" s="18">
        <f t="shared" si="6"/>
        <v>-20</v>
      </c>
      <c r="H21" s="18">
        <f t="shared" si="6"/>
        <v>-20</v>
      </c>
      <c r="I21" s="18">
        <f t="shared" si="6"/>
        <v>-20</v>
      </c>
      <c r="J21" s="18">
        <f t="shared" si="6"/>
        <v>-20</v>
      </c>
      <c r="K21" s="18">
        <f t="shared" si="6"/>
        <v>-20</v>
      </c>
      <c r="L21" s="18">
        <f t="shared" si="6"/>
        <v>-20</v>
      </c>
      <c r="M21" s="18">
        <f t="shared" si="6"/>
        <v>-20</v>
      </c>
      <c r="N21" s="18">
        <f t="shared" si="6"/>
        <v>-20</v>
      </c>
      <c r="O21" s="18">
        <f t="shared" si="6"/>
        <v>-20</v>
      </c>
      <c r="P21" s="18">
        <f t="shared" si="6"/>
        <v>-20</v>
      </c>
      <c r="Q21" s="18">
        <f t="shared" si="6"/>
        <v>-20</v>
      </c>
      <c r="R21" s="18">
        <f t="shared" si="6"/>
        <v>-20</v>
      </c>
      <c r="S21" s="18">
        <f t="shared" si="6"/>
        <v>-20</v>
      </c>
      <c r="T21" s="18">
        <f t="shared" si="6"/>
        <v>-20</v>
      </c>
      <c r="U21" s="18">
        <f t="shared" si="6"/>
        <v>-20</v>
      </c>
      <c r="V21" s="18">
        <f t="shared" si="6"/>
        <v>-20</v>
      </c>
      <c r="W21" s="18">
        <f t="shared" si="6"/>
        <v>-20</v>
      </c>
      <c r="X21" s="18">
        <f t="shared" si="6"/>
        <v>-20</v>
      </c>
      <c r="Y21" s="18">
        <f t="shared" si="6"/>
        <v>-20</v>
      </c>
      <c r="Z21" s="18">
        <f t="shared" si="6"/>
        <v>-20</v>
      </c>
      <c r="AA21" s="18">
        <f t="shared" si="6"/>
        <v>-20</v>
      </c>
      <c r="AB21" s="18">
        <f t="shared" si="6"/>
        <v>-20</v>
      </c>
      <c r="AC21" s="18">
        <f t="shared" si="6"/>
        <v>-20</v>
      </c>
      <c r="AD21" s="18">
        <f t="shared" si="6"/>
        <v>-20</v>
      </c>
      <c r="AE21" s="18">
        <f t="shared" si="6"/>
        <v>-20</v>
      </c>
      <c r="AF21" s="18">
        <f t="shared" si="6"/>
        <v>-20</v>
      </c>
      <c r="AG21" s="18">
        <f t="shared" si="6"/>
        <v>-20</v>
      </c>
      <c r="AH21" s="18">
        <f t="shared" si="6"/>
        <v>-20</v>
      </c>
      <c r="AI21" s="18">
        <f>AG21+AI18-AI19</f>
        <v>-20</v>
      </c>
      <c r="AJ21" s="18">
        <f>AH21+AJ18-AJ19</f>
        <v>-20</v>
      </c>
      <c r="AK21" s="18">
        <f>AJ21</f>
        <v>-20</v>
      </c>
      <c r="AL21" t="str">
        <f t="shared" ref="AL21" si="7">IF(ISBLANK(AK21)=TRUE,"ada","")</f>
        <v/>
      </c>
      <c r="AM21" s="77"/>
    </row>
    <row r="22" spans="1:39" x14ac:dyDescent="0.25">
      <c r="A22" s="10" t="s">
        <v>18</v>
      </c>
      <c r="B22" s="53">
        <f>VLOOKUP(A22,[1]INTI!$F$4:$G$317,2,FALSE)</f>
        <v>28.35</v>
      </c>
      <c r="C22" s="11" t="s">
        <v>8</v>
      </c>
      <c r="D22" s="11" t="s">
        <v>9</v>
      </c>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f>SUM(F22:AJ22)</f>
        <v>0</v>
      </c>
      <c r="AL22" t="str">
        <f t="shared" ref="AL22:AL84" si="8">IF(AK22=0,"kosong","isi")</f>
        <v>kosong</v>
      </c>
      <c r="AM22" s="77" t="str" cm="1">
        <f t="array" ref="AM22">_xlfn.IFNA(_xlfn.IFS(AL22&lt;&gt;"kosong","ada",AL23&lt;&gt;"kosong","ada",AL24&lt;&gt;"kosong","ada"), "")</f>
        <v/>
      </c>
    </row>
    <row r="23" spans="1:39" x14ac:dyDescent="0.25">
      <c r="A23" s="13" t="str">
        <f t="shared" ref="A23:A25" si="9">A22</f>
        <v>Q19</v>
      </c>
      <c r="B23" s="54"/>
      <c r="C23" s="53" t="s">
        <v>10</v>
      </c>
      <c r="D23" s="11" t="s">
        <v>9</v>
      </c>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f>SUM(F23:AJ23)</f>
        <v>0</v>
      </c>
      <c r="AL23" t="str">
        <f t="shared" si="5"/>
        <v>kosong</v>
      </c>
      <c r="AM23" s="77"/>
    </row>
    <row r="24" spans="1:39" x14ac:dyDescent="0.25">
      <c r="A24" s="13" t="str">
        <f t="shared" si="9"/>
        <v>Q19</v>
      </c>
      <c r="B24" s="54"/>
      <c r="C24" s="55"/>
      <c r="D24" s="11" t="s">
        <v>11</v>
      </c>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f>SUM(F24:AJ24)</f>
        <v>0</v>
      </c>
      <c r="AL24" t="str">
        <f t="shared" si="5"/>
        <v>kosong</v>
      </c>
      <c r="AM24" s="77"/>
    </row>
    <row r="25" spans="1:39" x14ac:dyDescent="0.25">
      <c r="A25" s="16" t="str">
        <f t="shared" si="9"/>
        <v>Q19</v>
      </c>
      <c r="B25" s="55"/>
      <c r="C25" s="17" t="s">
        <v>12</v>
      </c>
      <c r="D25" s="17" t="s">
        <v>9</v>
      </c>
      <c r="E25" s="12">
        <v>-426.74000000000007</v>
      </c>
      <c r="F25" s="18">
        <f t="shared" ref="F25:AH25" si="10">E25+F22-F23</f>
        <v>-426.74000000000007</v>
      </c>
      <c r="G25" s="18">
        <f t="shared" si="10"/>
        <v>-426.74000000000007</v>
      </c>
      <c r="H25" s="18">
        <f t="shared" si="10"/>
        <v>-426.74000000000007</v>
      </c>
      <c r="I25" s="18">
        <f t="shared" si="10"/>
        <v>-426.74000000000007</v>
      </c>
      <c r="J25" s="18">
        <f t="shared" si="10"/>
        <v>-426.74000000000007</v>
      </c>
      <c r="K25" s="18">
        <f t="shared" si="10"/>
        <v>-426.74000000000007</v>
      </c>
      <c r="L25" s="18">
        <f t="shared" si="10"/>
        <v>-426.74000000000007</v>
      </c>
      <c r="M25" s="18">
        <f t="shared" si="10"/>
        <v>-426.74000000000007</v>
      </c>
      <c r="N25" s="18">
        <f t="shared" si="10"/>
        <v>-426.74000000000007</v>
      </c>
      <c r="O25" s="18">
        <f t="shared" si="10"/>
        <v>-426.74000000000007</v>
      </c>
      <c r="P25" s="18">
        <f t="shared" si="10"/>
        <v>-426.74000000000007</v>
      </c>
      <c r="Q25" s="18">
        <f t="shared" si="10"/>
        <v>-426.74000000000007</v>
      </c>
      <c r="R25" s="18">
        <f t="shared" si="10"/>
        <v>-426.74000000000007</v>
      </c>
      <c r="S25" s="18">
        <f t="shared" si="10"/>
        <v>-426.74000000000007</v>
      </c>
      <c r="T25" s="18">
        <f t="shared" si="10"/>
        <v>-426.74000000000007</v>
      </c>
      <c r="U25" s="18">
        <f t="shared" si="10"/>
        <v>-426.74000000000007</v>
      </c>
      <c r="V25" s="18">
        <f t="shared" si="10"/>
        <v>-426.74000000000007</v>
      </c>
      <c r="W25" s="18">
        <f t="shared" si="10"/>
        <v>-426.74000000000007</v>
      </c>
      <c r="X25" s="18">
        <f t="shared" si="10"/>
        <v>-426.74000000000007</v>
      </c>
      <c r="Y25" s="18">
        <f t="shared" si="10"/>
        <v>-426.74000000000007</v>
      </c>
      <c r="Z25" s="18">
        <f t="shared" si="10"/>
        <v>-426.74000000000007</v>
      </c>
      <c r="AA25" s="18">
        <f t="shared" si="10"/>
        <v>-426.74000000000007</v>
      </c>
      <c r="AB25" s="18">
        <f t="shared" si="10"/>
        <v>-426.74000000000007</v>
      </c>
      <c r="AC25" s="18">
        <f t="shared" si="10"/>
        <v>-426.74000000000007</v>
      </c>
      <c r="AD25" s="18">
        <f t="shared" si="10"/>
        <v>-426.74000000000007</v>
      </c>
      <c r="AE25" s="18">
        <f t="shared" si="10"/>
        <v>-426.74000000000007</v>
      </c>
      <c r="AF25" s="18">
        <f t="shared" si="10"/>
        <v>-426.74000000000007</v>
      </c>
      <c r="AG25" s="18">
        <f t="shared" si="10"/>
        <v>-426.74000000000007</v>
      </c>
      <c r="AH25" s="18">
        <f t="shared" si="10"/>
        <v>-426.74000000000007</v>
      </c>
      <c r="AI25" s="18">
        <f>AG25+AI22-AI23</f>
        <v>-426.74000000000007</v>
      </c>
      <c r="AJ25" s="18">
        <f>AH25+AJ22-AJ23</f>
        <v>-426.74000000000007</v>
      </c>
      <c r="AK25" s="18">
        <f>AJ25</f>
        <v>-426.74000000000007</v>
      </c>
      <c r="AL25" t="str">
        <f t="shared" ref="AL25:AL85" si="11">IF(ISBLANK(AK25)=TRUE,"ada","")</f>
        <v/>
      </c>
      <c r="AM25" s="77"/>
    </row>
    <row r="26" spans="1:39" x14ac:dyDescent="0.25">
      <c r="A26" s="10" t="s">
        <v>19</v>
      </c>
      <c r="B26" s="53">
        <f>VLOOKUP(A26,[1]INTI!$F$4:$G$317,2,FALSE)</f>
        <v>10.706</v>
      </c>
      <c r="C26" s="11" t="s">
        <v>8</v>
      </c>
      <c r="D26" s="11" t="s">
        <v>9</v>
      </c>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f>SUM(F26:AJ26)</f>
        <v>0</v>
      </c>
      <c r="AL26" t="str">
        <f t="shared" si="8"/>
        <v>kosong</v>
      </c>
      <c r="AM26" s="77" t="str" cm="1">
        <f t="array" ref="AM26">_xlfn.IFNA(_xlfn.IFS(AL26&lt;&gt;"kosong","ada",AL27&lt;&gt;"kosong","ada",AL28&lt;&gt;"kosong","ada"), "")</f>
        <v/>
      </c>
    </row>
    <row r="27" spans="1:39" x14ac:dyDescent="0.25">
      <c r="A27" s="13" t="str">
        <f t="shared" ref="A27:A29" si="12">A26</f>
        <v>R21</v>
      </c>
      <c r="B27" s="54"/>
      <c r="C27" s="53" t="s">
        <v>10</v>
      </c>
      <c r="D27" s="11" t="s">
        <v>9</v>
      </c>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f>SUM(F27:AJ27)</f>
        <v>0</v>
      </c>
      <c r="AL27" t="str">
        <f t="shared" si="5"/>
        <v>kosong</v>
      </c>
      <c r="AM27" s="77"/>
    </row>
    <row r="28" spans="1:39" x14ac:dyDescent="0.25">
      <c r="A28" s="13" t="str">
        <f t="shared" si="12"/>
        <v>R21</v>
      </c>
      <c r="B28" s="54"/>
      <c r="C28" s="55"/>
      <c r="D28" s="11" t="s">
        <v>11</v>
      </c>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f>SUM(F28:AJ28)</f>
        <v>0</v>
      </c>
      <c r="AL28" t="str">
        <f t="shared" si="5"/>
        <v>kosong</v>
      </c>
      <c r="AM28" s="77"/>
    </row>
    <row r="29" spans="1:39" x14ac:dyDescent="0.25">
      <c r="A29" s="16" t="str">
        <f t="shared" si="12"/>
        <v>R21</v>
      </c>
      <c r="B29" s="55"/>
      <c r="C29" s="17" t="s">
        <v>12</v>
      </c>
      <c r="D29" s="17" t="s">
        <v>9</v>
      </c>
      <c r="E29" s="12">
        <v>474.3</v>
      </c>
      <c r="F29" s="18">
        <f t="shared" ref="F29:AH29" si="13">E29+F26-F27</f>
        <v>474.3</v>
      </c>
      <c r="G29" s="18">
        <f t="shared" si="13"/>
        <v>474.3</v>
      </c>
      <c r="H29" s="18">
        <f t="shared" si="13"/>
        <v>474.3</v>
      </c>
      <c r="I29" s="18">
        <f t="shared" si="13"/>
        <v>474.3</v>
      </c>
      <c r="J29" s="18">
        <f t="shared" si="13"/>
        <v>474.3</v>
      </c>
      <c r="K29" s="18">
        <f t="shared" si="13"/>
        <v>474.3</v>
      </c>
      <c r="L29" s="18">
        <f t="shared" si="13"/>
        <v>474.3</v>
      </c>
      <c r="M29" s="18">
        <f t="shared" si="13"/>
        <v>474.3</v>
      </c>
      <c r="N29" s="18">
        <f t="shared" si="13"/>
        <v>474.3</v>
      </c>
      <c r="O29" s="18">
        <f t="shared" si="13"/>
        <v>474.3</v>
      </c>
      <c r="P29" s="18">
        <f t="shared" si="13"/>
        <v>474.3</v>
      </c>
      <c r="Q29" s="18">
        <f t="shared" si="13"/>
        <v>474.3</v>
      </c>
      <c r="R29" s="18">
        <f t="shared" si="13"/>
        <v>474.3</v>
      </c>
      <c r="S29" s="18">
        <f t="shared" si="13"/>
        <v>474.3</v>
      </c>
      <c r="T29" s="18">
        <f t="shared" si="13"/>
        <v>474.3</v>
      </c>
      <c r="U29" s="18">
        <f t="shared" si="13"/>
        <v>474.3</v>
      </c>
      <c r="V29" s="18">
        <f t="shared" si="13"/>
        <v>474.3</v>
      </c>
      <c r="W29" s="18">
        <f t="shared" si="13"/>
        <v>474.3</v>
      </c>
      <c r="X29" s="18">
        <f t="shared" si="13"/>
        <v>474.3</v>
      </c>
      <c r="Y29" s="18">
        <f t="shared" si="13"/>
        <v>474.3</v>
      </c>
      <c r="Z29" s="18">
        <f t="shared" si="13"/>
        <v>474.3</v>
      </c>
      <c r="AA29" s="18">
        <f t="shared" si="13"/>
        <v>474.3</v>
      </c>
      <c r="AB29" s="18">
        <f t="shared" si="13"/>
        <v>474.3</v>
      </c>
      <c r="AC29" s="18">
        <f t="shared" si="13"/>
        <v>474.3</v>
      </c>
      <c r="AD29" s="18">
        <f t="shared" si="13"/>
        <v>474.3</v>
      </c>
      <c r="AE29" s="18">
        <f t="shared" si="13"/>
        <v>474.3</v>
      </c>
      <c r="AF29" s="18">
        <f t="shared" si="13"/>
        <v>474.3</v>
      </c>
      <c r="AG29" s="18">
        <f t="shared" si="13"/>
        <v>474.3</v>
      </c>
      <c r="AH29" s="18">
        <f t="shared" si="13"/>
        <v>474.3</v>
      </c>
      <c r="AI29" s="18">
        <f>AG29+AI26-AI27</f>
        <v>474.3</v>
      </c>
      <c r="AJ29" s="18">
        <f>AH29+AJ26-AJ27</f>
        <v>474.3</v>
      </c>
      <c r="AK29" s="18">
        <f>AJ29</f>
        <v>474.3</v>
      </c>
      <c r="AL29" t="str">
        <f t="shared" si="11"/>
        <v/>
      </c>
      <c r="AM29" s="77"/>
    </row>
    <row r="30" spans="1:39" x14ac:dyDescent="0.25">
      <c r="A30" s="10" t="s">
        <v>20</v>
      </c>
      <c r="B30" s="53">
        <f>VLOOKUP(A30,[1]INTI!$F$4:$G$317,2,FALSE)</f>
        <v>6.758</v>
      </c>
      <c r="C30" s="11" t="s">
        <v>8</v>
      </c>
      <c r="D30" s="11" t="s">
        <v>9</v>
      </c>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f>SUM(F30:AJ30)</f>
        <v>0</v>
      </c>
      <c r="AL30" t="str">
        <f t="shared" si="8"/>
        <v>kosong</v>
      </c>
      <c r="AM30" s="77" t="str" cm="1">
        <f t="array" ref="AM30">_xlfn.IFNA(_xlfn.IFS(AL30&lt;&gt;"kosong","ada",AL31&lt;&gt;"kosong","ada",AL32&lt;&gt;"kosong","ada"), "")</f>
        <v/>
      </c>
    </row>
    <row r="31" spans="1:39" x14ac:dyDescent="0.25">
      <c r="A31" s="13" t="str">
        <f t="shared" ref="A31:A33" si="14">A30</f>
        <v>T26</v>
      </c>
      <c r="B31" s="54"/>
      <c r="C31" s="53" t="s">
        <v>10</v>
      </c>
      <c r="D31" s="11" t="s">
        <v>9</v>
      </c>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f>SUM(F31:AJ31)</f>
        <v>0</v>
      </c>
      <c r="AL31" t="str">
        <f t="shared" si="5"/>
        <v>kosong</v>
      </c>
      <c r="AM31" s="77"/>
    </row>
    <row r="32" spans="1:39" x14ac:dyDescent="0.25">
      <c r="A32" s="13" t="str">
        <f t="shared" si="14"/>
        <v>T26</v>
      </c>
      <c r="B32" s="54"/>
      <c r="C32" s="55"/>
      <c r="D32" s="11" t="s">
        <v>11</v>
      </c>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f>SUM(F32:AJ32)</f>
        <v>0</v>
      </c>
      <c r="AL32" t="str">
        <f t="shared" si="5"/>
        <v>kosong</v>
      </c>
      <c r="AM32" s="77"/>
    </row>
    <row r="33" spans="1:39" x14ac:dyDescent="0.25">
      <c r="A33" s="16" t="str">
        <f t="shared" si="14"/>
        <v>T26</v>
      </c>
      <c r="B33" s="55"/>
      <c r="C33" s="17" t="s">
        <v>12</v>
      </c>
      <c r="D33" s="17" t="s">
        <v>9</v>
      </c>
      <c r="E33" s="12">
        <v>-435.4</v>
      </c>
      <c r="F33" s="18">
        <f t="shared" ref="F33:AH33" si="15">E33+F30-F31</f>
        <v>-435.4</v>
      </c>
      <c r="G33" s="18">
        <f t="shared" si="15"/>
        <v>-435.4</v>
      </c>
      <c r="H33" s="18">
        <f t="shared" si="15"/>
        <v>-435.4</v>
      </c>
      <c r="I33" s="18">
        <f t="shared" si="15"/>
        <v>-435.4</v>
      </c>
      <c r="J33" s="18">
        <f t="shared" si="15"/>
        <v>-435.4</v>
      </c>
      <c r="K33" s="18">
        <f t="shared" si="15"/>
        <v>-435.4</v>
      </c>
      <c r="L33" s="18">
        <f t="shared" si="15"/>
        <v>-435.4</v>
      </c>
      <c r="M33" s="18">
        <f t="shared" si="15"/>
        <v>-435.4</v>
      </c>
      <c r="N33" s="18">
        <f t="shared" si="15"/>
        <v>-435.4</v>
      </c>
      <c r="O33" s="18">
        <f t="shared" si="15"/>
        <v>-435.4</v>
      </c>
      <c r="P33" s="18">
        <f t="shared" si="15"/>
        <v>-435.4</v>
      </c>
      <c r="Q33" s="18">
        <f t="shared" si="15"/>
        <v>-435.4</v>
      </c>
      <c r="R33" s="18">
        <f t="shared" si="15"/>
        <v>-435.4</v>
      </c>
      <c r="S33" s="18">
        <f t="shared" si="15"/>
        <v>-435.4</v>
      </c>
      <c r="T33" s="18">
        <f t="shared" si="15"/>
        <v>-435.4</v>
      </c>
      <c r="U33" s="18">
        <f t="shared" si="15"/>
        <v>-435.4</v>
      </c>
      <c r="V33" s="18">
        <f t="shared" si="15"/>
        <v>-435.4</v>
      </c>
      <c r="W33" s="18">
        <f t="shared" si="15"/>
        <v>-435.4</v>
      </c>
      <c r="X33" s="18">
        <f t="shared" si="15"/>
        <v>-435.4</v>
      </c>
      <c r="Y33" s="18">
        <f t="shared" si="15"/>
        <v>-435.4</v>
      </c>
      <c r="Z33" s="18">
        <f t="shared" si="15"/>
        <v>-435.4</v>
      </c>
      <c r="AA33" s="18">
        <f t="shared" si="15"/>
        <v>-435.4</v>
      </c>
      <c r="AB33" s="18">
        <f t="shared" si="15"/>
        <v>-435.4</v>
      </c>
      <c r="AC33" s="18">
        <f t="shared" si="15"/>
        <v>-435.4</v>
      </c>
      <c r="AD33" s="18">
        <f t="shared" si="15"/>
        <v>-435.4</v>
      </c>
      <c r="AE33" s="18">
        <f t="shared" si="15"/>
        <v>-435.4</v>
      </c>
      <c r="AF33" s="18">
        <f t="shared" si="15"/>
        <v>-435.4</v>
      </c>
      <c r="AG33" s="18">
        <f t="shared" si="15"/>
        <v>-435.4</v>
      </c>
      <c r="AH33" s="18">
        <f t="shared" si="15"/>
        <v>-435.4</v>
      </c>
      <c r="AI33" s="18">
        <f>AG33+AI30-AI31</f>
        <v>-435.4</v>
      </c>
      <c r="AJ33" s="18">
        <f>AH33+AJ30-AJ31</f>
        <v>-435.4</v>
      </c>
      <c r="AK33" s="18">
        <f>AJ33</f>
        <v>-435.4</v>
      </c>
      <c r="AL33" t="str">
        <f t="shared" si="11"/>
        <v/>
      </c>
      <c r="AM33" s="77"/>
    </row>
    <row r="34" spans="1:39" x14ac:dyDescent="0.25">
      <c r="A34" s="10" t="s">
        <v>21</v>
      </c>
      <c r="B34" s="53">
        <f>VLOOKUP(A34,[1]INTI!$F$4:$G$317,2,FALSE)</f>
        <v>19.794</v>
      </c>
      <c r="C34" s="11" t="s">
        <v>8</v>
      </c>
      <c r="D34" s="11" t="s">
        <v>9</v>
      </c>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f>SUM(F34:AJ34)</f>
        <v>0</v>
      </c>
      <c r="AL34" t="str">
        <f t="shared" si="8"/>
        <v>kosong</v>
      </c>
      <c r="AM34" s="77" t="str" cm="1">
        <f t="array" ref="AM34">_xlfn.IFNA(_xlfn.IFS(AL34&lt;&gt;"kosong","ada",AL35&lt;&gt;"kosong","ada",AL36&lt;&gt;"kosong","ada"), "")</f>
        <v/>
      </c>
    </row>
    <row r="35" spans="1:39" x14ac:dyDescent="0.25">
      <c r="A35" s="13" t="str">
        <f t="shared" ref="A35:A37" si="16">A34</f>
        <v>T27</v>
      </c>
      <c r="B35" s="54"/>
      <c r="C35" s="53" t="s">
        <v>10</v>
      </c>
      <c r="D35" s="11" t="s">
        <v>9</v>
      </c>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f>SUM(F35:AJ35)</f>
        <v>0</v>
      </c>
      <c r="AL35" t="str">
        <f t="shared" si="5"/>
        <v>kosong</v>
      </c>
      <c r="AM35" s="77"/>
    </row>
    <row r="36" spans="1:39" x14ac:dyDescent="0.25">
      <c r="A36" s="13" t="str">
        <f t="shared" si="16"/>
        <v>T27</v>
      </c>
      <c r="B36" s="54"/>
      <c r="C36" s="55"/>
      <c r="D36" s="11" t="s">
        <v>11</v>
      </c>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f>SUM(F36:AJ36)</f>
        <v>0</v>
      </c>
      <c r="AL36" t="str">
        <f t="shared" si="5"/>
        <v>kosong</v>
      </c>
      <c r="AM36" s="77"/>
    </row>
    <row r="37" spans="1:39" x14ac:dyDescent="0.25">
      <c r="A37" s="16" t="str">
        <f t="shared" si="16"/>
        <v>T27</v>
      </c>
      <c r="B37" s="55"/>
      <c r="C37" s="17" t="s">
        <v>12</v>
      </c>
      <c r="D37" s="17" t="s">
        <v>9</v>
      </c>
      <c r="E37" s="12">
        <v>256.39999999999998</v>
      </c>
      <c r="F37" s="18">
        <f t="shared" ref="F37:AH37" si="17">E37+F34-F35</f>
        <v>256.39999999999998</v>
      </c>
      <c r="G37" s="18">
        <f t="shared" si="17"/>
        <v>256.39999999999998</v>
      </c>
      <c r="H37" s="18">
        <f t="shared" si="17"/>
        <v>256.39999999999998</v>
      </c>
      <c r="I37" s="18">
        <f t="shared" si="17"/>
        <v>256.39999999999998</v>
      </c>
      <c r="J37" s="18">
        <f t="shared" si="17"/>
        <v>256.39999999999998</v>
      </c>
      <c r="K37" s="18">
        <f t="shared" si="17"/>
        <v>256.39999999999998</v>
      </c>
      <c r="L37" s="18">
        <f t="shared" si="17"/>
        <v>256.39999999999998</v>
      </c>
      <c r="M37" s="18">
        <f t="shared" si="17"/>
        <v>256.39999999999998</v>
      </c>
      <c r="N37" s="18">
        <f t="shared" si="17"/>
        <v>256.39999999999998</v>
      </c>
      <c r="O37" s="18">
        <f t="shared" si="17"/>
        <v>256.39999999999998</v>
      </c>
      <c r="P37" s="18">
        <f t="shared" si="17"/>
        <v>256.39999999999998</v>
      </c>
      <c r="Q37" s="18">
        <f t="shared" si="17"/>
        <v>256.39999999999998</v>
      </c>
      <c r="R37" s="18">
        <f t="shared" si="17"/>
        <v>256.39999999999998</v>
      </c>
      <c r="S37" s="18">
        <f t="shared" si="17"/>
        <v>256.39999999999998</v>
      </c>
      <c r="T37" s="18">
        <f t="shared" si="17"/>
        <v>256.39999999999998</v>
      </c>
      <c r="U37" s="18">
        <f t="shared" si="17"/>
        <v>256.39999999999998</v>
      </c>
      <c r="V37" s="18">
        <f t="shared" si="17"/>
        <v>256.39999999999998</v>
      </c>
      <c r="W37" s="18">
        <f t="shared" si="17"/>
        <v>256.39999999999998</v>
      </c>
      <c r="X37" s="18">
        <f t="shared" si="17"/>
        <v>256.39999999999998</v>
      </c>
      <c r="Y37" s="18">
        <f t="shared" si="17"/>
        <v>256.39999999999998</v>
      </c>
      <c r="Z37" s="18">
        <f t="shared" si="17"/>
        <v>256.39999999999998</v>
      </c>
      <c r="AA37" s="18">
        <f t="shared" si="17"/>
        <v>256.39999999999998</v>
      </c>
      <c r="AB37" s="18">
        <f t="shared" si="17"/>
        <v>256.39999999999998</v>
      </c>
      <c r="AC37" s="18">
        <f t="shared" si="17"/>
        <v>256.39999999999998</v>
      </c>
      <c r="AD37" s="18">
        <f t="shared" si="17"/>
        <v>256.39999999999998</v>
      </c>
      <c r="AE37" s="18">
        <f t="shared" si="17"/>
        <v>256.39999999999998</v>
      </c>
      <c r="AF37" s="18">
        <f t="shared" si="17"/>
        <v>256.39999999999998</v>
      </c>
      <c r="AG37" s="18">
        <f t="shared" si="17"/>
        <v>256.39999999999998</v>
      </c>
      <c r="AH37" s="18">
        <f t="shared" si="17"/>
        <v>256.39999999999998</v>
      </c>
      <c r="AI37" s="18">
        <f>AG37+AI34-AI35</f>
        <v>256.39999999999998</v>
      </c>
      <c r="AJ37" s="18">
        <f>AH37+AJ34-AJ35</f>
        <v>256.39999999999998</v>
      </c>
      <c r="AK37" s="18">
        <f>AJ37</f>
        <v>256.39999999999998</v>
      </c>
      <c r="AL37" t="str">
        <f t="shared" si="11"/>
        <v/>
      </c>
      <c r="AM37" s="77"/>
    </row>
    <row r="38" spans="1:39" x14ac:dyDescent="0.25">
      <c r="A38" s="10" t="s">
        <v>22</v>
      </c>
      <c r="B38" s="53">
        <f>VLOOKUP(A38,[1]INTI!$F$4:$G$317,2,FALSE)</f>
        <v>20.419</v>
      </c>
      <c r="C38" s="11" t="s">
        <v>8</v>
      </c>
      <c r="D38" s="11" t="s">
        <v>9</v>
      </c>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f>SUM(F38:AJ38)</f>
        <v>0</v>
      </c>
      <c r="AL38" t="str">
        <f t="shared" si="8"/>
        <v>kosong</v>
      </c>
      <c r="AM38" s="77" t="str" cm="1">
        <f t="array" ref="AM38">_xlfn.IFNA(_xlfn.IFS(AL38&lt;&gt;"kosong","ada",AL39&lt;&gt;"kosong","ada",AL40&lt;&gt;"kosong","ada"), "")</f>
        <v/>
      </c>
    </row>
    <row r="39" spans="1:39" x14ac:dyDescent="0.25">
      <c r="A39" s="13" t="str">
        <f t="shared" ref="A39:A41" si="18">A38</f>
        <v>T28</v>
      </c>
      <c r="B39" s="54"/>
      <c r="C39" s="53" t="s">
        <v>10</v>
      </c>
      <c r="D39" s="11" t="s">
        <v>9</v>
      </c>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f>SUM(F39:AJ39)</f>
        <v>0</v>
      </c>
      <c r="AL39" t="str">
        <f t="shared" si="5"/>
        <v>kosong</v>
      </c>
      <c r="AM39" s="77"/>
    </row>
    <row r="40" spans="1:39" x14ac:dyDescent="0.25">
      <c r="A40" s="13" t="str">
        <f t="shared" si="18"/>
        <v>T28</v>
      </c>
      <c r="B40" s="54"/>
      <c r="C40" s="55"/>
      <c r="D40" s="11" t="s">
        <v>11</v>
      </c>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f>SUM(F40:AJ40)</f>
        <v>0</v>
      </c>
      <c r="AL40" t="str">
        <f t="shared" si="5"/>
        <v>kosong</v>
      </c>
      <c r="AM40" s="77"/>
    </row>
    <row r="41" spans="1:39" x14ac:dyDescent="0.25">
      <c r="A41" s="16" t="str">
        <f t="shared" si="18"/>
        <v>T28</v>
      </c>
      <c r="B41" s="55"/>
      <c r="C41" s="17" t="s">
        <v>12</v>
      </c>
      <c r="D41" s="17" t="s">
        <v>9</v>
      </c>
      <c r="E41" s="12">
        <v>44.2</v>
      </c>
      <c r="F41" s="18">
        <f t="shared" ref="F41:AH41" si="19">E41+F38-F39</f>
        <v>44.2</v>
      </c>
      <c r="G41" s="18">
        <f t="shared" si="19"/>
        <v>44.2</v>
      </c>
      <c r="H41" s="18">
        <f t="shared" si="19"/>
        <v>44.2</v>
      </c>
      <c r="I41" s="18">
        <f t="shared" si="19"/>
        <v>44.2</v>
      </c>
      <c r="J41" s="18">
        <f t="shared" si="19"/>
        <v>44.2</v>
      </c>
      <c r="K41" s="18">
        <f t="shared" si="19"/>
        <v>44.2</v>
      </c>
      <c r="L41" s="18">
        <f t="shared" si="19"/>
        <v>44.2</v>
      </c>
      <c r="M41" s="18">
        <f t="shared" si="19"/>
        <v>44.2</v>
      </c>
      <c r="N41" s="18">
        <f t="shared" si="19"/>
        <v>44.2</v>
      </c>
      <c r="O41" s="18">
        <f t="shared" si="19"/>
        <v>44.2</v>
      </c>
      <c r="P41" s="18">
        <f t="shared" si="19"/>
        <v>44.2</v>
      </c>
      <c r="Q41" s="18">
        <f t="shared" si="19"/>
        <v>44.2</v>
      </c>
      <c r="R41" s="18">
        <f t="shared" si="19"/>
        <v>44.2</v>
      </c>
      <c r="S41" s="18">
        <f t="shared" si="19"/>
        <v>44.2</v>
      </c>
      <c r="T41" s="18">
        <f t="shared" si="19"/>
        <v>44.2</v>
      </c>
      <c r="U41" s="18">
        <f t="shared" si="19"/>
        <v>44.2</v>
      </c>
      <c r="V41" s="18">
        <f t="shared" si="19"/>
        <v>44.2</v>
      </c>
      <c r="W41" s="18">
        <f t="shared" si="19"/>
        <v>44.2</v>
      </c>
      <c r="X41" s="18">
        <f t="shared" si="19"/>
        <v>44.2</v>
      </c>
      <c r="Y41" s="18">
        <f t="shared" si="19"/>
        <v>44.2</v>
      </c>
      <c r="Z41" s="18">
        <f t="shared" si="19"/>
        <v>44.2</v>
      </c>
      <c r="AA41" s="18">
        <f t="shared" si="19"/>
        <v>44.2</v>
      </c>
      <c r="AB41" s="18">
        <f t="shared" si="19"/>
        <v>44.2</v>
      </c>
      <c r="AC41" s="18">
        <f t="shared" si="19"/>
        <v>44.2</v>
      </c>
      <c r="AD41" s="18">
        <f t="shared" si="19"/>
        <v>44.2</v>
      </c>
      <c r="AE41" s="18">
        <f t="shared" si="19"/>
        <v>44.2</v>
      </c>
      <c r="AF41" s="18">
        <f t="shared" si="19"/>
        <v>44.2</v>
      </c>
      <c r="AG41" s="18">
        <f t="shared" si="19"/>
        <v>44.2</v>
      </c>
      <c r="AH41" s="18">
        <f t="shared" si="19"/>
        <v>44.2</v>
      </c>
      <c r="AI41" s="18">
        <f>AG41+AI38-AI39</f>
        <v>44.2</v>
      </c>
      <c r="AJ41" s="18">
        <f>AH41+AJ38-AJ39</f>
        <v>44.2</v>
      </c>
      <c r="AK41" s="18">
        <f>AJ41</f>
        <v>44.2</v>
      </c>
      <c r="AL41" t="str">
        <f t="shared" si="11"/>
        <v/>
      </c>
      <c r="AM41" s="77"/>
    </row>
    <row r="42" spans="1:39" x14ac:dyDescent="0.25">
      <c r="A42" s="10" t="s">
        <v>23</v>
      </c>
      <c r="B42" s="53">
        <f>VLOOKUP(A42,[1]INTI!$F$4:$G$317,2,FALSE)</f>
        <v>19.452000000000002</v>
      </c>
      <c r="C42" s="11" t="s">
        <v>8</v>
      </c>
      <c r="D42" s="11" t="s">
        <v>9</v>
      </c>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f>SUM(F42:AJ42)</f>
        <v>0</v>
      </c>
      <c r="AL42" t="str">
        <f t="shared" si="8"/>
        <v>kosong</v>
      </c>
      <c r="AM42" s="77" t="str" cm="1">
        <f t="array" ref="AM42">_xlfn.IFNA(_xlfn.IFS(AL42&lt;&gt;"kosong","ada",AL43&lt;&gt;"kosong","ada",AL44&lt;&gt;"kosong","ada"), "")</f>
        <v/>
      </c>
    </row>
    <row r="43" spans="1:39" x14ac:dyDescent="0.25">
      <c r="A43" s="13" t="str">
        <f t="shared" ref="A43:A45" si="20">A42</f>
        <v>U27</v>
      </c>
      <c r="B43" s="54"/>
      <c r="C43" s="53" t="s">
        <v>10</v>
      </c>
      <c r="D43" s="11" t="s">
        <v>9</v>
      </c>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f>SUM(F43:AJ43)</f>
        <v>0</v>
      </c>
      <c r="AL43" t="str">
        <f t="shared" si="5"/>
        <v>kosong</v>
      </c>
      <c r="AM43" s="77"/>
    </row>
    <row r="44" spans="1:39" x14ac:dyDescent="0.25">
      <c r="A44" s="13" t="str">
        <f t="shared" si="20"/>
        <v>U27</v>
      </c>
      <c r="B44" s="54"/>
      <c r="C44" s="55"/>
      <c r="D44" s="11" t="s">
        <v>11</v>
      </c>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f>SUM(F44:AJ44)</f>
        <v>0</v>
      </c>
      <c r="AL44" t="str">
        <f t="shared" si="5"/>
        <v>kosong</v>
      </c>
      <c r="AM44" s="77"/>
    </row>
    <row r="45" spans="1:39" x14ac:dyDescent="0.25">
      <c r="A45" s="16" t="str">
        <f t="shared" si="20"/>
        <v>U27</v>
      </c>
      <c r="B45" s="55"/>
      <c r="C45" s="17" t="s">
        <v>12</v>
      </c>
      <c r="D45" s="17" t="s">
        <v>9</v>
      </c>
      <c r="E45" s="12">
        <v>3.4</v>
      </c>
      <c r="F45" s="18">
        <f t="shared" ref="F45:AH45" si="21">E45+F42-F43</f>
        <v>3.4</v>
      </c>
      <c r="G45" s="18">
        <f t="shared" si="21"/>
        <v>3.4</v>
      </c>
      <c r="H45" s="18">
        <f t="shared" si="21"/>
        <v>3.4</v>
      </c>
      <c r="I45" s="18">
        <f t="shared" si="21"/>
        <v>3.4</v>
      </c>
      <c r="J45" s="18">
        <f t="shared" si="21"/>
        <v>3.4</v>
      </c>
      <c r="K45" s="18">
        <f t="shared" si="21"/>
        <v>3.4</v>
      </c>
      <c r="L45" s="18">
        <f t="shared" si="21"/>
        <v>3.4</v>
      </c>
      <c r="M45" s="18">
        <f t="shared" si="21"/>
        <v>3.4</v>
      </c>
      <c r="N45" s="18">
        <f t="shared" si="21"/>
        <v>3.4</v>
      </c>
      <c r="O45" s="18">
        <f t="shared" si="21"/>
        <v>3.4</v>
      </c>
      <c r="P45" s="18">
        <f t="shared" si="21"/>
        <v>3.4</v>
      </c>
      <c r="Q45" s="18">
        <f t="shared" si="21"/>
        <v>3.4</v>
      </c>
      <c r="R45" s="18">
        <f t="shared" si="21"/>
        <v>3.4</v>
      </c>
      <c r="S45" s="18">
        <f t="shared" si="21"/>
        <v>3.4</v>
      </c>
      <c r="T45" s="18">
        <f t="shared" si="21"/>
        <v>3.4</v>
      </c>
      <c r="U45" s="18">
        <f t="shared" si="21"/>
        <v>3.4</v>
      </c>
      <c r="V45" s="18">
        <f t="shared" si="21"/>
        <v>3.4</v>
      </c>
      <c r="W45" s="18">
        <f t="shared" si="21"/>
        <v>3.4</v>
      </c>
      <c r="X45" s="18">
        <f t="shared" si="21"/>
        <v>3.4</v>
      </c>
      <c r="Y45" s="18">
        <f t="shared" si="21"/>
        <v>3.4</v>
      </c>
      <c r="Z45" s="18">
        <f t="shared" si="21"/>
        <v>3.4</v>
      </c>
      <c r="AA45" s="18">
        <f t="shared" si="21"/>
        <v>3.4</v>
      </c>
      <c r="AB45" s="18">
        <f t="shared" si="21"/>
        <v>3.4</v>
      </c>
      <c r="AC45" s="18">
        <f t="shared" si="21"/>
        <v>3.4</v>
      </c>
      <c r="AD45" s="18">
        <f t="shared" si="21"/>
        <v>3.4</v>
      </c>
      <c r="AE45" s="18">
        <f t="shared" si="21"/>
        <v>3.4</v>
      </c>
      <c r="AF45" s="18">
        <f t="shared" si="21"/>
        <v>3.4</v>
      </c>
      <c r="AG45" s="18">
        <f t="shared" si="21"/>
        <v>3.4</v>
      </c>
      <c r="AH45" s="18">
        <f t="shared" si="21"/>
        <v>3.4</v>
      </c>
      <c r="AI45" s="18">
        <f>AG45+AI42-AI43</f>
        <v>3.4</v>
      </c>
      <c r="AJ45" s="18">
        <f>AH45+AJ42-AJ43</f>
        <v>3.4</v>
      </c>
      <c r="AK45" s="18">
        <f>AJ45</f>
        <v>3.4</v>
      </c>
      <c r="AL45" t="str">
        <f t="shared" si="11"/>
        <v/>
      </c>
      <c r="AM45" s="77"/>
    </row>
    <row r="46" spans="1:39" x14ac:dyDescent="0.25">
      <c r="A46" s="10" t="s">
        <v>24</v>
      </c>
      <c r="B46" s="53">
        <f>VLOOKUP(A46,[1]INTI!$F$4:$G$317,2,FALSE)</f>
        <v>20.87</v>
      </c>
      <c r="C46" s="11" t="s">
        <v>8</v>
      </c>
      <c r="D46" s="11" t="s">
        <v>9</v>
      </c>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f>SUM(F46:AJ46)</f>
        <v>0</v>
      </c>
      <c r="AL46" t="str">
        <f t="shared" si="8"/>
        <v>kosong</v>
      </c>
      <c r="AM46" s="77" t="str" cm="1">
        <f t="array" ref="AM46">_xlfn.IFNA(_xlfn.IFS(AL46&lt;&gt;"kosong","ada",AL47&lt;&gt;"kosong","ada",AL48&lt;&gt;"kosong","ada"), "")</f>
        <v/>
      </c>
    </row>
    <row r="47" spans="1:39" x14ac:dyDescent="0.25">
      <c r="A47" s="13" t="str">
        <f t="shared" ref="A47:A49" si="22">A46</f>
        <v>U28</v>
      </c>
      <c r="B47" s="54"/>
      <c r="C47" s="53" t="s">
        <v>10</v>
      </c>
      <c r="D47" s="11" t="s">
        <v>9</v>
      </c>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f>SUM(F47:AJ47)</f>
        <v>0</v>
      </c>
      <c r="AL47" t="str">
        <f t="shared" si="5"/>
        <v>kosong</v>
      </c>
      <c r="AM47" s="77"/>
    </row>
    <row r="48" spans="1:39" x14ac:dyDescent="0.25">
      <c r="A48" s="13" t="str">
        <f t="shared" si="22"/>
        <v>U28</v>
      </c>
      <c r="B48" s="54"/>
      <c r="C48" s="55"/>
      <c r="D48" s="11" t="s">
        <v>11</v>
      </c>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f>SUM(F48:AJ48)</f>
        <v>0</v>
      </c>
      <c r="AL48" t="str">
        <f t="shared" si="5"/>
        <v>kosong</v>
      </c>
      <c r="AM48" s="77"/>
    </row>
    <row r="49" spans="1:39" x14ac:dyDescent="0.25">
      <c r="A49" s="16" t="str">
        <f t="shared" si="22"/>
        <v>U28</v>
      </c>
      <c r="B49" s="55"/>
      <c r="C49" s="17" t="s">
        <v>12</v>
      </c>
      <c r="D49" s="17" t="s">
        <v>9</v>
      </c>
      <c r="E49" s="12">
        <v>1.9</v>
      </c>
      <c r="F49" s="18">
        <f t="shared" ref="F49:AH49" si="23">E49+F46-F47</f>
        <v>1.9</v>
      </c>
      <c r="G49" s="18">
        <f t="shared" si="23"/>
        <v>1.9</v>
      </c>
      <c r="H49" s="18">
        <f t="shared" si="23"/>
        <v>1.9</v>
      </c>
      <c r="I49" s="18">
        <f t="shared" si="23"/>
        <v>1.9</v>
      </c>
      <c r="J49" s="18">
        <f t="shared" si="23"/>
        <v>1.9</v>
      </c>
      <c r="K49" s="18">
        <f t="shared" si="23"/>
        <v>1.9</v>
      </c>
      <c r="L49" s="18">
        <f t="shared" si="23"/>
        <v>1.9</v>
      </c>
      <c r="M49" s="18">
        <f t="shared" si="23"/>
        <v>1.9</v>
      </c>
      <c r="N49" s="18">
        <f t="shared" si="23"/>
        <v>1.9</v>
      </c>
      <c r="O49" s="18">
        <f t="shared" si="23"/>
        <v>1.9</v>
      </c>
      <c r="P49" s="18">
        <f t="shared" si="23"/>
        <v>1.9</v>
      </c>
      <c r="Q49" s="18">
        <f t="shared" si="23"/>
        <v>1.9</v>
      </c>
      <c r="R49" s="18">
        <f t="shared" si="23"/>
        <v>1.9</v>
      </c>
      <c r="S49" s="18">
        <f t="shared" si="23"/>
        <v>1.9</v>
      </c>
      <c r="T49" s="18">
        <f t="shared" si="23"/>
        <v>1.9</v>
      </c>
      <c r="U49" s="18">
        <f t="shared" si="23"/>
        <v>1.9</v>
      </c>
      <c r="V49" s="18">
        <f t="shared" si="23"/>
        <v>1.9</v>
      </c>
      <c r="W49" s="18">
        <f t="shared" si="23"/>
        <v>1.9</v>
      </c>
      <c r="X49" s="18">
        <f t="shared" si="23"/>
        <v>1.9</v>
      </c>
      <c r="Y49" s="18">
        <f t="shared" si="23"/>
        <v>1.9</v>
      </c>
      <c r="Z49" s="18">
        <f t="shared" si="23"/>
        <v>1.9</v>
      </c>
      <c r="AA49" s="18">
        <f t="shared" si="23"/>
        <v>1.9</v>
      </c>
      <c r="AB49" s="18">
        <f t="shared" si="23"/>
        <v>1.9</v>
      </c>
      <c r="AC49" s="18">
        <f t="shared" si="23"/>
        <v>1.9</v>
      </c>
      <c r="AD49" s="18">
        <f t="shared" si="23"/>
        <v>1.9</v>
      </c>
      <c r="AE49" s="18">
        <f t="shared" si="23"/>
        <v>1.9</v>
      </c>
      <c r="AF49" s="18">
        <f t="shared" si="23"/>
        <v>1.9</v>
      </c>
      <c r="AG49" s="18">
        <f t="shared" si="23"/>
        <v>1.9</v>
      </c>
      <c r="AH49" s="18">
        <f t="shared" si="23"/>
        <v>1.9</v>
      </c>
      <c r="AI49" s="18">
        <f>AG49+AI46-AI47</f>
        <v>1.9</v>
      </c>
      <c r="AJ49" s="18">
        <f>AH49+AJ46-AJ47</f>
        <v>1.9</v>
      </c>
      <c r="AK49" s="18">
        <f>AJ49</f>
        <v>1.9</v>
      </c>
      <c r="AL49" t="str">
        <f t="shared" si="11"/>
        <v/>
      </c>
      <c r="AM49" s="77"/>
    </row>
    <row r="50" spans="1:39" x14ac:dyDescent="0.25">
      <c r="A50" s="10" t="s">
        <v>25</v>
      </c>
      <c r="B50" s="53">
        <f>VLOOKUP(A50,[1]INTI!$F$4:$G$317,2,FALSE)</f>
        <v>22.082999999999998</v>
      </c>
      <c r="C50" s="11" t="s">
        <v>8</v>
      </c>
      <c r="D50" s="11" t="s">
        <v>9</v>
      </c>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f>SUM(F50:AJ50)</f>
        <v>0</v>
      </c>
      <c r="AL50" t="str">
        <f t="shared" si="8"/>
        <v>kosong</v>
      </c>
      <c r="AM50" s="77" t="str" cm="1">
        <f t="array" ref="AM50">_xlfn.IFNA(_xlfn.IFS(AL50&lt;&gt;"kosong","ada",AL51&lt;&gt;"kosong","ada",AL52&lt;&gt;"kosong","ada"), "")</f>
        <v/>
      </c>
    </row>
    <row r="51" spans="1:39" x14ac:dyDescent="0.25">
      <c r="A51" s="13" t="str">
        <f t="shared" ref="A51:A53" si="24">A50</f>
        <v>Q12</v>
      </c>
      <c r="B51" s="54"/>
      <c r="C51" s="53" t="s">
        <v>10</v>
      </c>
      <c r="D51" s="11" t="s">
        <v>9</v>
      </c>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f>SUM(F51:AJ51)</f>
        <v>0</v>
      </c>
      <c r="AL51" t="str">
        <f t="shared" si="5"/>
        <v>kosong</v>
      </c>
      <c r="AM51" s="77"/>
    </row>
    <row r="52" spans="1:39" x14ac:dyDescent="0.25">
      <c r="A52" s="13" t="str">
        <f t="shared" si="24"/>
        <v>Q12</v>
      </c>
      <c r="B52" s="54"/>
      <c r="C52" s="55"/>
      <c r="D52" s="11" t="s">
        <v>11</v>
      </c>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f>SUM(F52:AJ52)</f>
        <v>0</v>
      </c>
      <c r="AL52" t="str">
        <f t="shared" si="5"/>
        <v>kosong</v>
      </c>
      <c r="AM52" s="77"/>
    </row>
    <row r="53" spans="1:39" x14ac:dyDescent="0.25">
      <c r="A53" s="16" t="str">
        <f t="shared" si="24"/>
        <v>Q12</v>
      </c>
      <c r="B53" s="55"/>
      <c r="C53" s="17" t="s">
        <v>12</v>
      </c>
      <c r="D53" s="17" t="s">
        <v>9</v>
      </c>
      <c r="E53" s="12">
        <v>-357.90000000000009</v>
      </c>
      <c r="F53" s="18">
        <f t="shared" ref="F53:AH53" si="25">E53+F50-F51</f>
        <v>-357.90000000000009</v>
      </c>
      <c r="G53" s="18">
        <f t="shared" si="25"/>
        <v>-357.90000000000009</v>
      </c>
      <c r="H53" s="18">
        <f t="shared" si="25"/>
        <v>-357.90000000000009</v>
      </c>
      <c r="I53" s="18">
        <f t="shared" si="25"/>
        <v>-357.90000000000009</v>
      </c>
      <c r="J53" s="18">
        <f t="shared" si="25"/>
        <v>-357.90000000000009</v>
      </c>
      <c r="K53" s="18">
        <f t="shared" si="25"/>
        <v>-357.90000000000009</v>
      </c>
      <c r="L53" s="18">
        <f t="shared" si="25"/>
        <v>-357.90000000000009</v>
      </c>
      <c r="M53" s="18">
        <f t="shared" si="25"/>
        <v>-357.90000000000009</v>
      </c>
      <c r="N53" s="18">
        <f t="shared" si="25"/>
        <v>-357.90000000000009</v>
      </c>
      <c r="O53" s="18">
        <f t="shared" si="25"/>
        <v>-357.90000000000009</v>
      </c>
      <c r="P53" s="18">
        <f t="shared" si="25"/>
        <v>-357.90000000000009</v>
      </c>
      <c r="Q53" s="18">
        <f t="shared" si="25"/>
        <v>-357.90000000000009</v>
      </c>
      <c r="R53" s="18">
        <f t="shared" si="25"/>
        <v>-357.90000000000009</v>
      </c>
      <c r="S53" s="18">
        <f t="shared" si="25"/>
        <v>-357.90000000000009</v>
      </c>
      <c r="T53" s="18">
        <f t="shared" si="25"/>
        <v>-357.90000000000009</v>
      </c>
      <c r="U53" s="18">
        <f t="shared" si="25"/>
        <v>-357.90000000000009</v>
      </c>
      <c r="V53" s="18">
        <f t="shared" si="25"/>
        <v>-357.90000000000009</v>
      </c>
      <c r="W53" s="18">
        <f t="shared" si="25"/>
        <v>-357.90000000000009</v>
      </c>
      <c r="X53" s="18">
        <f t="shared" si="25"/>
        <v>-357.90000000000009</v>
      </c>
      <c r="Y53" s="18">
        <f t="shared" si="25"/>
        <v>-357.90000000000009</v>
      </c>
      <c r="Z53" s="18">
        <f t="shared" si="25"/>
        <v>-357.90000000000009</v>
      </c>
      <c r="AA53" s="18">
        <f t="shared" si="25"/>
        <v>-357.90000000000009</v>
      </c>
      <c r="AB53" s="18">
        <f t="shared" si="25"/>
        <v>-357.90000000000009</v>
      </c>
      <c r="AC53" s="18">
        <f t="shared" si="25"/>
        <v>-357.90000000000009</v>
      </c>
      <c r="AD53" s="18">
        <f t="shared" si="25"/>
        <v>-357.90000000000009</v>
      </c>
      <c r="AE53" s="18">
        <f t="shared" si="25"/>
        <v>-357.90000000000009</v>
      </c>
      <c r="AF53" s="18">
        <f t="shared" si="25"/>
        <v>-357.90000000000009</v>
      </c>
      <c r="AG53" s="18">
        <f t="shared" si="25"/>
        <v>-357.90000000000009</v>
      </c>
      <c r="AH53" s="18">
        <f t="shared" si="25"/>
        <v>-357.90000000000009</v>
      </c>
      <c r="AI53" s="18">
        <f>AG53+AI50-AI51</f>
        <v>-357.90000000000009</v>
      </c>
      <c r="AJ53" s="18">
        <f>AH53+AJ50-AJ51</f>
        <v>-357.90000000000009</v>
      </c>
      <c r="AK53" s="18">
        <f>AJ53</f>
        <v>-357.90000000000009</v>
      </c>
      <c r="AL53" t="str">
        <f t="shared" si="11"/>
        <v/>
      </c>
      <c r="AM53" s="77"/>
    </row>
    <row r="54" spans="1:39" x14ac:dyDescent="0.25">
      <c r="A54" s="10" t="s">
        <v>26</v>
      </c>
      <c r="B54" s="53">
        <f>VLOOKUP(A54,[1]INTI!$F$4:$G$317,2,FALSE)</f>
        <v>25.617999999999999</v>
      </c>
      <c r="C54" s="11" t="s">
        <v>8</v>
      </c>
      <c r="D54" s="11" t="s">
        <v>9</v>
      </c>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f>SUM(F54:AJ54)</f>
        <v>0</v>
      </c>
      <c r="AL54" t="str">
        <f t="shared" si="8"/>
        <v>kosong</v>
      </c>
      <c r="AM54" s="77" t="str" cm="1">
        <f t="array" ref="AM54">_xlfn.IFNA(_xlfn.IFS(AL54&lt;&gt;"kosong","ada",AL55&lt;&gt;"kosong","ada",AL56&lt;&gt;"kosong","ada"), "")</f>
        <v/>
      </c>
    </row>
    <row r="55" spans="1:39" x14ac:dyDescent="0.25">
      <c r="A55" s="13" t="str">
        <f t="shared" ref="A55:A57" si="26">A54</f>
        <v>F21</v>
      </c>
      <c r="B55" s="54"/>
      <c r="C55" s="53" t="s">
        <v>10</v>
      </c>
      <c r="D55" s="11" t="s">
        <v>9</v>
      </c>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f>SUM(F55:AJ55)</f>
        <v>0</v>
      </c>
      <c r="AL55" t="str">
        <f t="shared" si="5"/>
        <v>kosong</v>
      </c>
      <c r="AM55" s="77"/>
    </row>
    <row r="56" spans="1:39" x14ac:dyDescent="0.25">
      <c r="A56" s="13" t="str">
        <f t="shared" si="26"/>
        <v>F21</v>
      </c>
      <c r="B56" s="54"/>
      <c r="C56" s="55"/>
      <c r="D56" s="11" t="s">
        <v>11</v>
      </c>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f>SUM(F56:AJ56)</f>
        <v>0</v>
      </c>
      <c r="AL56" t="str">
        <f t="shared" si="5"/>
        <v>kosong</v>
      </c>
      <c r="AM56" s="77"/>
    </row>
    <row r="57" spans="1:39" x14ac:dyDescent="0.25">
      <c r="A57" s="16" t="str">
        <f t="shared" si="26"/>
        <v>F21</v>
      </c>
      <c r="B57" s="55"/>
      <c r="C57" s="17" t="s">
        <v>12</v>
      </c>
      <c r="D57" s="17" t="s">
        <v>9</v>
      </c>
      <c r="E57" s="12">
        <v>1.9</v>
      </c>
      <c r="F57" s="18">
        <f t="shared" ref="F57:AH57" si="27">E57+F54-F55</f>
        <v>1.9</v>
      </c>
      <c r="G57" s="18">
        <f t="shared" si="27"/>
        <v>1.9</v>
      </c>
      <c r="H57" s="18">
        <f t="shared" si="27"/>
        <v>1.9</v>
      </c>
      <c r="I57" s="18">
        <f t="shared" si="27"/>
        <v>1.9</v>
      </c>
      <c r="J57" s="18">
        <f t="shared" si="27"/>
        <v>1.9</v>
      </c>
      <c r="K57" s="18">
        <f t="shared" si="27"/>
        <v>1.9</v>
      </c>
      <c r="L57" s="18">
        <f t="shared" si="27"/>
        <v>1.9</v>
      </c>
      <c r="M57" s="18">
        <f t="shared" si="27"/>
        <v>1.9</v>
      </c>
      <c r="N57" s="18">
        <f t="shared" si="27"/>
        <v>1.9</v>
      </c>
      <c r="O57" s="18">
        <f t="shared" si="27"/>
        <v>1.9</v>
      </c>
      <c r="P57" s="18">
        <f t="shared" si="27"/>
        <v>1.9</v>
      </c>
      <c r="Q57" s="18">
        <f t="shared" si="27"/>
        <v>1.9</v>
      </c>
      <c r="R57" s="18">
        <f t="shared" si="27"/>
        <v>1.9</v>
      </c>
      <c r="S57" s="18">
        <f t="shared" si="27"/>
        <v>1.9</v>
      </c>
      <c r="T57" s="18">
        <f t="shared" si="27"/>
        <v>1.9</v>
      </c>
      <c r="U57" s="18">
        <f t="shared" si="27"/>
        <v>1.9</v>
      </c>
      <c r="V57" s="18">
        <f t="shared" si="27"/>
        <v>1.9</v>
      </c>
      <c r="W57" s="18">
        <f t="shared" si="27"/>
        <v>1.9</v>
      </c>
      <c r="X57" s="18">
        <f t="shared" si="27"/>
        <v>1.9</v>
      </c>
      <c r="Y57" s="18">
        <f t="shared" si="27"/>
        <v>1.9</v>
      </c>
      <c r="Z57" s="18">
        <f t="shared" si="27"/>
        <v>1.9</v>
      </c>
      <c r="AA57" s="18">
        <f t="shared" si="27"/>
        <v>1.9</v>
      </c>
      <c r="AB57" s="18">
        <f t="shared" si="27"/>
        <v>1.9</v>
      </c>
      <c r="AC57" s="18">
        <f t="shared" si="27"/>
        <v>1.9</v>
      </c>
      <c r="AD57" s="18">
        <f t="shared" si="27"/>
        <v>1.9</v>
      </c>
      <c r="AE57" s="18">
        <f t="shared" si="27"/>
        <v>1.9</v>
      </c>
      <c r="AF57" s="18">
        <f t="shared" si="27"/>
        <v>1.9</v>
      </c>
      <c r="AG57" s="18">
        <f t="shared" si="27"/>
        <v>1.9</v>
      </c>
      <c r="AH57" s="18">
        <f t="shared" si="27"/>
        <v>1.9</v>
      </c>
      <c r="AI57" s="18">
        <f>AG57+AI54-AI55</f>
        <v>1.9</v>
      </c>
      <c r="AJ57" s="18">
        <f>AH57+AJ54-AJ55</f>
        <v>1.9</v>
      </c>
      <c r="AK57" s="18">
        <f>AJ57</f>
        <v>1.9</v>
      </c>
      <c r="AL57" t="str">
        <f t="shared" si="11"/>
        <v/>
      </c>
      <c r="AM57" s="77"/>
    </row>
    <row r="58" spans="1:39" x14ac:dyDescent="0.25">
      <c r="A58" s="10" t="s">
        <v>27</v>
      </c>
      <c r="B58" s="53">
        <f>VLOOKUP(A58,[1]INTI!$F$4:$G$317,2,FALSE)</f>
        <v>24.452999999999999</v>
      </c>
      <c r="C58" s="11" t="s">
        <v>8</v>
      </c>
      <c r="D58" s="11" t="s">
        <v>9</v>
      </c>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f>SUM(F58:AJ58)</f>
        <v>0</v>
      </c>
      <c r="AL58" t="str">
        <f t="shared" si="8"/>
        <v>kosong</v>
      </c>
      <c r="AM58" s="77" t="str" cm="1">
        <f t="array" ref="AM58">_xlfn.IFNA(_xlfn.IFS(AL58&lt;&gt;"kosong","ada",AL59&lt;&gt;"kosong","ada",AL60&lt;&gt;"kosong","ada"), "")</f>
        <v/>
      </c>
    </row>
    <row r="59" spans="1:39" x14ac:dyDescent="0.25">
      <c r="A59" s="13" t="str">
        <f t="shared" ref="A59:A61" si="28">A58</f>
        <v>G19</v>
      </c>
      <c r="B59" s="54"/>
      <c r="C59" s="53" t="s">
        <v>10</v>
      </c>
      <c r="D59" s="11" t="s">
        <v>9</v>
      </c>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f>SUM(F59:AJ59)</f>
        <v>0</v>
      </c>
      <c r="AL59" t="str">
        <f t="shared" si="5"/>
        <v>kosong</v>
      </c>
      <c r="AM59" s="77"/>
    </row>
    <row r="60" spans="1:39" x14ac:dyDescent="0.25">
      <c r="A60" s="13" t="str">
        <f t="shared" si="28"/>
        <v>G19</v>
      </c>
      <c r="B60" s="54"/>
      <c r="C60" s="55"/>
      <c r="D60" s="11" t="s">
        <v>11</v>
      </c>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f>SUM(F60:AJ60)</f>
        <v>0</v>
      </c>
      <c r="AL60" t="str">
        <f t="shared" si="5"/>
        <v>kosong</v>
      </c>
      <c r="AM60" s="77"/>
    </row>
    <row r="61" spans="1:39" x14ac:dyDescent="0.25">
      <c r="A61" s="16" t="str">
        <f t="shared" si="28"/>
        <v>G19</v>
      </c>
      <c r="B61" s="55"/>
      <c r="C61" s="17" t="s">
        <v>12</v>
      </c>
      <c r="D61" s="17" t="s">
        <v>9</v>
      </c>
      <c r="E61" s="12">
        <v>1.9</v>
      </c>
      <c r="F61" s="18">
        <f t="shared" ref="F61:AH61" si="29">E61+F58-F59</f>
        <v>1.9</v>
      </c>
      <c r="G61" s="18">
        <f t="shared" si="29"/>
        <v>1.9</v>
      </c>
      <c r="H61" s="18">
        <f t="shared" si="29"/>
        <v>1.9</v>
      </c>
      <c r="I61" s="18">
        <f t="shared" si="29"/>
        <v>1.9</v>
      </c>
      <c r="J61" s="18">
        <f t="shared" si="29"/>
        <v>1.9</v>
      </c>
      <c r="K61" s="18">
        <f t="shared" si="29"/>
        <v>1.9</v>
      </c>
      <c r="L61" s="18">
        <f t="shared" si="29"/>
        <v>1.9</v>
      </c>
      <c r="M61" s="18">
        <f t="shared" si="29"/>
        <v>1.9</v>
      </c>
      <c r="N61" s="18">
        <f t="shared" si="29"/>
        <v>1.9</v>
      </c>
      <c r="O61" s="18">
        <f t="shared" si="29"/>
        <v>1.9</v>
      </c>
      <c r="P61" s="18">
        <f t="shared" si="29"/>
        <v>1.9</v>
      </c>
      <c r="Q61" s="18">
        <f t="shared" si="29"/>
        <v>1.9</v>
      </c>
      <c r="R61" s="18">
        <f t="shared" si="29"/>
        <v>1.9</v>
      </c>
      <c r="S61" s="18">
        <f t="shared" si="29"/>
        <v>1.9</v>
      </c>
      <c r="T61" s="18">
        <f t="shared" si="29"/>
        <v>1.9</v>
      </c>
      <c r="U61" s="18">
        <f t="shared" si="29"/>
        <v>1.9</v>
      </c>
      <c r="V61" s="18">
        <f t="shared" si="29"/>
        <v>1.9</v>
      </c>
      <c r="W61" s="18">
        <f t="shared" si="29"/>
        <v>1.9</v>
      </c>
      <c r="X61" s="18">
        <f t="shared" si="29"/>
        <v>1.9</v>
      </c>
      <c r="Y61" s="18">
        <f t="shared" si="29"/>
        <v>1.9</v>
      </c>
      <c r="Z61" s="18">
        <f t="shared" si="29"/>
        <v>1.9</v>
      </c>
      <c r="AA61" s="18">
        <f t="shared" si="29"/>
        <v>1.9</v>
      </c>
      <c r="AB61" s="18">
        <f t="shared" si="29"/>
        <v>1.9</v>
      </c>
      <c r="AC61" s="18">
        <f t="shared" si="29"/>
        <v>1.9</v>
      </c>
      <c r="AD61" s="18">
        <f t="shared" si="29"/>
        <v>1.9</v>
      </c>
      <c r="AE61" s="18">
        <f t="shared" si="29"/>
        <v>1.9</v>
      </c>
      <c r="AF61" s="18">
        <f t="shared" si="29"/>
        <v>1.9</v>
      </c>
      <c r="AG61" s="18">
        <f t="shared" si="29"/>
        <v>1.9</v>
      </c>
      <c r="AH61" s="18">
        <f t="shared" si="29"/>
        <v>1.9</v>
      </c>
      <c r="AI61" s="18">
        <f>AG61+AI58-AI59</f>
        <v>1.9</v>
      </c>
      <c r="AJ61" s="18">
        <f>AH61+AJ58-AJ59</f>
        <v>1.9</v>
      </c>
      <c r="AK61" s="18">
        <f>AJ61</f>
        <v>1.9</v>
      </c>
      <c r="AL61" t="str">
        <f t="shared" si="11"/>
        <v/>
      </c>
      <c r="AM61" s="77"/>
    </row>
    <row r="62" spans="1:39" x14ac:dyDescent="0.25">
      <c r="A62" s="10" t="s">
        <v>28</v>
      </c>
      <c r="B62" s="53">
        <f>VLOOKUP(A62,[1]INTI!$F$4:$G$317,2,FALSE)</f>
        <v>39.430999999999997</v>
      </c>
      <c r="C62" s="11" t="s">
        <v>8</v>
      </c>
      <c r="D62" s="11" t="s">
        <v>9</v>
      </c>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f>SUM(F62:AJ62)</f>
        <v>0</v>
      </c>
      <c r="AL62" t="str">
        <f t="shared" si="8"/>
        <v>kosong</v>
      </c>
      <c r="AM62" s="77" t="str" cm="1">
        <f t="array" ref="AM62">_xlfn.IFNA(_xlfn.IFS(AL62&lt;&gt;"kosong","ada",AL63&lt;&gt;"kosong","ada",AL64&lt;&gt;"kosong","ada"), "")</f>
        <v/>
      </c>
    </row>
    <row r="63" spans="1:39" x14ac:dyDescent="0.25">
      <c r="A63" s="13" t="str">
        <f t="shared" ref="A63:A65" si="30">A62</f>
        <v>G26</v>
      </c>
      <c r="B63" s="54"/>
      <c r="C63" s="53" t="s">
        <v>10</v>
      </c>
      <c r="D63" s="11" t="s">
        <v>9</v>
      </c>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f>SUM(F63:AJ63)</f>
        <v>0</v>
      </c>
      <c r="AL63" t="str">
        <f t="shared" si="5"/>
        <v>kosong</v>
      </c>
      <c r="AM63" s="77"/>
    </row>
    <row r="64" spans="1:39" x14ac:dyDescent="0.25">
      <c r="A64" s="13" t="str">
        <f t="shared" si="30"/>
        <v>G26</v>
      </c>
      <c r="B64" s="54"/>
      <c r="C64" s="55"/>
      <c r="D64" s="11" t="s">
        <v>11</v>
      </c>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f>SUM(F64:AJ64)</f>
        <v>0</v>
      </c>
      <c r="AL64" t="str">
        <f t="shared" si="5"/>
        <v>kosong</v>
      </c>
      <c r="AM64" s="77"/>
    </row>
    <row r="65" spans="1:39" x14ac:dyDescent="0.25">
      <c r="A65" s="16" t="str">
        <f t="shared" si="30"/>
        <v>G26</v>
      </c>
      <c r="B65" s="55"/>
      <c r="C65" s="17" t="s">
        <v>12</v>
      </c>
      <c r="D65" s="17" t="s">
        <v>9</v>
      </c>
      <c r="E65" s="12">
        <v>1.9</v>
      </c>
      <c r="F65" s="18">
        <f t="shared" ref="F65:AH65" si="31">E65+F62-F63</f>
        <v>1.9</v>
      </c>
      <c r="G65" s="18">
        <f t="shared" si="31"/>
        <v>1.9</v>
      </c>
      <c r="H65" s="18">
        <f t="shared" si="31"/>
        <v>1.9</v>
      </c>
      <c r="I65" s="18">
        <f t="shared" si="31"/>
        <v>1.9</v>
      </c>
      <c r="J65" s="18">
        <f t="shared" si="31"/>
        <v>1.9</v>
      </c>
      <c r="K65" s="18">
        <f t="shared" si="31"/>
        <v>1.9</v>
      </c>
      <c r="L65" s="18">
        <f t="shared" si="31"/>
        <v>1.9</v>
      </c>
      <c r="M65" s="18">
        <f t="shared" si="31"/>
        <v>1.9</v>
      </c>
      <c r="N65" s="18">
        <f t="shared" si="31"/>
        <v>1.9</v>
      </c>
      <c r="O65" s="18">
        <f t="shared" si="31"/>
        <v>1.9</v>
      </c>
      <c r="P65" s="18">
        <f t="shared" si="31"/>
        <v>1.9</v>
      </c>
      <c r="Q65" s="18">
        <f t="shared" si="31"/>
        <v>1.9</v>
      </c>
      <c r="R65" s="18">
        <f t="shared" si="31"/>
        <v>1.9</v>
      </c>
      <c r="S65" s="18">
        <f t="shared" si="31"/>
        <v>1.9</v>
      </c>
      <c r="T65" s="18">
        <f t="shared" si="31"/>
        <v>1.9</v>
      </c>
      <c r="U65" s="18">
        <f t="shared" si="31"/>
        <v>1.9</v>
      </c>
      <c r="V65" s="18">
        <f t="shared" si="31"/>
        <v>1.9</v>
      </c>
      <c r="W65" s="18">
        <f t="shared" si="31"/>
        <v>1.9</v>
      </c>
      <c r="X65" s="18">
        <f t="shared" si="31"/>
        <v>1.9</v>
      </c>
      <c r="Y65" s="18">
        <f t="shared" si="31"/>
        <v>1.9</v>
      </c>
      <c r="Z65" s="18">
        <f t="shared" si="31"/>
        <v>1.9</v>
      </c>
      <c r="AA65" s="18">
        <f t="shared" si="31"/>
        <v>1.9</v>
      </c>
      <c r="AB65" s="18">
        <f t="shared" si="31"/>
        <v>1.9</v>
      </c>
      <c r="AC65" s="18">
        <f t="shared" si="31"/>
        <v>1.9</v>
      </c>
      <c r="AD65" s="18">
        <f t="shared" si="31"/>
        <v>1.9</v>
      </c>
      <c r="AE65" s="18">
        <f t="shared" si="31"/>
        <v>1.9</v>
      </c>
      <c r="AF65" s="18">
        <f t="shared" si="31"/>
        <v>1.9</v>
      </c>
      <c r="AG65" s="18">
        <f t="shared" si="31"/>
        <v>1.9</v>
      </c>
      <c r="AH65" s="18">
        <f t="shared" si="31"/>
        <v>1.9</v>
      </c>
      <c r="AI65" s="18">
        <f>AG65+AI62-AI63</f>
        <v>1.9</v>
      </c>
      <c r="AJ65" s="18">
        <f>AH65+AJ62-AJ63</f>
        <v>1.9</v>
      </c>
      <c r="AK65" s="18">
        <f>AJ65</f>
        <v>1.9</v>
      </c>
      <c r="AL65" t="str">
        <f t="shared" si="11"/>
        <v/>
      </c>
      <c r="AM65" s="77"/>
    </row>
    <row r="66" spans="1:39" x14ac:dyDescent="0.25">
      <c r="A66" s="10" t="s">
        <v>29</v>
      </c>
      <c r="B66" s="53">
        <f>VLOOKUP(A66,[1]INTI!$F$4:$G$317,2,FALSE)</f>
        <v>19.09</v>
      </c>
      <c r="C66" s="11" t="s">
        <v>8</v>
      </c>
      <c r="D66" s="11" t="s">
        <v>9</v>
      </c>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v>0</v>
      </c>
      <c r="AL66" t="str">
        <f t="shared" si="8"/>
        <v>kosong</v>
      </c>
      <c r="AM66" s="77" t="str" cm="1">
        <f t="array" ref="AM66">_xlfn.IFNA(_xlfn.IFS(AL66&lt;&gt;"kosong","ada",AL67&lt;&gt;"kosong","ada",AL68&lt;&gt;"kosong","ada"), "")</f>
        <v/>
      </c>
    </row>
    <row r="67" spans="1:39" x14ac:dyDescent="0.25">
      <c r="A67" s="13" t="str">
        <f t="shared" ref="A67:A69" si="32">A66</f>
        <v>H04</v>
      </c>
      <c r="B67" s="54"/>
      <c r="C67" s="53" t="s">
        <v>10</v>
      </c>
      <c r="D67" s="11" t="s">
        <v>9</v>
      </c>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4">
        <v>0</v>
      </c>
      <c r="AL67" t="str">
        <f t="shared" si="5"/>
        <v>kosong</v>
      </c>
      <c r="AM67" s="77"/>
    </row>
    <row r="68" spans="1:39" x14ac:dyDescent="0.25">
      <c r="A68" s="13" t="str">
        <f t="shared" si="32"/>
        <v>H04</v>
      </c>
      <c r="B68" s="54"/>
      <c r="C68" s="55"/>
      <c r="D68" s="11" t="s">
        <v>11</v>
      </c>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5">
        <v>0</v>
      </c>
      <c r="AL68" t="str">
        <f t="shared" si="5"/>
        <v>kosong</v>
      </c>
      <c r="AM68" s="77"/>
    </row>
    <row r="69" spans="1:39" x14ac:dyDescent="0.25">
      <c r="A69" s="16" t="str">
        <f t="shared" si="32"/>
        <v>H04</v>
      </c>
      <c r="B69" s="55"/>
      <c r="C69" s="17" t="s">
        <v>12</v>
      </c>
      <c r="D69" s="17" t="s">
        <v>9</v>
      </c>
      <c r="E69" s="12">
        <v>3.4</v>
      </c>
      <c r="F69" s="18">
        <f t="shared" ref="F69:AH69" si="33">E69+F66-F67</f>
        <v>3.4</v>
      </c>
      <c r="G69" s="18">
        <f t="shared" si="33"/>
        <v>3.4</v>
      </c>
      <c r="H69" s="18">
        <f t="shared" si="33"/>
        <v>3.4</v>
      </c>
      <c r="I69" s="18">
        <f t="shared" si="33"/>
        <v>3.4</v>
      </c>
      <c r="J69" s="18">
        <f t="shared" si="33"/>
        <v>3.4</v>
      </c>
      <c r="K69" s="18">
        <f t="shared" si="33"/>
        <v>3.4</v>
      </c>
      <c r="L69" s="18">
        <f t="shared" si="33"/>
        <v>3.4</v>
      </c>
      <c r="M69" s="18">
        <f t="shared" si="33"/>
        <v>3.4</v>
      </c>
      <c r="N69" s="18">
        <f t="shared" si="33"/>
        <v>3.4</v>
      </c>
      <c r="O69" s="18">
        <f t="shared" si="33"/>
        <v>3.4</v>
      </c>
      <c r="P69" s="18">
        <f t="shared" si="33"/>
        <v>3.4</v>
      </c>
      <c r="Q69" s="18">
        <f t="shared" si="33"/>
        <v>3.4</v>
      </c>
      <c r="R69" s="18">
        <f t="shared" si="33"/>
        <v>3.4</v>
      </c>
      <c r="S69" s="18">
        <f t="shared" si="33"/>
        <v>3.4</v>
      </c>
      <c r="T69" s="18">
        <f t="shared" si="33"/>
        <v>3.4</v>
      </c>
      <c r="U69" s="18">
        <f t="shared" si="33"/>
        <v>3.4</v>
      </c>
      <c r="V69" s="18">
        <f t="shared" si="33"/>
        <v>3.4</v>
      </c>
      <c r="W69" s="18">
        <f t="shared" si="33"/>
        <v>3.4</v>
      </c>
      <c r="X69" s="18">
        <f t="shared" si="33"/>
        <v>3.4</v>
      </c>
      <c r="Y69" s="18">
        <f t="shared" si="33"/>
        <v>3.4</v>
      </c>
      <c r="Z69" s="18">
        <f t="shared" si="33"/>
        <v>3.4</v>
      </c>
      <c r="AA69" s="18">
        <f t="shared" si="33"/>
        <v>3.4</v>
      </c>
      <c r="AB69" s="18">
        <f t="shared" si="33"/>
        <v>3.4</v>
      </c>
      <c r="AC69" s="18">
        <f t="shared" si="33"/>
        <v>3.4</v>
      </c>
      <c r="AD69" s="18">
        <f t="shared" si="33"/>
        <v>3.4</v>
      </c>
      <c r="AE69" s="18">
        <f t="shared" si="33"/>
        <v>3.4</v>
      </c>
      <c r="AF69" s="18">
        <f t="shared" si="33"/>
        <v>3.4</v>
      </c>
      <c r="AG69" s="18">
        <f t="shared" si="33"/>
        <v>3.4</v>
      </c>
      <c r="AH69" s="18">
        <f t="shared" si="33"/>
        <v>3.4</v>
      </c>
      <c r="AI69" s="18">
        <f>AG69+AI66-AI67</f>
        <v>3.4</v>
      </c>
      <c r="AJ69" s="18">
        <f>AH69+AJ66-AJ67</f>
        <v>3.4</v>
      </c>
      <c r="AK69" s="18">
        <f>AJ69</f>
        <v>3.4</v>
      </c>
      <c r="AL69" t="str">
        <f t="shared" si="11"/>
        <v/>
      </c>
      <c r="AM69" s="77"/>
    </row>
    <row r="70" spans="1:39" x14ac:dyDescent="0.25">
      <c r="A70" s="10" t="s">
        <v>30</v>
      </c>
      <c r="B70" s="53">
        <f>VLOOKUP(A70,[1]INTI!$F$4:$G$317,2,FALSE)</f>
        <v>19.946000000000002</v>
      </c>
      <c r="C70" s="11" t="s">
        <v>8</v>
      </c>
      <c r="D70" s="11" t="s">
        <v>9</v>
      </c>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v>0</v>
      </c>
      <c r="AL70" t="str">
        <f t="shared" si="8"/>
        <v>kosong</v>
      </c>
      <c r="AM70" s="77" t="str" cm="1">
        <f t="array" ref="AM70">_xlfn.IFNA(_xlfn.IFS(AL70&lt;&gt;"kosong","ada",AL71&lt;&gt;"kosong","ada",AL72&lt;&gt;"kosong","ada"), "")</f>
        <v/>
      </c>
    </row>
    <row r="71" spans="1:39" x14ac:dyDescent="0.25">
      <c r="A71" s="13" t="str">
        <f t="shared" ref="A71:A73" si="34">A70</f>
        <v>I05</v>
      </c>
      <c r="B71" s="54"/>
      <c r="C71" s="53" t="s">
        <v>10</v>
      </c>
      <c r="D71" s="11" t="s">
        <v>9</v>
      </c>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4">
        <v>0</v>
      </c>
      <c r="AL71" t="str">
        <f t="shared" si="5"/>
        <v>kosong</v>
      </c>
      <c r="AM71" s="77"/>
    </row>
    <row r="72" spans="1:39" ht="14.25" customHeight="1" x14ac:dyDescent="0.25">
      <c r="A72" s="13" t="str">
        <f t="shared" si="34"/>
        <v>I05</v>
      </c>
      <c r="B72" s="54"/>
      <c r="C72" s="55"/>
      <c r="D72" s="11" t="s">
        <v>11</v>
      </c>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5">
        <v>0</v>
      </c>
      <c r="AL72" t="str">
        <f t="shared" si="5"/>
        <v>kosong</v>
      </c>
      <c r="AM72" s="77"/>
    </row>
    <row r="73" spans="1:39" x14ac:dyDescent="0.25">
      <c r="A73" s="16" t="str">
        <f t="shared" si="34"/>
        <v>I05</v>
      </c>
      <c r="B73" s="55"/>
      <c r="C73" s="17" t="s">
        <v>12</v>
      </c>
      <c r="D73" s="17" t="s">
        <v>9</v>
      </c>
      <c r="E73" s="12">
        <v>3.4</v>
      </c>
      <c r="F73" s="18">
        <f t="shared" ref="F73:AH73" si="35">E73+F70-F71</f>
        <v>3.4</v>
      </c>
      <c r="G73" s="18">
        <f t="shared" si="35"/>
        <v>3.4</v>
      </c>
      <c r="H73" s="18">
        <f t="shared" si="35"/>
        <v>3.4</v>
      </c>
      <c r="I73" s="18">
        <f t="shared" si="35"/>
        <v>3.4</v>
      </c>
      <c r="J73" s="18">
        <f t="shared" si="35"/>
        <v>3.4</v>
      </c>
      <c r="K73" s="18">
        <f t="shared" si="35"/>
        <v>3.4</v>
      </c>
      <c r="L73" s="18">
        <f t="shared" si="35"/>
        <v>3.4</v>
      </c>
      <c r="M73" s="18">
        <f t="shared" si="35"/>
        <v>3.4</v>
      </c>
      <c r="N73" s="18">
        <f t="shared" si="35"/>
        <v>3.4</v>
      </c>
      <c r="O73" s="18">
        <f t="shared" si="35"/>
        <v>3.4</v>
      </c>
      <c r="P73" s="18">
        <f t="shared" si="35"/>
        <v>3.4</v>
      </c>
      <c r="Q73" s="18">
        <f t="shared" si="35"/>
        <v>3.4</v>
      </c>
      <c r="R73" s="18">
        <f t="shared" si="35"/>
        <v>3.4</v>
      </c>
      <c r="S73" s="18">
        <f t="shared" si="35"/>
        <v>3.4</v>
      </c>
      <c r="T73" s="18">
        <f t="shared" si="35"/>
        <v>3.4</v>
      </c>
      <c r="U73" s="18">
        <f t="shared" si="35"/>
        <v>3.4</v>
      </c>
      <c r="V73" s="18">
        <f t="shared" si="35"/>
        <v>3.4</v>
      </c>
      <c r="W73" s="18">
        <f t="shared" si="35"/>
        <v>3.4</v>
      </c>
      <c r="X73" s="18">
        <f t="shared" si="35"/>
        <v>3.4</v>
      </c>
      <c r="Y73" s="18">
        <f t="shared" si="35"/>
        <v>3.4</v>
      </c>
      <c r="Z73" s="18">
        <f t="shared" si="35"/>
        <v>3.4</v>
      </c>
      <c r="AA73" s="18">
        <f t="shared" si="35"/>
        <v>3.4</v>
      </c>
      <c r="AB73" s="18">
        <f t="shared" si="35"/>
        <v>3.4</v>
      </c>
      <c r="AC73" s="18">
        <f t="shared" si="35"/>
        <v>3.4</v>
      </c>
      <c r="AD73" s="18">
        <f t="shared" si="35"/>
        <v>3.4</v>
      </c>
      <c r="AE73" s="18">
        <f t="shared" si="35"/>
        <v>3.4</v>
      </c>
      <c r="AF73" s="18">
        <f t="shared" si="35"/>
        <v>3.4</v>
      </c>
      <c r="AG73" s="18">
        <f t="shared" si="35"/>
        <v>3.4</v>
      </c>
      <c r="AH73" s="18">
        <f t="shared" si="35"/>
        <v>3.4</v>
      </c>
      <c r="AI73" s="18">
        <f>AG73+AI70-AI71</f>
        <v>3.4</v>
      </c>
      <c r="AJ73" s="18">
        <f>AH73+AJ70-AJ71</f>
        <v>3.4</v>
      </c>
      <c r="AK73" s="18">
        <f>AJ73</f>
        <v>3.4</v>
      </c>
      <c r="AL73" t="str">
        <f t="shared" si="11"/>
        <v/>
      </c>
      <c r="AM73" s="77"/>
    </row>
    <row r="74" spans="1:39" x14ac:dyDescent="0.25">
      <c r="A74" s="10" t="s">
        <v>31</v>
      </c>
      <c r="B74" s="53">
        <f>VLOOKUP(A74,[1]INTI!$F$4:$G$317,2,FALSE)</f>
        <v>30.151</v>
      </c>
      <c r="C74" s="11" t="s">
        <v>8</v>
      </c>
      <c r="D74" s="11" t="s">
        <v>9</v>
      </c>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v>0</v>
      </c>
      <c r="AL74" t="str">
        <f t="shared" si="8"/>
        <v>kosong</v>
      </c>
      <c r="AM74" s="77" t="str" cm="1">
        <f t="array" ref="AM74">_xlfn.IFNA(_xlfn.IFS(AL74&lt;&gt;"kosong","ada",AL75&lt;&gt;"kosong","ada",AL76&lt;&gt;"kosong","ada"), "")</f>
        <v/>
      </c>
    </row>
    <row r="75" spans="1:39" x14ac:dyDescent="0.25">
      <c r="A75" s="13" t="str">
        <f t="shared" ref="A75:A77" si="36">A74</f>
        <v>I06</v>
      </c>
      <c r="B75" s="54"/>
      <c r="C75" s="53" t="s">
        <v>10</v>
      </c>
      <c r="D75" s="11" t="s">
        <v>9</v>
      </c>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4">
        <v>0</v>
      </c>
      <c r="AL75" t="str">
        <f t="shared" si="5"/>
        <v>kosong</v>
      </c>
      <c r="AM75" s="77"/>
    </row>
    <row r="76" spans="1:39" x14ac:dyDescent="0.25">
      <c r="A76" s="13" t="str">
        <f t="shared" si="36"/>
        <v>I06</v>
      </c>
      <c r="B76" s="54"/>
      <c r="C76" s="55"/>
      <c r="D76" s="11" t="s">
        <v>11</v>
      </c>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5">
        <v>0</v>
      </c>
      <c r="AL76" t="str">
        <f t="shared" si="5"/>
        <v>kosong</v>
      </c>
      <c r="AM76" s="77"/>
    </row>
    <row r="77" spans="1:39" x14ac:dyDescent="0.25">
      <c r="A77" s="16" t="str">
        <f t="shared" si="36"/>
        <v>I06</v>
      </c>
      <c r="B77" s="55"/>
      <c r="C77" s="17" t="s">
        <v>12</v>
      </c>
      <c r="D77" s="17" t="s">
        <v>9</v>
      </c>
      <c r="E77" s="12">
        <v>-4.0999999999999996</v>
      </c>
      <c r="F77" s="18">
        <f t="shared" ref="F77:AH77" si="37">E77+F74-F75</f>
        <v>-4.0999999999999996</v>
      </c>
      <c r="G77" s="18">
        <f t="shared" si="37"/>
        <v>-4.0999999999999996</v>
      </c>
      <c r="H77" s="18">
        <f t="shared" si="37"/>
        <v>-4.0999999999999996</v>
      </c>
      <c r="I77" s="18">
        <f t="shared" si="37"/>
        <v>-4.0999999999999996</v>
      </c>
      <c r="J77" s="18">
        <f t="shared" si="37"/>
        <v>-4.0999999999999996</v>
      </c>
      <c r="K77" s="18">
        <f t="shared" si="37"/>
        <v>-4.0999999999999996</v>
      </c>
      <c r="L77" s="18">
        <f t="shared" si="37"/>
        <v>-4.0999999999999996</v>
      </c>
      <c r="M77" s="18">
        <f t="shared" si="37"/>
        <v>-4.0999999999999996</v>
      </c>
      <c r="N77" s="18">
        <f t="shared" si="37"/>
        <v>-4.0999999999999996</v>
      </c>
      <c r="O77" s="18">
        <f t="shared" si="37"/>
        <v>-4.0999999999999996</v>
      </c>
      <c r="P77" s="18">
        <f t="shared" si="37"/>
        <v>-4.0999999999999996</v>
      </c>
      <c r="Q77" s="18">
        <f t="shared" si="37"/>
        <v>-4.0999999999999996</v>
      </c>
      <c r="R77" s="18">
        <f t="shared" si="37"/>
        <v>-4.0999999999999996</v>
      </c>
      <c r="S77" s="18">
        <f t="shared" si="37"/>
        <v>-4.0999999999999996</v>
      </c>
      <c r="T77" s="18">
        <f t="shared" si="37"/>
        <v>-4.0999999999999996</v>
      </c>
      <c r="U77" s="18">
        <f t="shared" si="37"/>
        <v>-4.0999999999999996</v>
      </c>
      <c r="V77" s="18">
        <f t="shared" si="37"/>
        <v>-4.0999999999999996</v>
      </c>
      <c r="W77" s="18">
        <f t="shared" si="37"/>
        <v>-4.0999999999999996</v>
      </c>
      <c r="X77" s="18">
        <f t="shared" si="37"/>
        <v>-4.0999999999999996</v>
      </c>
      <c r="Y77" s="18">
        <f t="shared" si="37"/>
        <v>-4.0999999999999996</v>
      </c>
      <c r="Z77" s="18">
        <f t="shared" si="37"/>
        <v>-4.0999999999999996</v>
      </c>
      <c r="AA77" s="18">
        <f t="shared" si="37"/>
        <v>-4.0999999999999996</v>
      </c>
      <c r="AB77" s="18">
        <f t="shared" si="37"/>
        <v>-4.0999999999999996</v>
      </c>
      <c r="AC77" s="18">
        <f t="shared" si="37"/>
        <v>-4.0999999999999996</v>
      </c>
      <c r="AD77" s="18">
        <f t="shared" si="37"/>
        <v>-4.0999999999999996</v>
      </c>
      <c r="AE77" s="18">
        <f t="shared" si="37"/>
        <v>-4.0999999999999996</v>
      </c>
      <c r="AF77" s="18">
        <f t="shared" si="37"/>
        <v>-4.0999999999999996</v>
      </c>
      <c r="AG77" s="18">
        <f t="shared" si="37"/>
        <v>-4.0999999999999996</v>
      </c>
      <c r="AH77" s="18">
        <f t="shared" si="37"/>
        <v>-4.0999999999999996</v>
      </c>
      <c r="AI77" s="18">
        <f>AG77+AI74-AI75</f>
        <v>-4.0999999999999996</v>
      </c>
      <c r="AJ77" s="18">
        <f>AH77+AJ74-AJ75</f>
        <v>-4.0999999999999996</v>
      </c>
      <c r="AK77" s="18">
        <f>AJ77</f>
        <v>-4.0999999999999996</v>
      </c>
      <c r="AL77" t="str">
        <f t="shared" si="11"/>
        <v/>
      </c>
      <c r="AM77" s="77"/>
    </row>
    <row r="78" spans="1:39" x14ac:dyDescent="0.25">
      <c r="A78" s="10" t="s">
        <v>32</v>
      </c>
      <c r="B78" s="53">
        <f>VLOOKUP(A78,[1]INTI!$F$4:$G$317,2,FALSE)</f>
        <v>27.567</v>
      </c>
      <c r="C78" s="11" t="s">
        <v>8</v>
      </c>
      <c r="D78" s="11" t="s">
        <v>9</v>
      </c>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v>0</v>
      </c>
      <c r="AL78" t="str">
        <f t="shared" si="8"/>
        <v>kosong</v>
      </c>
      <c r="AM78" s="77" t="str" cm="1">
        <f t="array" ref="AM78">_xlfn.IFNA(_xlfn.IFS(AL78&lt;&gt;"kosong","ada",AL79&lt;&gt;"kosong","ada",AL80&lt;&gt;"kosong","ada"), "")</f>
        <v/>
      </c>
    </row>
    <row r="79" spans="1:39" x14ac:dyDescent="0.25">
      <c r="A79" s="13" t="str">
        <f t="shared" ref="A79:A81" si="38">A78</f>
        <v>I19</v>
      </c>
      <c r="B79" s="54"/>
      <c r="C79" s="53" t="s">
        <v>10</v>
      </c>
      <c r="D79" s="11" t="s">
        <v>9</v>
      </c>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4">
        <v>0</v>
      </c>
      <c r="AL79" t="str">
        <f t="shared" si="5"/>
        <v>kosong</v>
      </c>
      <c r="AM79" s="77"/>
    </row>
    <row r="80" spans="1:39" x14ac:dyDescent="0.25">
      <c r="A80" s="13" t="str">
        <f t="shared" si="38"/>
        <v>I19</v>
      </c>
      <c r="B80" s="54"/>
      <c r="C80" s="55"/>
      <c r="D80" s="11" t="s">
        <v>11</v>
      </c>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5">
        <v>0</v>
      </c>
      <c r="AL80" t="str">
        <f t="shared" si="5"/>
        <v>kosong</v>
      </c>
      <c r="AM80" s="77"/>
    </row>
    <row r="81" spans="1:39" x14ac:dyDescent="0.25">
      <c r="A81" s="16" t="str">
        <f t="shared" si="38"/>
        <v>I19</v>
      </c>
      <c r="B81" s="55"/>
      <c r="C81" s="17" t="s">
        <v>12</v>
      </c>
      <c r="D81" s="17" t="s">
        <v>9</v>
      </c>
      <c r="E81" s="12">
        <v>-317.39999999999998</v>
      </c>
      <c r="F81" s="18">
        <f t="shared" ref="F81:AH81" si="39">E81+F78-F79</f>
        <v>-317.39999999999998</v>
      </c>
      <c r="G81" s="18">
        <f t="shared" si="39"/>
        <v>-317.39999999999998</v>
      </c>
      <c r="H81" s="18">
        <f t="shared" si="39"/>
        <v>-317.39999999999998</v>
      </c>
      <c r="I81" s="18">
        <f t="shared" si="39"/>
        <v>-317.39999999999998</v>
      </c>
      <c r="J81" s="18">
        <f t="shared" si="39"/>
        <v>-317.39999999999998</v>
      </c>
      <c r="K81" s="18">
        <f t="shared" si="39"/>
        <v>-317.39999999999998</v>
      </c>
      <c r="L81" s="18">
        <f t="shared" si="39"/>
        <v>-317.39999999999998</v>
      </c>
      <c r="M81" s="18">
        <f t="shared" si="39"/>
        <v>-317.39999999999998</v>
      </c>
      <c r="N81" s="18">
        <f t="shared" si="39"/>
        <v>-317.39999999999998</v>
      </c>
      <c r="O81" s="18">
        <f t="shared" si="39"/>
        <v>-317.39999999999998</v>
      </c>
      <c r="P81" s="18">
        <f t="shared" si="39"/>
        <v>-317.39999999999998</v>
      </c>
      <c r="Q81" s="18">
        <f t="shared" si="39"/>
        <v>-317.39999999999998</v>
      </c>
      <c r="R81" s="18">
        <f t="shared" si="39"/>
        <v>-317.39999999999998</v>
      </c>
      <c r="S81" s="18">
        <f t="shared" si="39"/>
        <v>-317.39999999999998</v>
      </c>
      <c r="T81" s="18">
        <f t="shared" si="39"/>
        <v>-317.39999999999998</v>
      </c>
      <c r="U81" s="18">
        <f t="shared" si="39"/>
        <v>-317.39999999999998</v>
      </c>
      <c r="V81" s="18">
        <f t="shared" si="39"/>
        <v>-317.39999999999998</v>
      </c>
      <c r="W81" s="18">
        <f t="shared" si="39"/>
        <v>-317.39999999999998</v>
      </c>
      <c r="X81" s="18">
        <f t="shared" si="39"/>
        <v>-317.39999999999998</v>
      </c>
      <c r="Y81" s="18">
        <f t="shared" si="39"/>
        <v>-317.39999999999998</v>
      </c>
      <c r="Z81" s="18">
        <f t="shared" si="39"/>
        <v>-317.39999999999998</v>
      </c>
      <c r="AA81" s="18">
        <f t="shared" si="39"/>
        <v>-317.39999999999998</v>
      </c>
      <c r="AB81" s="18">
        <f t="shared" si="39"/>
        <v>-317.39999999999998</v>
      </c>
      <c r="AC81" s="18">
        <f t="shared" si="39"/>
        <v>-317.39999999999998</v>
      </c>
      <c r="AD81" s="18">
        <f t="shared" si="39"/>
        <v>-317.39999999999998</v>
      </c>
      <c r="AE81" s="18">
        <f t="shared" si="39"/>
        <v>-317.39999999999998</v>
      </c>
      <c r="AF81" s="18">
        <f t="shared" si="39"/>
        <v>-317.39999999999998</v>
      </c>
      <c r="AG81" s="18">
        <f t="shared" si="39"/>
        <v>-317.39999999999998</v>
      </c>
      <c r="AH81" s="18">
        <f t="shared" si="39"/>
        <v>-317.39999999999998</v>
      </c>
      <c r="AI81" s="18">
        <f>AG81+AI78-AI79</f>
        <v>-317.39999999999998</v>
      </c>
      <c r="AJ81" s="18">
        <f>AH81+AJ78-AJ79</f>
        <v>-317.39999999999998</v>
      </c>
      <c r="AK81" s="18">
        <f>AJ81</f>
        <v>-317.39999999999998</v>
      </c>
      <c r="AL81" t="str">
        <f t="shared" si="11"/>
        <v/>
      </c>
      <c r="AM81" s="77"/>
    </row>
    <row r="82" spans="1:39" x14ac:dyDescent="0.25">
      <c r="A82" s="10" t="s">
        <v>33</v>
      </c>
      <c r="B82" s="53">
        <f>VLOOKUP(A82,[1]INTI!$F$4:$G$317,2,FALSE)</f>
        <v>34.872999999999998</v>
      </c>
      <c r="C82" s="11" t="s">
        <v>8</v>
      </c>
      <c r="D82" s="11" t="s">
        <v>9</v>
      </c>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f>SUM(F82:AJ82)</f>
        <v>0</v>
      </c>
      <c r="AL82" t="str">
        <f t="shared" si="8"/>
        <v>kosong</v>
      </c>
      <c r="AM82" s="77" t="str" cm="1">
        <f t="array" ref="AM82">_xlfn.IFNA(_xlfn.IFS(AL82&lt;&gt;"kosong","ada",AL83&lt;&gt;"kosong","ada",AL84&lt;&gt;"kosong","ada"), "")</f>
        <v/>
      </c>
    </row>
    <row r="83" spans="1:39" x14ac:dyDescent="0.25">
      <c r="A83" s="13" t="str">
        <f t="shared" ref="A83:A85" si="40">A82</f>
        <v>I20</v>
      </c>
      <c r="B83" s="54"/>
      <c r="C83" s="53" t="s">
        <v>10</v>
      </c>
      <c r="D83" s="11" t="s">
        <v>9</v>
      </c>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f>SUM(F83:AJ83)</f>
        <v>0</v>
      </c>
      <c r="AL83" t="str">
        <f t="shared" si="8"/>
        <v>kosong</v>
      </c>
      <c r="AM83" s="77"/>
    </row>
    <row r="84" spans="1:39" x14ac:dyDescent="0.25">
      <c r="A84" s="13" t="str">
        <f t="shared" si="40"/>
        <v>I20</v>
      </c>
      <c r="B84" s="54"/>
      <c r="C84" s="55"/>
      <c r="D84" s="11" t="s">
        <v>11</v>
      </c>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f>SUM(F84:AJ84)</f>
        <v>0</v>
      </c>
      <c r="AL84" t="str">
        <f t="shared" si="8"/>
        <v>kosong</v>
      </c>
      <c r="AM84" s="77"/>
    </row>
    <row r="85" spans="1:39" x14ac:dyDescent="0.25">
      <c r="A85" s="16" t="str">
        <f t="shared" si="40"/>
        <v>I20</v>
      </c>
      <c r="B85" s="55"/>
      <c r="C85" s="17" t="s">
        <v>12</v>
      </c>
      <c r="D85" s="17" t="s">
        <v>9</v>
      </c>
      <c r="E85" s="12">
        <v>0</v>
      </c>
      <c r="F85" s="18">
        <f t="shared" ref="F85:AH85" si="41">E85+F82-F83</f>
        <v>0</v>
      </c>
      <c r="G85" s="18">
        <f t="shared" si="41"/>
        <v>0</v>
      </c>
      <c r="H85" s="18">
        <f t="shared" si="41"/>
        <v>0</v>
      </c>
      <c r="I85" s="18">
        <f t="shared" si="41"/>
        <v>0</v>
      </c>
      <c r="J85" s="18">
        <f t="shared" si="41"/>
        <v>0</v>
      </c>
      <c r="K85" s="18">
        <f t="shared" si="41"/>
        <v>0</v>
      </c>
      <c r="L85" s="18">
        <f t="shared" si="41"/>
        <v>0</v>
      </c>
      <c r="M85" s="18">
        <f t="shared" si="41"/>
        <v>0</v>
      </c>
      <c r="N85" s="18">
        <f t="shared" si="41"/>
        <v>0</v>
      </c>
      <c r="O85" s="18">
        <f t="shared" si="41"/>
        <v>0</v>
      </c>
      <c r="P85" s="18">
        <f t="shared" si="41"/>
        <v>0</v>
      </c>
      <c r="Q85" s="18">
        <f t="shared" si="41"/>
        <v>0</v>
      </c>
      <c r="R85" s="18">
        <f t="shared" si="41"/>
        <v>0</v>
      </c>
      <c r="S85" s="18">
        <f t="shared" si="41"/>
        <v>0</v>
      </c>
      <c r="T85" s="18">
        <f t="shared" si="41"/>
        <v>0</v>
      </c>
      <c r="U85" s="18">
        <f t="shared" si="41"/>
        <v>0</v>
      </c>
      <c r="V85" s="18">
        <f t="shared" si="41"/>
        <v>0</v>
      </c>
      <c r="W85" s="18">
        <f t="shared" si="41"/>
        <v>0</v>
      </c>
      <c r="X85" s="18">
        <f t="shared" si="41"/>
        <v>0</v>
      </c>
      <c r="Y85" s="18">
        <f t="shared" si="41"/>
        <v>0</v>
      </c>
      <c r="Z85" s="18">
        <f t="shared" si="41"/>
        <v>0</v>
      </c>
      <c r="AA85" s="18">
        <f t="shared" si="41"/>
        <v>0</v>
      </c>
      <c r="AB85" s="18">
        <f t="shared" si="41"/>
        <v>0</v>
      </c>
      <c r="AC85" s="18">
        <f t="shared" si="41"/>
        <v>0</v>
      </c>
      <c r="AD85" s="18">
        <f t="shared" si="41"/>
        <v>0</v>
      </c>
      <c r="AE85" s="18">
        <f t="shared" si="41"/>
        <v>0</v>
      </c>
      <c r="AF85" s="18">
        <f t="shared" si="41"/>
        <v>0</v>
      </c>
      <c r="AG85" s="18">
        <f t="shared" si="41"/>
        <v>0</v>
      </c>
      <c r="AH85" s="18">
        <f t="shared" si="41"/>
        <v>0</v>
      </c>
      <c r="AI85" s="18">
        <f>AG85+AI82-AI83</f>
        <v>0</v>
      </c>
      <c r="AJ85" s="18">
        <f>AH85+AJ82-AJ83</f>
        <v>0</v>
      </c>
      <c r="AK85" s="18">
        <f>AJ85</f>
        <v>0</v>
      </c>
      <c r="AL85" t="str">
        <f t="shared" si="11"/>
        <v/>
      </c>
      <c r="AM85" s="77"/>
    </row>
    <row r="86" spans="1:39" x14ac:dyDescent="0.25">
      <c r="A86" s="10" t="s">
        <v>34</v>
      </c>
      <c r="B86" s="53">
        <f>VLOOKUP(A86,[1]INTI!$F$4:$G$317,2,FALSE)</f>
        <v>21.093</v>
      </c>
      <c r="C86" s="11" t="s">
        <v>8</v>
      </c>
      <c r="D86" s="11" t="s">
        <v>9</v>
      </c>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v>0</v>
      </c>
      <c r="AL86" t="str">
        <f t="shared" ref="AL86:AL148" si="42">IF(AK86=0,"kosong","isi")</f>
        <v>kosong</v>
      </c>
      <c r="AM86" s="77" t="str" cm="1">
        <f t="array" ref="AM86">_xlfn.IFNA(_xlfn.IFS(AL86&lt;&gt;"kosong","ada",AL87&lt;&gt;"kosong","ada",AL88&lt;&gt;"kosong","ada"), "")</f>
        <v/>
      </c>
    </row>
    <row r="87" spans="1:39" x14ac:dyDescent="0.25">
      <c r="A87" s="13" t="str">
        <f t="shared" ref="A87:A89" si="43">A86</f>
        <v>I23</v>
      </c>
      <c r="B87" s="54"/>
      <c r="C87" s="53" t="s">
        <v>10</v>
      </c>
      <c r="D87" s="11" t="s">
        <v>9</v>
      </c>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4">
        <v>0</v>
      </c>
      <c r="AL87" t="str">
        <f t="shared" si="42"/>
        <v>kosong</v>
      </c>
      <c r="AM87" s="77"/>
    </row>
    <row r="88" spans="1:39" x14ac:dyDescent="0.25">
      <c r="A88" s="13" t="str">
        <f t="shared" si="43"/>
        <v>I23</v>
      </c>
      <c r="B88" s="54"/>
      <c r="C88" s="55"/>
      <c r="D88" s="11" t="s">
        <v>11</v>
      </c>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5">
        <v>0</v>
      </c>
      <c r="AL88" t="str">
        <f t="shared" si="42"/>
        <v>kosong</v>
      </c>
      <c r="AM88" s="77"/>
    </row>
    <row r="89" spans="1:39" x14ac:dyDescent="0.25">
      <c r="A89" s="16" t="str">
        <f t="shared" si="43"/>
        <v>I23</v>
      </c>
      <c r="B89" s="55"/>
      <c r="C89" s="17" t="s">
        <v>12</v>
      </c>
      <c r="D89" s="17" t="s">
        <v>9</v>
      </c>
      <c r="E89" s="12">
        <v>0</v>
      </c>
      <c r="F89" s="18">
        <f t="shared" ref="F89:AH89" si="44">E89+F86-F87</f>
        <v>0</v>
      </c>
      <c r="G89" s="18">
        <f t="shared" si="44"/>
        <v>0</v>
      </c>
      <c r="H89" s="18">
        <f t="shared" si="44"/>
        <v>0</v>
      </c>
      <c r="I89" s="18">
        <f t="shared" si="44"/>
        <v>0</v>
      </c>
      <c r="J89" s="18">
        <f t="shared" si="44"/>
        <v>0</v>
      </c>
      <c r="K89" s="18">
        <f t="shared" si="44"/>
        <v>0</v>
      </c>
      <c r="L89" s="18">
        <f t="shared" si="44"/>
        <v>0</v>
      </c>
      <c r="M89" s="18">
        <f t="shared" si="44"/>
        <v>0</v>
      </c>
      <c r="N89" s="18">
        <f t="shared" si="44"/>
        <v>0</v>
      </c>
      <c r="O89" s="18">
        <f t="shared" si="44"/>
        <v>0</v>
      </c>
      <c r="P89" s="18">
        <f t="shared" si="44"/>
        <v>0</v>
      </c>
      <c r="Q89" s="18">
        <f t="shared" si="44"/>
        <v>0</v>
      </c>
      <c r="R89" s="18">
        <f t="shared" si="44"/>
        <v>0</v>
      </c>
      <c r="S89" s="18">
        <f t="shared" si="44"/>
        <v>0</v>
      </c>
      <c r="T89" s="18">
        <f t="shared" si="44"/>
        <v>0</v>
      </c>
      <c r="U89" s="18">
        <f t="shared" si="44"/>
        <v>0</v>
      </c>
      <c r="V89" s="18">
        <f t="shared" si="44"/>
        <v>0</v>
      </c>
      <c r="W89" s="18">
        <f t="shared" si="44"/>
        <v>0</v>
      </c>
      <c r="X89" s="18">
        <f t="shared" si="44"/>
        <v>0</v>
      </c>
      <c r="Y89" s="18">
        <f t="shared" si="44"/>
        <v>0</v>
      </c>
      <c r="Z89" s="18">
        <f t="shared" si="44"/>
        <v>0</v>
      </c>
      <c r="AA89" s="18">
        <f t="shared" si="44"/>
        <v>0</v>
      </c>
      <c r="AB89" s="18">
        <f t="shared" si="44"/>
        <v>0</v>
      </c>
      <c r="AC89" s="18">
        <f t="shared" si="44"/>
        <v>0</v>
      </c>
      <c r="AD89" s="18">
        <f t="shared" si="44"/>
        <v>0</v>
      </c>
      <c r="AE89" s="18">
        <f t="shared" si="44"/>
        <v>0</v>
      </c>
      <c r="AF89" s="18">
        <f t="shared" si="44"/>
        <v>0</v>
      </c>
      <c r="AG89" s="18">
        <f t="shared" si="44"/>
        <v>0</v>
      </c>
      <c r="AH89" s="18">
        <f t="shared" si="44"/>
        <v>0</v>
      </c>
      <c r="AI89" s="18">
        <f>AG89+AI86-AI87</f>
        <v>0</v>
      </c>
      <c r="AJ89" s="18">
        <f>AH89+AJ86-AJ87</f>
        <v>0</v>
      </c>
      <c r="AK89" s="18">
        <f>AJ89</f>
        <v>0</v>
      </c>
      <c r="AL89" t="str">
        <f t="shared" ref="AL89:AL149" si="45">IF(ISBLANK(AK89)=TRUE,"ada","")</f>
        <v/>
      </c>
      <c r="AM89" s="77"/>
    </row>
    <row r="90" spans="1:39" x14ac:dyDescent="0.25">
      <c r="A90" s="10" t="s">
        <v>35</v>
      </c>
      <c r="B90" s="53">
        <f>VLOOKUP(A90,[1]INTI!$F$4:$G$317,2,FALSE)</f>
        <v>22.658999999999999</v>
      </c>
      <c r="C90" s="11" t="s">
        <v>8</v>
      </c>
      <c r="D90" s="11" t="s">
        <v>9</v>
      </c>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v>0</v>
      </c>
      <c r="AL90" t="str">
        <f t="shared" si="42"/>
        <v>kosong</v>
      </c>
      <c r="AM90" s="77" t="str" cm="1">
        <f t="array" ref="AM90">_xlfn.IFNA(_xlfn.IFS(AL90&lt;&gt;"kosong","ada",AL91&lt;&gt;"kosong","ada",AL92&lt;&gt;"kosong","ada"), "")</f>
        <v/>
      </c>
    </row>
    <row r="91" spans="1:39" x14ac:dyDescent="0.25">
      <c r="A91" s="13" t="str">
        <f t="shared" ref="A91:A93" si="46">A90</f>
        <v>I24</v>
      </c>
      <c r="B91" s="54"/>
      <c r="C91" s="53" t="s">
        <v>10</v>
      </c>
      <c r="D91" s="11" t="s">
        <v>9</v>
      </c>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4">
        <v>0</v>
      </c>
      <c r="AL91" t="str">
        <f t="shared" si="42"/>
        <v>kosong</v>
      </c>
      <c r="AM91" s="77"/>
    </row>
    <row r="92" spans="1:39" x14ac:dyDescent="0.25">
      <c r="A92" s="13" t="str">
        <f t="shared" si="46"/>
        <v>I24</v>
      </c>
      <c r="B92" s="54"/>
      <c r="C92" s="55"/>
      <c r="D92" s="11" t="s">
        <v>11</v>
      </c>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5">
        <v>0</v>
      </c>
      <c r="AL92" t="str">
        <f t="shared" si="42"/>
        <v>kosong</v>
      </c>
      <c r="AM92" s="77"/>
    </row>
    <row r="93" spans="1:39" x14ac:dyDescent="0.25">
      <c r="A93" s="16" t="str">
        <f t="shared" si="46"/>
        <v>I24</v>
      </c>
      <c r="B93" s="55"/>
      <c r="C93" s="17" t="s">
        <v>12</v>
      </c>
      <c r="D93" s="17" t="s">
        <v>9</v>
      </c>
      <c r="E93" s="12">
        <v>1.9</v>
      </c>
      <c r="F93" s="18">
        <f t="shared" ref="F93:AH93" si="47">E93+F90-F91</f>
        <v>1.9</v>
      </c>
      <c r="G93" s="18">
        <f t="shared" si="47"/>
        <v>1.9</v>
      </c>
      <c r="H93" s="18">
        <f t="shared" si="47"/>
        <v>1.9</v>
      </c>
      <c r="I93" s="18">
        <f t="shared" si="47"/>
        <v>1.9</v>
      </c>
      <c r="J93" s="18">
        <f t="shared" si="47"/>
        <v>1.9</v>
      </c>
      <c r="K93" s="18">
        <f t="shared" si="47"/>
        <v>1.9</v>
      </c>
      <c r="L93" s="18">
        <f t="shared" si="47"/>
        <v>1.9</v>
      </c>
      <c r="M93" s="18">
        <f t="shared" si="47"/>
        <v>1.9</v>
      </c>
      <c r="N93" s="18">
        <f t="shared" si="47"/>
        <v>1.9</v>
      </c>
      <c r="O93" s="18">
        <f t="shared" si="47"/>
        <v>1.9</v>
      </c>
      <c r="P93" s="18">
        <f t="shared" si="47"/>
        <v>1.9</v>
      </c>
      <c r="Q93" s="18">
        <f t="shared" si="47"/>
        <v>1.9</v>
      </c>
      <c r="R93" s="18">
        <f t="shared" si="47"/>
        <v>1.9</v>
      </c>
      <c r="S93" s="18">
        <f t="shared" si="47"/>
        <v>1.9</v>
      </c>
      <c r="T93" s="18">
        <f t="shared" si="47"/>
        <v>1.9</v>
      </c>
      <c r="U93" s="18">
        <f t="shared" si="47"/>
        <v>1.9</v>
      </c>
      <c r="V93" s="18">
        <f t="shared" si="47"/>
        <v>1.9</v>
      </c>
      <c r="W93" s="18">
        <f t="shared" si="47"/>
        <v>1.9</v>
      </c>
      <c r="X93" s="18">
        <f t="shared" si="47"/>
        <v>1.9</v>
      </c>
      <c r="Y93" s="18">
        <f t="shared" si="47"/>
        <v>1.9</v>
      </c>
      <c r="Z93" s="18">
        <f t="shared" si="47"/>
        <v>1.9</v>
      </c>
      <c r="AA93" s="18">
        <f t="shared" si="47"/>
        <v>1.9</v>
      </c>
      <c r="AB93" s="18">
        <f t="shared" si="47"/>
        <v>1.9</v>
      </c>
      <c r="AC93" s="18">
        <f t="shared" si="47"/>
        <v>1.9</v>
      </c>
      <c r="AD93" s="18">
        <f t="shared" si="47"/>
        <v>1.9</v>
      </c>
      <c r="AE93" s="18">
        <f t="shared" si="47"/>
        <v>1.9</v>
      </c>
      <c r="AF93" s="18">
        <f t="shared" si="47"/>
        <v>1.9</v>
      </c>
      <c r="AG93" s="18">
        <f t="shared" si="47"/>
        <v>1.9</v>
      </c>
      <c r="AH93" s="18">
        <f t="shared" si="47"/>
        <v>1.9</v>
      </c>
      <c r="AI93" s="18">
        <f>AG93+AI90-AI91</f>
        <v>1.9</v>
      </c>
      <c r="AJ93" s="18">
        <f>AH93+AJ90-AJ91</f>
        <v>1.9</v>
      </c>
      <c r="AK93" s="18">
        <f>AJ93</f>
        <v>1.9</v>
      </c>
      <c r="AL93" t="str">
        <f t="shared" si="45"/>
        <v/>
      </c>
      <c r="AM93" s="77"/>
    </row>
    <row r="94" spans="1:39" x14ac:dyDescent="0.25">
      <c r="A94" s="10" t="s">
        <v>36</v>
      </c>
      <c r="B94" s="53">
        <f>VLOOKUP(A94,[1]INTI!$F$4:$G$317,2,FALSE)</f>
        <v>30.907</v>
      </c>
      <c r="C94" s="11" t="s">
        <v>8</v>
      </c>
      <c r="D94" s="11" t="s">
        <v>9</v>
      </c>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f>SUM(F94:AJ94)</f>
        <v>0</v>
      </c>
      <c r="AL94" t="str">
        <f t="shared" si="42"/>
        <v>kosong</v>
      </c>
      <c r="AM94" s="77" t="str" cm="1">
        <f t="array" ref="AM94">_xlfn.IFNA(_xlfn.IFS(AL94&lt;&gt;"kosong","ada",AL95&lt;&gt;"kosong","ada",AL96&lt;&gt;"kosong","ada"), "")</f>
        <v/>
      </c>
    </row>
    <row r="95" spans="1:39" x14ac:dyDescent="0.25">
      <c r="A95" s="13" t="str">
        <f t="shared" ref="A95:A97" si="48">A94</f>
        <v>J05</v>
      </c>
      <c r="B95" s="54"/>
      <c r="C95" s="53" t="s">
        <v>10</v>
      </c>
      <c r="D95" s="11" t="s">
        <v>9</v>
      </c>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f>SUM(F95:AJ95)</f>
        <v>0</v>
      </c>
      <c r="AL95" t="str">
        <f t="shared" si="42"/>
        <v>kosong</v>
      </c>
      <c r="AM95" s="77"/>
    </row>
    <row r="96" spans="1:39" x14ac:dyDescent="0.25">
      <c r="A96" s="13" t="str">
        <f t="shared" si="48"/>
        <v>J05</v>
      </c>
      <c r="B96" s="54"/>
      <c r="C96" s="55"/>
      <c r="D96" s="11" t="s">
        <v>11</v>
      </c>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f>SUM(F96:AJ96)</f>
        <v>0</v>
      </c>
      <c r="AL96" t="str">
        <f t="shared" si="42"/>
        <v>kosong</v>
      </c>
      <c r="AM96" s="77"/>
    </row>
    <row r="97" spans="1:39" x14ac:dyDescent="0.25">
      <c r="A97" s="16" t="str">
        <f t="shared" si="48"/>
        <v>J05</v>
      </c>
      <c r="B97" s="55"/>
      <c r="C97" s="17" t="s">
        <v>12</v>
      </c>
      <c r="D97" s="17" t="s">
        <v>9</v>
      </c>
      <c r="E97" s="12">
        <v>-122.6</v>
      </c>
      <c r="F97" s="18">
        <f t="shared" ref="F97:AH97" si="49">E97+F94-F95</f>
        <v>-122.6</v>
      </c>
      <c r="G97" s="18">
        <f t="shared" si="49"/>
        <v>-122.6</v>
      </c>
      <c r="H97" s="18">
        <f t="shared" si="49"/>
        <v>-122.6</v>
      </c>
      <c r="I97" s="18">
        <f t="shared" si="49"/>
        <v>-122.6</v>
      </c>
      <c r="J97" s="18">
        <f t="shared" si="49"/>
        <v>-122.6</v>
      </c>
      <c r="K97" s="18">
        <f t="shared" si="49"/>
        <v>-122.6</v>
      </c>
      <c r="L97" s="18">
        <f t="shared" si="49"/>
        <v>-122.6</v>
      </c>
      <c r="M97" s="18">
        <f t="shared" si="49"/>
        <v>-122.6</v>
      </c>
      <c r="N97" s="18">
        <f t="shared" si="49"/>
        <v>-122.6</v>
      </c>
      <c r="O97" s="18">
        <f t="shared" si="49"/>
        <v>-122.6</v>
      </c>
      <c r="P97" s="18">
        <f t="shared" si="49"/>
        <v>-122.6</v>
      </c>
      <c r="Q97" s="18">
        <f t="shared" si="49"/>
        <v>-122.6</v>
      </c>
      <c r="R97" s="18">
        <f t="shared" si="49"/>
        <v>-122.6</v>
      </c>
      <c r="S97" s="18">
        <f t="shared" si="49"/>
        <v>-122.6</v>
      </c>
      <c r="T97" s="18">
        <f t="shared" si="49"/>
        <v>-122.6</v>
      </c>
      <c r="U97" s="18">
        <f t="shared" si="49"/>
        <v>-122.6</v>
      </c>
      <c r="V97" s="18">
        <f t="shared" si="49"/>
        <v>-122.6</v>
      </c>
      <c r="W97" s="18">
        <f t="shared" si="49"/>
        <v>-122.6</v>
      </c>
      <c r="X97" s="18">
        <f t="shared" si="49"/>
        <v>-122.6</v>
      </c>
      <c r="Y97" s="18">
        <f t="shared" si="49"/>
        <v>-122.6</v>
      </c>
      <c r="Z97" s="18">
        <f t="shared" si="49"/>
        <v>-122.6</v>
      </c>
      <c r="AA97" s="18">
        <f t="shared" si="49"/>
        <v>-122.6</v>
      </c>
      <c r="AB97" s="18">
        <f t="shared" si="49"/>
        <v>-122.6</v>
      </c>
      <c r="AC97" s="18">
        <f t="shared" si="49"/>
        <v>-122.6</v>
      </c>
      <c r="AD97" s="18">
        <f t="shared" si="49"/>
        <v>-122.6</v>
      </c>
      <c r="AE97" s="18">
        <f t="shared" si="49"/>
        <v>-122.6</v>
      </c>
      <c r="AF97" s="18">
        <f t="shared" si="49"/>
        <v>-122.6</v>
      </c>
      <c r="AG97" s="18">
        <f t="shared" si="49"/>
        <v>-122.6</v>
      </c>
      <c r="AH97" s="18">
        <f t="shared" si="49"/>
        <v>-122.6</v>
      </c>
      <c r="AI97" s="18">
        <f>AG97+AI94-AI95</f>
        <v>-122.6</v>
      </c>
      <c r="AJ97" s="18">
        <f>AH97+AJ94-AJ95</f>
        <v>-122.6</v>
      </c>
      <c r="AK97" s="18">
        <f>AJ97</f>
        <v>-122.6</v>
      </c>
      <c r="AL97" t="str">
        <f t="shared" si="45"/>
        <v/>
      </c>
      <c r="AM97" s="77"/>
    </row>
    <row r="98" spans="1:39" x14ac:dyDescent="0.25">
      <c r="A98" s="10" t="s">
        <v>37</v>
      </c>
      <c r="B98" s="53">
        <f>VLOOKUP(A98,[1]INTI!$F$4:$G$317,2,FALSE)</f>
        <v>35.590000000000003</v>
      </c>
      <c r="C98" s="11" t="s">
        <v>8</v>
      </c>
      <c r="D98" s="11" t="s">
        <v>9</v>
      </c>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f>SUM(F98:AJ98)</f>
        <v>0</v>
      </c>
      <c r="AL98" t="str">
        <f t="shared" si="42"/>
        <v>kosong</v>
      </c>
      <c r="AM98" s="77" t="str" cm="1">
        <f t="array" ref="AM98">_xlfn.IFNA(_xlfn.IFS(AL98&lt;&gt;"kosong","ada",AL99&lt;&gt;"kosong","ada",AL100&lt;&gt;"kosong","ada"), "")</f>
        <v/>
      </c>
    </row>
    <row r="99" spans="1:39" x14ac:dyDescent="0.25">
      <c r="A99" s="13" t="str">
        <f t="shared" ref="A99:A101" si="50">A98</f>
        <v>N13</v>
      </c>
      <c r="B99" s="54"/>
      <c r="C99" s="53" t="s">
        <v>10</v>
      </c>
      <c r="D99" s="11" t="s">
        <v>9</v>
      </c>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f>SUM(F99:AJ99)</f>
        <v>0</v>
      </c>
      <c r="AL99" t="str">
        <f t="shared" si="42"/>
        <v>kosong</v>
      </c>
      <c r="AM99" s="77"/>
    </row>
    <row r="100" spans="1:39" x14ac:dyDescent="0.25">
      <c r="A100" s="13" t="str">
        <f t="shared" si="50"/>
        <v>N13</v>
      </c>
      <c r="B100" s="54"/>
      <c r="C100" s="55"/>
      <c r="D100" s="11" t="s">
        <v>11</v>
      </c>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f>SUM(F100:AJ100)</f>
        <v>0</v>
      </c>
      <c r="AL100" t="str">
        <f t="shared" si="42"/>
        <v>kosong</v>
      </c>
      <c r="AM100" s="77"/>
    </row>
    <row r="101" spans="1:39" x14ac:dyDescent="0.25">
      <c r="A101" s="16" t="str">
        <f t="shared" si="50"/>
        <v>N13</v>
      </c>
      <c r="B101" s="55"/>
      <c r="C101" s="17" t="s">
        <v>12</v>
      </c>
      <c r="D101" s="17" t="s">
        <v>9</v>
      </c>
      <c r="E101" s="12">
        <v>529.39999999999986</v>
      </c>
      <c r="F101" s="18">
        <f t="shared" ref="F101:AH101" si="51">E101+F98-F99</f>
        <v>529.39999999999986</v>
      </c>
      <c r="G101" s="18">
        <f t="shared" si="51"/>
        <v>529.39999999999986</v>
      </c>
      <c r="H101" s="18">
        <f t="shared" si="51"/>
        <v>529.39999999999986</v>
      </c>
      <c r="I101" s="18">
        <f t="shared" si="51"/>
        <v>529.39999999999986</v>
      </c>
      <c r="J101" s="18">
        <f t="shared" si="51"/>
        <v>529.39999999999986</v>
      </c>
      <c r="K101" s="18">
        <f t="shared" si="51"/>
        <v>529.39999999999986</v>
      </c>
      <c r="L101" s="18">
        <f t="shared" si="51"/>
        <v>529.39999999999986</v>
      </c>
      <c r="M101" s="18">
        <f t="shared" si="51"/>
        <v>529.39999999999986</v>
      </c>
      <c r="N101" s="18">
        <f t="shared" si="51"/>
        <v>529.39999999999986</v>
      </c>
      <c r="O101" s="18">
        <f t="shared" si="51"/>
        <v>529.39999999999986</v>
      </c>
      <c r="P101" s="18">
        <f t="shared" si="51"/>
        <v>529.39999999999986</v>
      </c>
      <c r="Q101" s="18">
        <f t="shared" si="51"/>
        <v>529.39999999999986</v>
      </c>
      <c r="R101" s="18">
        <f t="shared" si="51"/>
        <v>529.39999999999986</v>
      </c>
      <c r="S101" s="18">
        <f t="shared" si="51"/>
        <v>529.39999999999986</v>
      </c>
      <c r="T101" s="18">
        <f t="shared" si="51"/>
        <v>529.39999999999986</v>
      </c>
      <c r="U101" s="18">
        <f t="shared" si="51"/>
        <v>529.39999999999986</v>
      </c>
      <c r="V101" s="18">
        <f t="shared" si="51"/>
        <v>529.39999999999986</v>
      </c>
      <c r="W101" s="18">
        <f t="shared" si="51"/>
        <v>529.39999999999986</v>
      </c>
      <c r="X101" s="18">
        <f t="shared" si="51"/>
        <v>529.39999999999986</v>
      </c>
      <c r="Y101" s="18">
        <f t="shared" si="51"/>
        <v>529.39999999999986</v>
      </c>
      <c r="Z101" s="18">
        <f t="shared" si="51"/>
        <v>529.39999999999986</v>
      </c>
      <c r="AA101" s="18">
        <f t="shared" si="51"/>
        <v>529.39999999999986</v>
      </c>
      <c r="AB101" s="18">
        <f t="shared" si="51"/>
        <v>529.39999999999986</v>
      </c>
      <c r="AC101" s="18">
        <f t="shared" si="51"/>
        <v>529.39999999999986</v>
      </c>
      <c r="AD101" s="18">
        <f t="shared" si="51"/>
        <v>529.39999999999986</v>
      </c>
      <c r="AE101" s="18">
        <f t="shared" si="51"/>
        <v>529.39999999999986</v>
      </c>
      <c r="AF101" s="18">
        <f t="shared" si="51"/>
        <v>529.39999999999986</v>
      </c>
      <c r="AG101" s="18">
        <f t="shared" si="51"/>
        <v>529.39999999999986</v>
      </c>
      <c r="AH101" s="18">
        <f t="shared" si="51"/>
        <v>529.39999999999986</v>
      </c>
      <c r="AI101" s="18">
        <f>AG101+AI98-AI99</f>
        <v>529.39999999999986</v>
      </c>
      <c r="AJ101" s="18">
        <f>AH101+AJ98-AJ99</f>
        <v>529.39999999999986</v>
      </c>
      <c r="AK101" s="18">
        <f>AJ101</f>
        <v>529.39999999999986</v>
      </c>
      <c r="AL101" t="str">
        <f t="shared" si="45"/>
        <v/>
      </c>
      <c r="AM101" s="77"/>
    </row>
    <row r="102" spans="1:39" x14ac:dyDescent="0.25">
      <c r="A102" s="10" t="s">
        <v>38</v>
      </c>
      <c r="B102" s="53">
        <f>VLOOKUP(A102,[1]INTI!$F$4:$G$317,2,FALSE)</f>
        <v>21.138999999999999</v>
      </c>
      <c r="C102" s="11" t="s">
        <v>8</v>
      </c>
      <c r="D102" s="11" t="s">
        <v>9</v>
      </c>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f>SUM(F102:AJ102)</f>
        <v>0</v>
      </c>
      <c r="AL102" t="str">
        <f t="shared" si="42"/>
        <v>kosong</v>
      </c>
      <c r="AM102" s="77" t="str" cm="1">
        <f t="array" ref="AM102">_xlfn.IFNA(_xlfn.IFS(AL102&lt;&gt;"kosong","ada",AL103&lt;&gt;"kosong","ada",AL104&lt;&gt;"kosong","ada"), "")</f>
        <v/>
      </c>
    </row>
    <row r="103" spans="1:39" x14ac:dyDescent="0.25">
      <c r="A103" s="13" t="str">
        <f t="shared" ref="A103:A105" si="52">A102</f>
        <v>Q22</v>
      </c>
      <c r="B103" s="54"/>
      <c r="C103" s="53" t="s">
        <v>10</v>
      </c>
      <c r="D103" s="11" t="s">
        <v>9</v>
      </c>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f>SUM(F103:AJ103)</f>
        <v>0</v>
      </c>
      <c r="AL103" t="str">
        <f t="shared" si="42"/>
        <v>kosong</v>
      </c>
      <c r="AM103" s="77"/>
    </row>
    <row r="104" spans="1:39" x14ac:dyDescent="0.25">
      <c r="A104" s="13" t="str">
        <f t="shared" si="52"/>
        <v>Q22</v>
      </c>
      <c r="B104" s="54"/>
      <c r="C104" s="55"/>
      <c r="D104" s="11" t="s">
        <v>11</v>
      </c>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f>SUM(F104:AJ104)</f>
        <v>0</v>
      </c>
      <c r="AL104" t="str">
        <f t="shared" si="42"/>
        <v>kosong</v>
      </c>
      <c r="AM104" s="77"/>
    </row>
    <row r="105" spans="1:39" x14ac:dyDescent="0.25">
      <c r="A105" s="16" t="str">
        <f t="shared" si="52"/>
        <v>Q22</v>
      </c>
      <c r="B105" s="55"/>
      <c r="C105" s="17" t="s">
        <v>12</v>
      </c>
      <c r="D105" s="17" t="s">
        <v>9</v>
      </c>
      <c r="E105" s="12">
        <v>-251.43000000000004</v>
      </c>
      <c r="F105" s="18">
        <f t="shared" ref="F105:AH105" si="53">E105+F102-F103</f>
        <v>-251.43000000000004</v>
      </c>
      <c r="G105" s="18">
        <f t="shared" si="53"/>
        <v>-251.43000000000004</v>
      </c>
      <c r="H105" s="18">
        <f t="shared" si="53"/>
        <v>-251.43000000000004</v>
      </c>
      <c r="I105" s="18">
        <f t="shared" si="53"/>
        <v>-251.43000000000004</v>
      </c>
      <c r="J105" s="18">
        <f t="shared" si="53"/>
        <v>-251.43000000000004</v>
      </c>
      <c r="K105" s="18">
        <f t="shared" si="53"/>
        <v>-251.43000000000004</v>
      </c>
      <c r="L105" s="18">
        <f t="shared" si="53"/>
        <v>-251.43000000000004</v>
      </c>
      <c r="M105" s="18">
        <f t="shared" si="53"/>
        <v>-251.43000000000004</v>
      </c>
      <c r="N105" s="18">
        <f t="shared" si="53"/>
        <v>-251.43000000000004</v>
      </c>
      <c r="O105" s="18">
        <f t="shared" si="53"/>
        <v>-251.43000000000004</v>
      </c>
      <c r="P105" s="18">
        <f t="shared" si="53"/>
        <v>-251.43000000000004</v>
      </c>
      <c r="Q105" s="18">
        <f t="shared" si="53"/>
        <v>-251.43000000000004</v>
      </c>
      <c r="R105" s="18">
        <f t="shared" si="53"/>
        <v>-251.43000000000004</v>
      </c>
      <c r="S105" s="18">
        <f t="shared" si="53"/>
        <v>-251.43000000000004</v>
      </c>
      <c r="T105" s="18">
        <f t="shared" si="53"/>
        <v>-251.43000000000004</v>
      </c>
      <c r="U105" s="18">
        <f t="shared" si="53"/>
        <v>-251.43000000000004</v>
      </c>
      <c r="V105" s="18">
        <f t="shared" si="53"/>
        <v>-251.43000000000004</v>
      </c>
      <c r="W105" s="18">
        <f t="shared" si="53"/>
        <v>-251.43000000000004</v>
      </c>
      <c r="X105" s="18">
        <f t="shared" si="53"/>
        <v>-251.43000000000004</v>
      </c>
      <c r="Y105" s="18">
        <f t="shared" si="53"/>
        <v>-251.43000000000004</v>
      </c>
      <c r="Z105" s="18">
        <f t="shared" si="53"/>
        <v>-251.43000000000004</v>
      </c>
      <c r="AA105" s="18">
        <f t="shared" si="53"/>
        <v>-251.43000000000004</v>
      </c>
      <c r="AB105" s="18">
        <f t="shared" si="53"/>
        <v>-251.43000000000004</v>
      </c>
      <c r="AC105" s="18">
        <f t="shared" si="53"/>
        <v>-251.43000000000004</v>
      </c>
      <c r="AD105" s="18">
        <f t="shared" si="53"/>
        <v>-251.43000000000004</v>
      </c>
      <c r="AE105" s="18">
        <f t="shared" si="53"/>
        <v>-251.43000000000004</v>
      </c>
      <c r="AF105" s="18">
        <f t="shared" si="53"/>
        <v>-251.43000000000004</v>
      </c>
      <c r="AG105" s="18">
        <f t="shared" si="53"/>
        <v>-251.43000000000004</v>
      </c>
      <c r="AH105" s="18">
        <f t="shared" si="53"/>
        <v>-251.43000000000004</v>
      </c>
      <c r="AI105" s="18">
        <f>AG105+AI102-AI103</f>
        <v>-251.43000000000004</v>
      </c>
      <c r="AJ105" s="18">
        <f>AH105+AJ102-AJ103</f>
        <v>-251.43000000000004</v>
      </c>
      <c r="AK105" s="18">
        <f>AJ105</f>
        <v>-251.43000000000004</v>
      </c>
      <c r="AL105" t="str">
        <f t="shared" si="45"/>
        <v/>
      </c>
      <c r="AM105" s="77"/>
    </row>
    <row r="106" spans="1:39" x14ac:dyDescent="0.25">
      <c r="A106" s="10" t="s">
        <v>39</v>
      </c>
      <c r="B106" s="53">
        <f>VLOOKUP(A106,[1]INTI!$F$4:$G$317,2,FALSE)</f>
        <v>31.484000000000002</v>
      </c>
      <c r="C106" s="11" t="s">
        <v>8</v>
      </c>
      <c r="D106" s="11" t="s">
        <v>9</v>
      </c>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f>SUM(F106:AJ106)</f>
        <v>0</v>
      </c>
      <c r="AL106" t="str">
        <f t="shared" si="42"/>
        <v>kosong</v>
      </c>
      <c r="AM106" s="77" t="str" cm="1">
        <f t="array" ref="AM106">_xlfn.IFNA(_xlfn.IFS(AL106&lt;&gt;"kosong","ada",AL107&lt;&gt;"kosong","ada",AL108&lt;&gt;"kosong","ada"), "")</f>
        <v/>
      </c>
    </row>
    <row r="107" spans="1:39" x14ac:dyDescent="0.25">
      <c r="A107" s="13" t="str">
        <f t="shared" ref="A107:A109" si="54">A106</f>
        <v>S23</v>
      </c>
      <c r="B107" s="54"/>
      <c r="C107" s="53" t="s">
        <v>10</v>
      </c>
      <c r="D107" s="11" t="s">
        <v>9</v>
      </c>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f>SUM(F107:AJ107)</f>
        <v>0</v>
      </c>
      <c r="AL107" t="str">
        <f t="shared" si="42"/>
        <v>kosong</v>
      </c>
      <c r="AM107" s="77"/>
    </row>
    <row r="108" spans="1:39" x14ac:dyDescent="0.25">
      <c r="A108" s="13" t="str">
        <f t="shared" si="54"/>
        <v>S23</v>
      </c>
      <c r="B108" s="54"/>
      <c r="C108" s="55"/>
      <c r="D108" s="11" t="s">
        <v>11</v>
      </c>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f>SUM(F108:AJ108)</f>
        <v>0</v>
      </c>
      <c r="AL108" t="str">
        <f t="shared" si="42"/>
        <v>kosong</v>
      </c>
      <c r="AM108" s="77"/>
    </row>
    <row r="109" spans="1:39" x14ac:dyDescent="0.25">
      <c r="A109" s="16" t="str">
        <f t="shared" si="54"/>
        <v>S23</v>
      </c>
      <c r="B109" s="55"/>
      <c r="C109" s="17" t="s">
        <v>12</v>
      </c>
      <c r="D109" s="17" t="s">
        <v>9</v>
      </c>
      <c r="E109" s="12">
        <v>-255.44</v>
      </c>
      <c r="F109" s="18">
        <f t="shared" ref="F109:AH109" si="55">E109+F106-F107</f>
        <v>-255.44</v>
      </c>
      <c r="G109" s="18">
        <f t="shared" si="55"/>
        <v>-255.44</v>
      </c>
      <c r="H109" s="18">
        <f t="shared" si="55"/>
        <v>-255.44</v>
      </c>
      <c r="I109" s="18">
        <f t="shared" si="55"/>
        <v>-255.44</v>
      </c>
      <c r="J109" s="18">
        <f t="shared" si="55"/>
        <v>-255.44</v>
      </c>
      <c r="K109" s="18">
        <f t="shared" si="55"/>
        <v>-255.44</v>
      </c>
      <c r="L109" s="18">
        <f t="shared" si="55"/>
        <v>-255.44</v>
      </c>
      <c r="M109" s="18">
        <f t="shared" si="55"/>
        <v>-255.44</v>
      </c>
      <c r="N109" s="18">
        <f t="shared" si="55"/>
        <v>-255.44</v>
      </c>
      <c r="O109" s="18">
        <f t="shared" si="55"/>
        <v>-255.44</v>
      </c>
      <c r="P109" s="18">
        <f t="shared" si="55"/>
        <v>-255.44</v>
      </c>
      <c r="Q109" s="18">
        <f t="shared" si="55"/>
        <v>-255.44</v>
      </c>
      <c r="R109" s="18">
        <f t="shared" si="55"/>
        <v>-255.44</v>
      </c>
      <c r="S109" s="18">
        <f t="shared" si="55"/>
        <v>-255.44</v>
      </c>
      <c r="T109" s="18">
        <f t="shared" si="55"/>
        <v>-255.44</v>
      </c>
      <c r="U109" s="18">
        <f t="shared" si="55"/>
        <v>-255.44</v>
      </c>
      <c r="V109" s="18">
        <f t="shared" si="55"/>
        <v>-255.44</v>
      </c>
      <c r="W109" s="18">
        <f t="shared" si="55"/>
        <v>-255.44</v>
      </c>
      <c r="X109" s="18">
        <f t="shared" si="55"/>
        <v>-255.44</v>
      </c>
      <c r="Y109" s="18">
        <f t="shared" si="55"/>
        <v>-255.44</v>
      </c>
      <c r="Z109" s="18">
        <f t="shared" si="55"/>
        <v>-255.44</v>
      </c>
      <c r="AA109" s="18">
        <f t="shared" si="55"/>
        <v>-255.44</v>
      </c>
      <c r="AB109" s="18">
        <f t="shared" si="55"/>
        <v>-255.44</v>
      </c>
      <c r="AC109" s="18">
        <f t="shared" si="55"/>
        <v>-255.44</v>
      </c>
      <c r="AD109" s="18">
        <f t="shared" si="55"/>
        <v>-255.44</v>
      </c>
      <c r="AE109" s="18">
        <f t="shared" si="55"/>
        <v>-255.44</v>
      </c>
      <c r="AF109" s="18">
        <f t="shared" si="55"/>
        <v>-255.44</v>
      </c>
      <c r="AG109" s="18">
        <f t="shared" si="55"/>
        <v>-255.44</v>
      </c>
      <c r="AH109" s="18">
        <f t="shared" si="55"/>
        <v>-255.44</v>
      </c>
      <c r="AI109" s="18">
        <f>AG109+AI106-AI107</f>
        <v>-255.44</v>
      </c>
      <c r="AJ109" s="18">
        <f>AH109+AJ106-AJ107</f>
        <v>-255.44</v>
      </c>
      <c r="AK109" s="18">
        <f>AJ109</f>
        <v>-255.44</v>
      </c>
      <c r="AL109" t="str">
        <f t="shared" si="45"/>
        <v/>
      </c>
      <c r="AM109" s="77"/>
    </row>
    <row r="110" spans="1:39" x14ac:dyDescent="0.25">
      <c r="A110" s="10" t="s">
        <v>40</v>
      </c>
      <c r="B110" s="53">
        <f>VLOOKUP(A110,[1]INTI!$F$4:$G$317,2,FALSE)</f>
        <v>14.933</v>
      </c>
      <c r="C110" s="11" t="s">
        <v>8</v>
      </c>
      <c r="D110" s="11" t="s">
        <v>9</v>
      </c>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f>SUM(F110:AJ110)</f>
        <v>0</v>
      </c>
      <c r="AL110" t="str">
        <f t="shared" si="42"/>
        <v>kosong</v>
      </c>
      <c r="AM110" s="77" t="str" cm="1">
        <f t="array" ref="AM110">_xlfn.IFNA(_xlfn.IFS(AL110&lt;&gt;"kosong","ada",AL111&lt;&gt;"kosong","ada",AL112&lt;&gt;"kosong","ada"), "")</f>
        <v/>
      </c>
    </row>
    <row r="111" spans="1:39" x14ac:dyDescent="0.25">
      <c r="A111" s="13" t="str">
        <f t="shared" ref="A111:A113" si="56">A110</f>
        <v>U24</v>
      </c>
      <c r="B111" s="54"/>
      <c r="C111" s="53" t="s">
        <v>10</v>
      </c>
      <c r="D111" s="11" t="s">
        <v>9</v>
      </c>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f>SUM(F111:AJ111)</f>
        <v>0</v>
      </c>
      <c r="AL111" t="str">
        <f t="shared" si="42"/>
        <v>kosong</v>
      </c>
      <c r="AM111" s="77"/>
    </row>
    <row r="112" spans="1:39" x14ac:dyDescent="0.25">
      <c r="A112" s="13" t="str">
        <f t="shared" si="56"/>
        <v>U24</v>
      </c>
      <c r="B112" s="54"/>
      <c r="C112" s="55"/>
      <c r="D112" s="11" t="s">
        <v>11</v>
      </c>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f>SUM(F112:AJ112)</f>
        <v>0</v>
      </c>
      <c r="AL112" t="str">
        <f t="shared" si="42"/>
        <v>kosong</v>
      </c>
      <c r="AM112" s="77"/>
    </row>
    <row r="113" spans="1:39" x14ac:dyDescent="0.25">
      <c r="A113" s="16" t="str">
        <f t="shared" si="56"/>
        <v>U24</v>
      </c>
      <c r="B113" s="55"/>
      <c r="C113" s="17" t="s">
        <v>12</v>
      </c>
      <c r="D113" s="17" t="s">
        <v>9</v>
      </c>
      <c r="E113" s="12">
        <v>47</v>
      </c>
      <c r="F113" s="18">
        <f t="shared" ref="F113:AH113" si="57">E113+F110-F111</f>
        <v>47</v>
      </c>
      <c r="G113" s="18">
        <f>F113+G110-G111</f>
        <v>47</v>
      </c>
      <c r="H113" s="18">
        <f t="shared" si="57"/>
        <v>47</v>
      </c>
      <c r="I113" s="18">
        <f t="shared" si="57"/>
        <v>47</v>
      </c>
      <c r="J113" s="18">
        <f t="shared" si="57"/>
        <v>47</v>
      </c>
      <c r="K113" s="18">
        <f t="shared" si="57"/>
        <v>47</v>
      </c>
      <c r="L113" s="18">
        <f t="shared" si="57"/>
        <v>47</v>
      </c>
      <c r="M113" s="18">
        <f t="shared" si="57"/>
        <v>47</v>
      </c>
      <c r="N113" s="18">
        <f t="shared" si="57"/>
        <v>47</v>
      </c>
      <c r="O113" s="18">
        <f t="shared" si="57"/>
        <v>47</v>
      </c>
      <c r="P113" s="18">
        <f t="shared" si="57"/>
        <v>47</v>
      </c>
      <c r="Q113" s="18">
        <f t="shared" si="57"/>
        <v>47</v>
      </c>
      <c r="R113" s="18">
        <f t="shared" si="57"/>
        <v>47</v>
      </c>
      <c r="S113" s="18">
        <f t="shared" si="57"/>
        <v>47</v>
      </c>
      <c r="T113" s="18">
        <f t="shared" si="57"/>
        <v>47</v>
      </c>
      <c r="U113" s="18">
        <f t="shared" si="57"/>
        <v>47</v>
      </c>
      <c r="V113" s="18">
        <f t="shared" si="57"/>
        <v>47</v>
      </c>
      <c r="W113" s="18">
        <f t="shared" si="57"/>
        <v>47</v>
      </c>
      <c r="X113" s="18">
        <f t="shared" si="57"/>
        <v>47</v>
      </c>
      <c r="Y113" s="18">
        <f t="shared" si="57"/>
        <v>47</v>
      </c>
      <c r="Z113" s="18">
        <f t="shared" si="57"/>
        <v>47</v>
      </c>
      <c r="AA113" s="18">
        <f t="shared" si="57"/>
        <v>47</v>
      </c>
      <c r="AB113" s="18">
        <f t="shared" si="57"/>
        <v>47</v>
      </c>
      <c r="AC113" s="18">
        <f t="shared" si="57"/>
        <v>47</v>
      </c>
      <c r="AD113" s="18">
        <f t="shared" si="57"/>
        <v>47</v>
      </c>
      <c r="AE113" s="18">
        <f>AD113+AE110-AE111</f>
        <v>47</v>
      </c>
      <c r="AF113" s="18">
        <f>AE113+AF110-AF111</f>
        <v>47</v>
      </c>
      <c r="AG113" s="18">
        <f t="shared" si="57"/>
        <v>47</v>
      </c>
      <c r="AH113" s="18">
        <f t="shared" si="57"/>
        <v>47</v>
      </c>
      <c r="AI113" s="18">
        <f>AG113+AI110-AI111</f>
        <v>47</v>
      </c>
      <c r="AJ113" s="18">
        <f>AH113+AJ110-AJ111</f>
        <v>47</v>
      </c>
      <c r="AK113" s="18">
        <f>AJ113</f>
        <v>47</v>
      </c>
      <c r="AL113" t="str">
        <f t="shared" si="45"/>
        <v/>
      </c>
      <c r="AM113" s="77"/>
    </row>
    <row r="114" spans="1:39" x14ac:dyDescent="0.25">
      <c r="A114" s="10" t="s">
        <v>41</v>
      </c>
      <c r="B114" s="53">
        <f>VLOOKUP(A114,[1]INTI!$F$4:$G$317,2,FALSE)</f>
        <v>7.73</v>
      </c>
      <c r="C114" s="11" t="s">
        <v>8</v>
      </c>
      <c r="D114" s="11" t="s">
        <v>9</v>
      </c>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f>SUM(F114:AJ114)</f>
        <v>0</v>
      </c>
      <c r="AL114" t="str">
        <f t="shared" si="42"/>
        <v>kosong</v>
      </c>
      <c r="AM114" s="77" t="str" cm="1">
        <f t="array" ref="AM114">_xlfn.IFNA(_xlfn.IFS(AL114&lt;&gt;"kosong","ada",AL115&lt;&gt;"kosong","ada",AL116&lt;&gt;"kosong","ada"), "")</f>
        <v/>
      </c>
    </row>
    <row r="115" spans="1:39" x14ac:dyDescent="0.25">
      <c r="A115" s="13" t="str">
        <f t="shared" ref="A115:A117" si="58">A114</f>
        <v>U24A</v>
      </c>
      <c r="B115" s="54"/>
      <c r="C115" s="53" t="s">
        <v>10</v>
      </c>
      <c r="D115" s="11" t="s">
        <v>9</v>
      </c>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f>SUM(F115:AJ115)</f>
        <v>0</v>
      </c>
      <c r="AL115" t="str">
        <f t="shared" si="42"/>
        <v>kosong</v>
      </c>
      <c r="AM115" s="77"/>
    </row>
    <row r="116" spans="1:39" x14ac:dyDescent="0.25">
      <c r="A116" s="13" t="str">
        <f t="shared" si="58"/>
        <v>U24A</v>
      </c>
      <c r="B116" s="54"/>
      <c r="C116" s="55"/>
      <c r="D116" s="11" t="s">
        <v>11</v>
      </c>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f>SUM(F116:AJ116)</f>
        <v>0</v>
      </c>
      <c r="AL116" t="str">
        <f t="shared" si="42"/>
        <v>kosong</v>
      </c>
      <c r="AM116" s="77"/>
    </row>
    <row r="117" spans="1:39" x14ac:dyDescent="0.25">
      <c r="A117" s="16" t="str">
        <f t="shared" si="58"/>
        <v>U24A</v>
      </c>
      <c r="B117" s="55"/>
      <c r="C117" s="17" t="s">
        <v>12</v>
      </c>
      <c r="D117" s="17" t="s">
        <v>9</v>
      </c>
      <c r="E117" s="12">
        <v>-24</v>
      </c>
      <c r="F117" s="18">
        <f t="shared" ref="F117:AH117" si="59">E117+F114-F115</f>
        <v>-24</v>
      </c>
      <c r="G117" s="18">
        <f t="shared" si="59"/>
        <v>-24</v>
      </c>
      <c r="H117" s="18">
        <f t="shared" si="59"/>
        <v>-24</v>
      </c>
      <c r="I117" s="18">
        <f t="shared" si="59"/>
        <v>-24</v>
      </c>
      <c r="J117" s="18">
        <f t="shared" si="59"/>
        <v>-24</v>
      </c>
      <c r="K117" s="18">
        <f t="shared" si="59"/>
        <v>-24</v>
      </c>
      <c r="L117" s="18">
        <f t="shared" si="59"/>
        <v>-24</v>
      </c>
      <c r="M117" s="18">
        <f t="shared" si="59"/>
        <v>-24</v>
      </c>
      <c r="N117" s="18">
        <f t="shared" si="59"/>
        <v>-24</v>
      </c>
      <c r="O117" s="18">
        <f t="shared" si="59"/>
        <v>-24</v>
      </c>
      <c r="P117" s="18">
        <f t="shared" si="59"/>
        <v>-24</v>
      </c>
      <c r="Q117" s="18">
        <f t="shared" si="59"/>
        <v>-24</v>
      </c>
      <c r="R117" s="18">
        <f t="shared" si="59"/>
        <v>-24</v>
      </c>
      <c r="S117" s="18">
        <f t="shared" si="59"/>
        <v>-24</v>
      </c>
      <c r="T117" s="18">
        <f t="shared" si="59"/>
        <v>-24</v>
      </c>
      <c r="U117" s="18">
        <f t="shared" si="59"/>
        <v>-24</v>
      </c>
      <c r="V117" s="18">
        <f t="shared" si="59"/>
        <v>-24</v>
      </c>
      <c r="W117" s="18">
        <f t="shared" si="59"/>
        <v>-24</v>
      </c>
      <c r="X117" s="18">
        <f t="shared" si="59"/>
        <v>-24</v>
      </c>
      <c r="Y117" s="18">
        <f t="shared" si="59"/>
        <v>-24</v>
      </c>
      <c r="Z117" s="18">
        <f t="shared" si="59"/>
        <v>-24</v>
      </c>
      <c r="AA117" s="18">
        <f t="shared" si="59"/>
        <v>-24</v>
      </c>
      <c r="AB117" s="18">
        <f t="shared" si="59"/>
        <v>-24</v>
      </c>
      <c r="AC117" s="18">
        <f t="shared" si="59"/>
        <v>-24</v>
      </c>
      <c r="AD117" s="18">
        <f t="shared" si="59"/>
        <v>-24</v>
      </c>
      <c r="AE117" s="18">
        <f>AD117+AE114-AE115</f>
        <v>-24</v>
      </c>
      <c r="AF117" s="18">
        <f>AE117+AF114-AF115</f>
        <v>-24</v>
      </c>
      <c r="AG117" s="18">
        <f t="shared" si="59"/>
        <v>-24</v>
      </c>
      <c r="AH117" s="18">
        <f t="shared" si="59"/>
        <v>-24</v>
      </c>
      <c r="AI117" s="18">
        <f>AG117+AI114-AI115</f>
        <v>-24</v>
      </c>
      <c r="AJ117" s="18">
        <f>AH117+AJ114-AJ115</f>
        <v>-24</v>
      </c>
      <c r="AK117" s="18">
        <f>AJ117</f>
        <v>-24</v>
      </c>
      <c r="AL117" t="str">
        <f t="shared" si="45"/>
        <v/>
      </c>
      <c r="AM117" s="77"/>
    </row>
    <row r="118" spans="1:39" x14ac:dyDescent="0.25">
      <c r="A118" s="10" t="s">
        <v>42</v>
      </c>
      <c r="B118" s="53">
        <f>VLOOKUP(A118,[1]INTI!$F$4:$G$317,2,FALSE)</f>
        <v>8.6769999999999996</v>
      </c>
      <c r="C118" s="11" t="s">
        <v>8</v>
      </c>
      <c r="D118" s="11" t="s">
        <v>9</v>
      </c>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f>SUM(F118:AJ118)</f>
        <v>0</v>
      </c>
      <c r="AL118" t="str">
        <f t="shared" si="42"/>
        <v>kosong</v>
      </c>
      <c r="AM118" s="77" t="str" cm="1">
        <f t="array" ref="AM118">_xlfn.IFNA(_xlfn.IFS(AL118&lt;&gt;"kosong","ada",AL119&lt;&gt;"kosong","ada",AL120&lt;&gt;"kosong","ada"), "")</f>
        <v/>
      </c>
    </row>
    <row r="119" spans="1:39" x14ac:dyDescent="0.25">
      <c r="A119" s="13" t="str">
        <f t="shared" ref="A119:A121" si="60">A118</f>
        <v>V24</v>
      </c>
      <c r="B119" s="54"/>
      <c r="C119" s="53" t="s">
        <v>10</v>
      </c>
      <c r="D119" s="11" t="s">
        <v>9</v>
      </c>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f>SUM(F119:AJ119)</f>
        <v>0</v>
      </c>
      <c r="AL119" t="str">
        <f t="shared" si="42"/>
        <v>kosong</v>
      </c>
      <c r="AM119" s="77"/>
    </row>
    <row r="120" spans="1:39" x14ac:dyDescent="0.25">
      <c r="A120" s="13" t="str">
        <f t="shared" si="60"/>
        <v>V24</v>
      </c>
      <c r="B120" s="54"/>
      <c r="C120" s="55"/>
      <c r="D120" s="11" t="s">
        <v>11</v>
      </c>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f>SUM(F120:AJ120)</f>
        <v>0</v>
      </c>
      <c r="AL120" t="str">
        <f t="shared" si="42"/>
        <v>kosong</v>
      </c>
      <c r="AM120" s="77"/>
    </row>
    <row r="121" spans="1:39" x14ac:dyDescent="0.25">
      <c r="A121" s="16" t="str">
        <f t="shared" si="60"/>
        <v>V24</v>
      </c>
      <c r="B121" s="55"/>
      <c r="C121" s="17" t="s">
        <v>12</v>
      </c>
      <c r="D121" s="17" t="s">
        <v>9</v>
      </c>
      <c r="E121" s="12">
        <v>-28</v>
      </c>
      <c r="F121" s="18">
        <f t="shared" ref="F121:AH121" si="61">E121+F118-F119</f>
        <v>-28</v>
      </c>
      <c r="G121" s="18">
        <f t="shared" si="61"/>
        <v>-28</v>
      </c>
      <c r="H121" s="18">
        <f t="shared" si="61"/>
        <v>-28</v>
      </c>
      <c r="I121" s="18">
        <f t="shared" si="61"/>
        <v>-28</v>
      </c>
      <c r="J121" s="18">
        <f t="shared" si="61"/>
        <v>-28</v>
      </c>
      <c r="K121" s="18">
        <f t="shared" si="61"/>
        <v>-28</v>
      </c>
      <c r="L121" s="18">
        <f t="shared" si="61"/>
        <v>-28</v>
      </c>
      <c r="M121" s="18">
        <f t="shared" si="61"/>
        <v>-28</v>
      </c>
      <c r="N121" s="18">
        <f t="shared" si="61"/>
        <v>-28</v>
      </c>
      <c r="O121" s="18">
        <f t="shared" si="61"/>
        <v>-28</v>
      </c>
      <c r="P121" s="18">
        <f t="shared" si="61"/>
        <v>-28</v>
      </c>
      <c r="Q121" s="18">
        <f t="shared" si="61"/>
        <v>-28</v>
      </c>
      <c r="R121" s="18">
        <f t="shared" si="61"/>
        <v>-28</v>
      </c>
      <c r="S121" s="18">
        <f t="shared" si="61"/>
        <v>-28</v>
      </c>
      <c r="T121" s="18">
        <f t="shared" si="61"/>
        <v>-28</v>
      </c>
      <c r="U121" s="18">
        <f t="shared" si="61"/>
        <v>-28</v>
      </c>
      <c r="V121" s="18">
        <f t="shared" si="61"/>
        <v>-28</v>
      </c>
      <c r="W121" s="18">
        <f t="shared" si="61"/>
        <v>-28</v>
      </c>
      <c r="X121" s="18">
        <f t="shared" si="61"/>
        <v>-28</v>
      </c>
      <c r="Y121" s="18">
        <f t="shared" si="61"/>
        <v>-28</v>
      </c>
      <c r="Z121" s="18">
        <f t="shared" si="61"/>
        <v>-28</v>
      </c>
      <c r="AA121" s="18">
        <f t="shared" si="61"/>
        <v>-28</v>
      </c>
      <c r="AB121" s="18">
        <f t="shared" si="61"/>
        <v>-28</v>
      </c>
      <c r="AC121" s="18">
        <f t="shared" si="61"/>
        <v>-28</v>
      </c>
      <c r="AD121" s="18">
        <f t="shared" si="61"/>
        <v>-28</v>
      </c>
      <c r="AE121" s="18">
        <f>AD121+AE118-AE119</f>
        <v>-28</v>
      </c>
      <c r="AF121" s="18">
        <f>AE121+AF118-AF119</f>
        <v>-28</v>
      </c>
      <c r="AG121" s="18">
        <f t="shared" si="61"/>
        <v>-28</v>
      </c>
      <c r="AH121" s="18">
        <f t="shared" si="61"/>
        <v>-28</v>
      </c>
      <c r="AI121" s="18">
        <f>AG121+AI118-AI119</f>
        <v>-28</v>
      </c>
      <c r="AJ121" s="18">
        <f>AH121+AJ118-AJ119</f>
        <v>-28</v>
      </c>
      <c r="AK121" s="18">
        <f>AJ121</f>
        <v>-28</v>
      </c>
      <c r="AL121" t="str">
        <f t="shared" si="45"/>
        <v/>
      </c>
      <c r="AM121" s="77"/>
    </row>
    <row r="122" spans="1:39" x14ac:dyDescent="0.25">
      <c r="A122" s="10" t="s">
        <v>43</v>
      </c>
      <c r="B122" s="53">
        <f>VLOOKUP(A122,[1]INTI!$F$4:$G$317,2,FALSE)</f>
        <v>27.521000000000001</v>
      </c>
      <c r="C122" s="11" t="s">
        <v>8</v>
      </c>
      <c r="D122" s="11" t="s">
        <v>9</v>
      </c>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f>SUM(F122:AJ122)</f>
        <v>0</v>
      </c>
      <c r="AL122" t="str">
        <f t="shared" si="42"/>
        <v>kosong</v>
      </c>
      <c r="AM122" s="77" t="str" cm="1">
        <f t="array" ref="AM122">_xlfn.IFNA(_xlfn.IFS(AL122&lt;&gt;"kosong","ada",AL123&lt;&gt;"kosong","ada",AL124&lt;&gt;"kosong","ada"), "")</f>
        <v/>
      </c>
    </row>
    <row r="123" spans="1:39" x14ac:dyDescent="0.25">
      <c r="A123" s="13" t="str">
        <f t="shared" ref="A123:A125" si="62">A122</f>
        <v>V33</v>
      </c>
      <c r="B123" s="54"/>
      <c r="C123" s="53" t="s">
        <v>10</v>
      </c>
      <c r="D123" s="11" t="s">
        <v>9</v>
      </c>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f>SUM(F123:AJ123)</f>
        <v>0</v>
      </c>
      <c r="AL123" t="str">
        <f t="shared" si="42"/>
        <v>kosong</v>
      </c>
      <c r="AM123" s="77"/>
    </row>
    <row r="124" spans="1:39" x14ac:dyDescent="0.25">
      <c r="A124" s="13" t="str">
        <f t="shared" si="62"/>
        <v>V33</v>
      </c>
      <c r="B124" s="54"/>
      <c r="C124" s="55"/>
      <c r="D124" s="11" t="s">
        <v>11</v>
      </c>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f>SUM(F124:AJ124)</f>
        <v>0</v>
      </c>
      <c r="AL124" t="str">
        <f t="shared" si="42"/>
        <v>kosong</v>
      </c>
      <c r="AM124" s="77"/>
    </row>
    <row r="125" spans="1:39" x14ac:dyDescent="0.25">
      <c r="A125" s="16" t="str">
        <f t="shared" si="62"/>
        <v>V33</v>
      </c>
      <c r="B125" s="55"/>
      <c r="C125" s="17" t="s">
        <v>12</v>
      </c>
      <c r="D125" s="17" t="s">
        <v>9</v>
      </c>
      <c r="E125" s="12">
        <v>73.099999999999994</v>
      </c>
      <c r="F125" s="18">
        <f t="shared" ref="F125:AH125" si="63">E125+F122-F123</f>
        <v>73.099999999999994</v>
      </c>
      <c r="G125" s="18">
        <f t="shared" si="63"/>
        <v>73.099999999999994</v>
      </c>
      <c r="H125" s="18">
        <f t="shared" si="63"/>
        <v>73.099999999999994</v>
      </c>
      <c r="I125" s="18">
        <f t="shared" si="63"/>
        <v>73.099999999999994</v>
      </c>
      <c r="J125" s="18">
        <f t="shared" si="63"/>
        <v>73.099999999999994</v>
      </c>
      <c r="K125" s="18">
        <f t="shared" si="63"/>
        <v>73.099999999999994</v>
      </c>
      <c r="L125" s="18">
        <f t="shared" si="63"/>
        <v>73.099999999999994</v>
      </c>
      <c r="M125" s="18">
        <f t="shared" si="63"/>
        <v>73.099999999999994</v>
      </c>
      <c r="N125" s="18">
        <f t="shared" si="63"/>
        <v>73.099999999999994</v>
      </c>
      <c r="O125" s="18">
        <f t="shared" si="63"/>
        <v>73.099999999999994</v>
      </c>
      <c r="P125" s="18">
        <f t="shared" si="63"/>
        <v>73.099999999999994</v>
      </c>
      <c r="Q125" s="18">
        <f t="shared" si="63"/>
        <v>73.099999999999994</v>
      </c>
      <c r="R125" s="18">
        <f t="shared" si="63"/>
        <v>73.099999999999994</v>
      </c>
      <c r="S125" s="18">
        <f t="shared" si="63"/>
        <v>73.099999999999994</v>
      </c>
      <c r="T125" s="18">
        <f t="shared" si="63"/>
        <v>73.099999999999994</v>
      </c>
      <c r="U125" s="18">
        <f t="shared" si="63"/>
        <v>73.099999999999994</v>
      </c>
      <c r="V125" s="18">
        <f t="shared" si="63"/>
        <v>73.099999999999994</v>
      </c>
      <c r="W125" s="18">
        <f t="shared" si="63"/>
        <v>73.099999999999994</v>
      </c>
      <c r="X125" s="18">
        <f t="shared" si="63"/>
        <v>73.099999999999994</v>
      </c>
      <c r="Y125" s="18">
        <f t="shared" si="63"/>
        <v>73.099999999999994</v>
      </c>
      <c r="Z125" s="18">
        <f t="shared" si="63"/>
        <v>73.099999999999994</v>
      </c>
      <c r="AA125" s="18">
        <f t="shared" si="63"/>
        <v>73.099999999999994</v>
      </c>
      <c r="AB125" s="18">
        <f t="shared" si="63"/>
        <v>73.099999999999994</v>
      </c>
      <c r="AC125" s="18">
        <f t="shared" si="63"/>
        <v>73.099999999999994</v>
      </c>
      <c r="AD125" s="18">
        <f t="shared" si="63"/>
        <v>73.099999999999994</v>
      </c>
      <c r="AE125" s="18">
        <f>AD125+AE122-AE123</f>
        <v>73.099999999999994</v>
      </c>
      <c r="AF125" s="18">
        <f>AE125+AF122-AF123</f>
        <v>73.099999999999994</v>
      </c>
      <c r="AG125" s="18">
        <f t="shared" si="63"/>
        <v>73.099999999999994</v>
      </c>
      <c r="AH125" s="18">
        <f t="shared" si="63"/>
        <v>73.099999999999994</v>
      </c>
      <c r="AI125" s="18">
        <f>AG125+AI122-AI123</f>
        <v>73.099999999999994</v>
      </c>
      <c r="AJ125" s="18">
        <f>AH125+AJ122-AJ123</f>
        <v>73.099999999999994</v>
      </c>
      <c r="AK125" s="18">
        <f>AJ125</f>
        <v>73.099999999999994</v>
      </c>
      <c r="AL125" t="str">
        <f t="shared" si="45"/>
        <v/>
      </c>
      <c r="AM125" s="77"/>
    </row>
    <row r="126" spans="1:39" x14ac:dyDescent="0.25">
      <c r="A126" s="10" t="s">
        <v>44</v>
      </c>
      <c r="B126" s="53">
        <f>VLOOKUP(A126,[1]INTI!$F$4:$G$317,2,FALSE)</f>
        <v>23.297999999999998</v>
      </c>
      <c r="C126" s="11" t="s">
        <v>8</v>
      </c>
      <c r="D126" s="11" t="s">
        <v>9</v>
      </c>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f>SUM(F126:AJ126)</f>
        <v>0</v>
      </c>
      <c r="AL126" t="str">
        <f t="shared" si="42"/>
        <v>kosong</v>
      </c>
      <c r="AM126" s="77" t="str" cm="1">
        <f t="array" ref="AM126">_xlfn.IFNA(_xlfn.IFS(AL126&lt;&gt;"kosong","ada",AL127&lt;&gt;"kosong","ada",AL128&lt;&gt;"kosong","ada"), "")</f>
        <v/>
      </c>
    </row>
    <row r="127" spans="1:39" x14ac:dyDescent="0.25">
      <c r="A127" s="13" t="str">
        <f t="shared" ref="A127:A129" si="64">A126</f>
        <v>Q18</v>
      </c>
      <c r="B127" s="54"/>
      <c r="C127" s="53" t="s">
        <v>10</v>
      </c>
      <c r="D127" s="11" t="s">
        <v>9</v>
      </c>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f>SUM(F127:AJ127)</f>
        <v>0</v>
      </c>
      <c r="AL127" t="str">
        <f t="shared" si="42"/>
        <v>kosong</v>
      </c>
      <c r="AM127" s="77"/>
    </row>
    <row r="128" spans="1:39" x14ac:dyDescent="0.25">
      <c r="A128" s="13" t="str">
        <f t="shared" si="64"/>
        <v>Q18</v>
      </c>
      <c r="B128" s="54"/>
      <c r="C128" s="55"/>
      <c r="D128" s="11" t="s">
        <v>11</v>
      </c>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f>SUM(F128:AJ128)</f>
        <v>0</v>
      </c>
      <c r="AL128" t="str">
        <f t="shared" si="42"/>
        <v>kosong</v>
      </c>
      <c r="AM128" s="77"/>
    </row>
    <row r="129" spans="1:39" x14ac:dyDescent="0.25">
      <c r="A129" s="16" t="str">
        <f t="shared" si="64"/>
        <v>Q18</v>
      </c>
      <c r="B129" s="55"/>
      <c r="C129" s="17" t="s">
        <v>12</v>
      </c>
      <c r="D129" s="17" t="s">
        <v>9</v>
      </c>
      <c r="E129" s="12">
        <v>756.48999999999978</v>
      </c>
      <c r="F129" s="18">
        <f t="shared" ref="F129:AH129" si="65">E129+F126-F127</f>
        <v>756.48999999999978</v>
      </c>
      <c r="G129" s="18">
        <f t="shared" si="65"/>
        <v>756.48999999999978</v>
      </c>
      <c r="H129" s="18">
        <f t="shared" si="65"/>
        <v>756.48999999999978</v>
      </c>
      <c r="I129" s="18">
        <f t="shared" si="65"/>
        <v>756.48999999999978</v>
      </c>
      <c r="J129" s="18">
        <f t="shared" si="65"/>
        <v>756.48999999999978</v>
      </c>
      <c r="K129" s="18">
        <f t="shared" si="65"/>
        <v>756.48999999999978</v>
      </c>
      <c r="L129" s="18">
        <f t="shared" si="65"/>
        <v>756.48999999999978</v>
      </c>
      <c r="M129" s="18">
        <f t="shared" si="65"/>
        <v>756.48999999999978</v>
      </c>
      <c r="N129" s="18">
        <f t="shared" si="65"/>
        <v>756.48999999999978</v>
      </c>
      <c r="O129" s="18">
        <f t="shared" si="65"/>
        <v>756.48999999999978</v>
      </c>
      <c r="P129" s="18">
        <f t="shared" si="65"/>
        <v>756.48999999999978</v>
      </c>
      <c r="Q129" s="18">
        <f t="shared" si="65"/>
        <v>756.48999999999978</v>
      </c>
      <c r="R129" s="18">
        <f t="shared" si="65"/>
        <v>756.48999999999978</v>
      </c>
      <c r="S129" s="18">
        <f t="shared" si="65"/>
        <v>756.48999999999978</v>
      </c>
      <c r="T129" s="18">
        <f t="shared" si="65"/>
        <v>756.48999999999978</v>
      </c>
      <c r="U129" s="18">
        <f t="shared" si="65"/>
        <v>756.48999999999978</v>
      </c>
      <c r="V129" s="18">
        <f t="shared" si="65"/>
        <v>756.48999999999978</v>
      </c>
      <c r="W129" s="18">
        <f t="shared" si="65"/>
        <v>756.48999999999978</v>
      </c>
      <c r="X129" s="18">
        <f t="shared" si="65"/>
        <v>756.48999999999978</v>
      </c>
      <c r="Y129" s="18">
        <f t="shared" si="65"/>
        <v>756.48999999999978</v>
      </c>
      <c r="Z129" s="18">
        <f t="shared" si="65"/>
        <v>756.48999999999978</v>
      </c>
      <c r="AA129" s="18">
        <f t="shared" si="65"/>
        <v>756.48999999999978</v>
      </c>
      <c r="AB129" s="18">
        <f t="shared" si="65"/>
        <v>756.48999999999978</v>
      </c>
      <c r="AC129" s="18">
        <f t="shared" si="65"/>
        <v>756.48999999999978</v>
      </c>
      <c r="AD129" s="18">
        <f t="shared" si="65"/>
        <v>756.48999999999978</v>
      </c>
      <c r="AE129" s="18">
        <f>AD129+AE126-AE127</f>
        <v>756.48999999999978</v>
      </c>
      <c r="AF129" s="18">
        <f>AE129+AF126-AF127</f>
        <v>756.48999999999978</v>
      </c>
      <c r="AG129" s="18">
        <f t="shared" si="65"/>
        <v>756.48999999999978</v>
      </c>
      <c r="AH129" s="18">
        <f t="shared" si="65"/>
        <v>756.48999999999978</v>
      </c>
      <c r="AI129" s="18">
        <f>AG129+AI126-AI127</f>
        <v>756.48999999999978</v>
      </c>
      <c r="AJ129" s="18">
        <f>AH129+AJ126-AJ127</f>
        <v>756.48999999999978</v>
      </c>
      <c r="AK129" s="18">
        <f>AJ129</f>
        <v>756.48999999999978</v>
      </c>
      <c r="AL129" t="str">
        <f t="shared" si="45"/>
        <v/>
      </c>
      <c r="AM129" s="77"/>
    </row>
    <row r="130" spans="1:39" x14ac:dyDescent="0.25">
      <c r="A130" s="10" t="s">
        <v>45</v>
      </c>
      <c r="B130" s="53">
        <f>VLOOKUP(A130,[1]INTI!$F$4:$G$317,2,FALSE)</f>
        <v>11.544</v>
      </c>
      <c r="C130" s="11" t="s">
        <v>8</v>
      </c>
      <c r="D130" s="11" t="s">
        <v>9</v>
      </c>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f>SUM(F130:AJ130)</f>
        <v>0</v>
      </c>
      <c r="AL130" t="str">
        <f t="shared" si="42"/>
        <v>kosong</v>
      </c>
      <c r="AM130" s="77" t="str" cm="1">
        <f t="array" ref="AM130">_xlfn.IFNA(_xlfn.IFS(AL130&lt;&gt;"kosong","ada",AL131&lt;&gt;"kosong","ada",AL132&lt;&gt;"kosong","ada"), "")</f>
        <v/>
      </c>
    </row>
    <row r="131" spans="1:39" x14ac:dyDescent="0.25">
      <c r="A131" s="13" t="str">
        <f t="shared" ref="A131:A133" si="66">A130</f>
        <v>L01</v>
      </c>
      <c r="B131" s="54"/>
      <c r="C131" s="53" t="s">
        <v>10</v>
      </c>
      <c r="D131" s="11" t="s">
        <v>9</v>
      </c>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f>SUM(F131:AJ131)</f>
        <v>0</v>
      </c>
      <c r="AL131" t="str">
        <f t="shared" si="42"/>
        <v>kosong</v>
      </c>
      <c r="AM131" s="77"/>
    </row>
    <row r="132" spans="1:39" x14ac:dyDescent="0.25">
      <c r="A132" s="13" t="str">
        <f t="shared" si="66"/>
        <v>L01</v>
      </c>
      <c r="B132" s="54"/>
      <c r="C132" s="55"/>
      <c r="D132" s="11" t="s">
        <v>11</v>
      </c>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f>SUM(F132:AJ132)</f>
        <v>0</v>
      </c>
      <c r="AL132" t="str">
        <f t="shared" si="42"/>
        <v>kosong</v>
      </c>
      <c r="AM132" s="77"/>
    </row>
    <row r="133" spans="1:39" x14ac:dyDescent="0.25">
      <c r="A133" s="16" t="str">
        <f t="shared" si="66"/>
        <v>L01</v>
      </c>
      <c r="B133" s="55"/>
      <c r="C133" s="17" t="s">
        <v>12</v>
      </c>
      <c r="D133" s="17" t="s">
        <v>9</v>
      </c>
      <c r="E133" s="12">
        <v>-1317.7459999999999</v>
      </c>
      <c r="F133" s="18">
        <f t="shared" ref="F133:AH133" si="67">E133+F130-F131</f>
        <v>-1317.7459999999999</v>
      </c>
      <c r="G133" s="18">
        <f t="shared" si="67"/>
        <v>-1317.7459999999999</v>
      </c>
      <c r="H133" s="18">
        <f t="shared" si="67"/>
        <v>-1317.7459999999999</v>
      </c>
      <c r="I133" s="18">
        <f t="shared" si="67"/>
        <v>-1317.7459999999999</v>
      </c>
      <c r="J133" s="18">
        <f t="shared" si="67"/>
        <v>-1317.7459999999999</v>
      </c>
      <c r="K133" s="18">
        <f t="shared" si="67"/>
        <v>-1317.7459999999999</v>
      </c>
      <c r="L133" s="18">
        <f t="shared" si="67"/>
        <v>-1317.7459999999999</v>
      </c>
      <c r="M133" s="18">
        <f t="shared" si="67"/>
        <v>-1317.7459999999999</v>
      </c>
      <c r="N133" s="18">
        <f t="shared" si="67"/>
        <v>-1317.7459999999999</v>
      </c>
      <c r="O133" s="18">
        <f t="shared" si="67"/>
        <v>-1317.7459999999999</v>
      </c>
      <c r="P133" s="18">
        <f t="shared" si="67"/>
        <v>-1317.7459999999999</v>
      </c>
      <c r="Q133" s="18">
        <f t="shared" si="67"/>
        <v>-1317.7459999999999</v>
      </c>
      <c r="R133" s="18">
        <f t="shared" si="67"/>
        <v>-1317.7459999999999</v>
      </c>
      <c r="S133" s="18">
        <f t="shared" si="67"/>
        <v>-1317.7459999999999</v>
      </c>
      <c r="T133" s="18">
        <f t="shared" si="67"/>
        <v>-1317.7459999999999</v>
      </c>
      <c r="U133" s="18">
        <f t="shared" si="67"/>
        <v>-1317.7459999999999</v>
      </c>
      <c r="V133" s="18">
        <f t="shared" si="67"/>
        <v>-1317.7459999999999</v>
      </c>
      <c r="W133" s="18">
        <f t="shared" si="67"/>
        <v>-1317.7459999999999</v>
      </c>
      <c r="X133" s="18">
        <f t="shared" si="67"/>
        <v>-1317.7459999999999</v>
      </c>
      <c r="Y133" s="18">
        <f t="shared" si="67"/>
        <v>-1317.7459999999999</v>
      </c>
      <c r="Z133" s="18">
        <f t="shared" si="67"/>
        <v>-1317.7459999999999</v>
      </c>
      <c r="AA133" s="18">
        <f t="shared" si="67"/>
        <v>-1317.7459999999999</v>
      </c>
      <c r="AB133" s="18">
        <f t="shared" si="67"/>
        <v>-1317.7459999999999</v>
      </c>
      <c r="AC133" s="18">
        <f t="shared" si="67"/>
        <v>-1317.7459999999999</v>
      </c>
      <c r="AD133" s="18">
        <f t="shared" si="67"/>
        <v>-1317.7459999999999</v>
      </c>
      <c r="AE133" s="18">
        <f>AD133+AE130-AE131</f>
        <v>-1317.7459999999999</v>
      </c>
      <c r="AF133" s="18">
        <f>AE133+AF130-AF131</f>
        <v>-1317.7459999999999</v>
      </c>
      <c r="AG133" s="18">
        <f t="shared" si="67"/>
        <v>-1317.7459999999999</v>
      </c>
      <c r="AH133" s="18">
        <f t="shared" si="67"/>
        <v>-1317.7459999999999</v>
      </c>
      <c r="AI133" s="18">
        <f>AG133+AI130-AI131</f>
        <v>-1317.7459999999999</v>
      </c>
      <c r="AJ133" s="18">
        <f>AH133+AJ130-AJ131</f>
        <v>-1317.7459999999999</v>
      </c>
      <c r="AK133" s="18">
        <f>AJ133</f>
        <v>-1317.7459999999999</v>
      </c>
      <c r="AL133" t="str">
        <f t="shared" si="45"/>
        <v/>
      </c>
      <c r="AM133" s="77"/>
    </row>
    <row r="134" spans="1:39" x14ac:dyDescent="0.25">
      <c r="A134" s="10" t="s">
        <v>46</v>
      </c>
      <c r="B134" s="53">
        <f>VLOOKUP(A134,[1]INTI!$F$4:$G$317,2,FALSE)</f>
        <v>21.821000000000002</v>
      </c>
      <c r="C134" s="11" t="s">
        <v>8</v>
      </c>
      <c r="D134" s="11" t="s">
        <v>9</v>
      </c>
      <c r="E134" s="12"/>
      <c r="F134" s="12"/>
      <c r="G134" s="12"/>
      <c r="H134" s="12"/>
      <c r="I134" s="12"/>
      <c r="J134" s="12"/>
      <c r="K134" s="12"/>
      <c r="L134" s="12"/>
      <c r="M134" s="12"/>
      <c r="N134" s="12"/>
      <c r="O134" s="12"/>
      <c r="P134" s="12"/>
      <c r="Q134" s="12"/>
      <c r="R134" s="12"/>
      <c r="S134" s="12"/>
      <c r="T134" s="12"/>
      <c r="U134" s="12"/>
      <c r="V134" s="12"/>
      <c r="W134" s="12"/>
      <c r="X134" s="12"/>
      <c r="Y134" s="12"/>
      <c r="Z134" s="12"/>
      <c r="AA134" s="12">
        <f>(33+27)*1.98</f>
        <v>118.8</v>
      </c>
      <c r="AB134" s="12">
        <f>(26+37)*1.88</f>
        <v>118.44</v>
      </c>
      <c r="AC134" s="12">
        <f>(36+28)*1.85</f>
        <v>118.4</v>
      </c>
      <c r="AD134" s="12">
        <f>(38+36)*1.9</f>
        <v>140.6</v>
      </c>
      <c r="AE134" s="12">
        <f>(29+30)*2.11</f>
        <v>124.49</v>
      </c>
      <c r="AF134" s="12">
        <f>(34+27)*1.29</f>
        <v>78.69</v>
      </c>
      <c r="AG134" s="12">
        <f>30*1.29</f>
        <v>38.700000000000003</v>
      </c>
      <c r="AH134" s="12"/>
      <c r="AI134" s="12"/>
      <c r="AJ134" s="12"/>
      <c r="AK134" s="12">
        <f>SUM(F134:AJ134)</f>
        <v>738.12000000000012</v>
      </c>
      <c r="AL134" t="str">
        <f t="shared" si="42"/>
        <v>isi</v>
      </c>
      <c r="AM134" s="77" t="str" cm="1">
        <f t="array" ref="AM134">_xlfn.IFNA(_xlfn.IFS(AL134&lt;&gt;"kosong","ada",AL135&lt;&gt;"kosong","ada",AL136&lt;&gt;"kosong","ada"), "")</f>
        <v>ada</v>
      </c>
    </row>
    <row r="135" spans="1:39" x14ac:dyDescent="0.25">
      <c r="A135" s="13" t="str">
        <f t="shared" ref="A135:A137" si="68">A134</f>
        <v>R27</v>
      </c>
      <c r="B135" s="54"/>
      <c r="C135" s="53" t="s">
        <v>10</v>
      </c>
      <c r="D135" s="11" t="s">
        <v>9</v>
      </c>
      <c r="E135" s="12"/>
      <c r="F135" s="12"/>
      <c r="G135" s="12"/>
      <c r="H135" s="12"/>
      <c r="I135" s="12"/>
      <c r="J135" s="12"/>
      <c r="K135" s="12"/>
      <c r="L135" s="12"/>
      <c r="M135" s="12"/>
      <c r="N135" s="12"/>
      <c r="O135" s="12"/>
      <c r="P135" s="12"/>
      <c r="Q135" s="12"/>
      <c r="R135" s="12"/>
      <c r="S135" s="12"/>
      <c r="T135" s="12"/>
      <c r="U135" s="12">
        <v>102.48</v>
      </c>
      <c r="V135" s="12">
        <v>108.64</v>
      </c>
      <c r="W135" s="12">
        <v>102.48</v>
      </c>
      <c r="X135" s="12">
        <v>103.32</v>
      </c>
      <c r="Y135" s="12">
        <v>110.88</v>
      </c>
      <c r="Z135" s="12">
        <v>57.12</v>
      </c>
      <c r="AA135" s="12">
        <v>183.68</v>
      </c>
      <c r="AC135" s="12"/>
      <c r="AD135" s="12"/>
      <c r="AE135" s="12"/>
      <c r="AF135" s="12"/>
      <c r="AG135" s="12"/>
      <c r="AH135" s="12"/>
      <c r="AI135" s="12"/>
      <c r="AJ135" s="12"/>
      <c r="AK135" s="12">
        <f>SUM(F135:AJ135)</f>
        <v>768.59999999999991</v>
      </c>
      <c r="AL135" t="str">
        <f t="shared" si="42"/>
        <v>isi</v>
      </c>
      <c r="AM135" s="77"/>
    </row>
    <row r="136" spans="1:39" x14ac:dyDescent="0.25">
      <c r="A136" s="13" t="str">
        <f t="shared" si="68"/>
        <v>R27</v>
      </c>
      <c r="B136" s="54"/>
      <c r="C136" s="55"/>
      <c r="D136" s="11" t="s">
        <v>11</v>
      </c>
      <c r="E136" s="12"/>
      <c r="F136" s="12"/>
      <c r="G136" s="12"/>
      <c r="H136" s="12"/>
      <c r="I136" s="12"/>
      <c r="J136" s="12"/>
      <c r="K136" s="12"/>
      <c r="L136" s="12"/>
      <c r="M136" s="12"/>
      <c r="N136" s="12"/>
      <c r="O136" s="12"/>
      <c r="P136" s="12"/>
      <c r="Q136" s="12"/>
      <c r="R136" s="12"/>
      <c r="S136" s="12"/>
      <c r="T136" s="12"/>
      <c r="U136" s="12">
        <v>2.4</v>
      </c>
      <c r="V136" s="12">
        <v>2.52</v>
      </c>
      <c r="W136" s="12">
        <v>2.37</v>
      </c>
      <c r="X136" s="12">
        <v>2.4</v>
      </c>
      <c r="Y136" s="12">
        <v>2.57</v>
      </c>
      <c r="Z136" s="12">
        <v>1.32</v>
      </c>
      <c r="AA136" s="12">
        <v>4.2699999999999996</v>
      </c>
      <c r="AB136" s="12">
        <v>2.84</v>
      </c>
      <c r="AC136" s="12"/>
      <c r="AD136" s="12"/>
      <c r="AE136" s="12"/>
      <c r="AF136" s="12"/>
      <c r="AG136" s="12"/>
      <c r="AH136" s="12"/>
      <c r="AI136" s="12"/>
      <c r="AJ136" s="12"/>
      <c r="AK136" s="12">
        <f>SUM(F136:AJ136)</f>
        <v>20.69</v>
      </c>
      <c r="AL136" t="str">
        <f t="shared" si="42"/>
        <v>isi</v>
      </c>
      <c r="AM136" s="77"/>
    </row>
    <row r="137" spans="1:39" x14ac:dyDescent="0.25">
      <c r="A137" s="16" t="str">
        <f t="shared" si="68"/>
        <v>R27</v>
      </c>
      <c r="B137" s="55"/>
      <c r="C137" s="17" t="s">
        <v>12</v>
      </c>
      <c r="D137" s="17" t="s">
        <v>9</v>
      </c>
      <c r="E137" s="12">
        <v>-78</v>
      </c>
      <c r="F137" s="18">
        <f>E137+F134-F135</f>
        <v>-78</v>
      </c>
      <c r="G137" s="18">
        <f>F137+G134-G135</f>
        <v>-78</v>
      </c>
      <c r="H137" s="18">
        <f>G137+H134-H135</f>
        <v>-78</v>
      </c>
      <c r="I137" s="18">
        <f>H137+I134-I135</f>
        <v>-78</v>
      </c>
      <c r="J137" s="18">
        <f>I137+J134-J135</f>
        <v>-78</v>
      </c>
      <c r="K137" s="18">
        <f>J137+K134-K135</f>
        <v>-78</v>
      </c>
      <c r="L137" s="18">
        <f>K137+L134-L135</f>
        <v>-78</v>
      </c>
      <c r="M137" s="18">
        <f>L137+M134-M135</f>
        <v>-78</v>
      </c>
      <c r="N137" s="18">
        <f>M137+N134-N135</f>
        <v>-78</v>
      </c>
      <c r="O137" s="18">
        <f>N137+O134-O135</f>
        <v>-78</v>
      </c>
      <c r="P137" s="18">
        <f>O137+P134-P135</f>
        <v>-78</v>
      </c>
      <c r="Q137" s="18">
        <f>P137+Q134-Q135</f>
        <v>-78</v>
      </c>
      <c r="R137" s="18">
        <f>Q137+R134-R135</f>
        <v>-78</v>
      </c>
      <c r="S137" s="18">
        <f>R137+S134-S135</f>
        <v>-78</v>
      </c>
      <c r="T137" s="18">
        <f>S137+T134-T135</f>
        <v>-78</v>
      </c>
      <c r="U137" s="18">
        <f>T137+U134-U135</f>
        <v>-180.48000000000002</v>
      </c>
      <c r="V137" s="18">
        <f>U137+V134-V135</f>
        <v>-289.12</v>
      </c>
      <c r="W137" s="18">
        <f>V137+W134-W135</f>
        <v>-391.6</v>
      </c>
      <c r="X137" s="18">
        <f>W137+X134-X135</f>
        <v>-494.92</v>
      </c>
      <c r="Y137" s="18">
        <f>X137+Y134-Y135</f>
        <v>-605.79999999999995</v>
      </c>
      <c r="Z137" s="18">
        <f>Y137+Z134-Z135</f>
        <v>-662.92</v>
      </c>
      <c r="AA137" s="18">
        <f>Z137+AA134-AA135</f>
        <v>-727.8</v>
      </c>
      <c r="AB137" s="18">
        <f>AA137+AB134-kirim!AE136</f>
        <v>-731.99999999999989</v>
      </c>
      <c r="AC137" s="18">
        <f>AB137+AC134-AC135</f>
        <v>-613.59999999999991</v>
      </c>
      <c r="AD137" s="18">
        <f>AC137+AD134-AD135</f>
        <v>-472.99999999999989</v>
      </c>
      <c r="AE137" s="18">
        <f>AD137+AE134-AE135</f>
        <v>-348.50999999999988</v>
      </c>
      <c r="AF137" s="18">
        <f>AE137+AF134-AF135</f>
        <v>-269.81999999999988</v>
      </c>
      <c r="AG137" s="18">
        <f>AF137+AG134-AG135</f>
        <v>-231.11999999999989</v>
      </c>
      <c r="AH137" s="18">
        <f>AG137+AH134-AH135</f>
        <v>-231.11999999999989</v>
      </c>
      <c r="AI137" s="18">
        <f>AG137+AI134-AI135</f>
        <v>-231.11999999999989</v>
      </c>
      <c r="AJ137" s="18">
        <f>AH137+AJ134-AJ135</f>
        <v>-231.11999999999989</v>
      </c>
      <c r="AK137" s="18">
        <f>AJ137</f>
        <v>-231.11999999999989</v>
      </c>
      <c r="AL137" t="str">
        <f t="shared" si="45"/>
        <v/>
      </c>
      <c r="AM137" s="77"/>
    </row>
    <row r="138" spans="1:39" x14ac:dyDescent="0.25">
      <c r="A138" s="10" t="s">
        <v>47</v>
      </c>
      <c r="B138" s="53">
        <f>VLOOKUP(A138,[1]INTI!$F$4:$G$317,2,FALSE)</f>
        <v>24.97</v>
      </c>
      <c r="C138" s="11" t="s">
        <v>8</v>
      </c>
      <c r="D138" s="11" t="s">
        <v>9</v>
      </c>
      <c r="E138" s="12"/>
      <c r="F138" s="12">
        <f>(24+19)*2.85</f>
        <v>122.55</v>
      </c>
      <c r="G138" s="12">
        <f>(23+39)*1.8</f>
        <v>111.60000000000001</v>
      </c>
      <c r="H138" s="12"/>
      <c r="I138" s="12">
        <f>(14+22)*1.96</f>
        <v>70.56</v>
      </c>
      <c r="J138" s="12">
        <f>28*2.7</f>
        <v>75.600000000000009</v>
      </c>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f>SUM(F138:AJ138)</f>
        <v>380.31000000000006</v>
      </c>
      <c r="AL138" t="str">
        <f t="shared" si="42"/>
        <v>isi</v>
      </c>
      <c r="AM138" s="77" t="str" cm="1">
        <f t="array" ref="AM138">_xlfn.IFNA(_xlfn.IFS(AL138&lt;&gt;"kosong","ada",AL139&lt;&gt;"kosong","ada",AL140&lt;&gt;"kosong","ada"), "")</f>
        <v>ada</v>
      </c>
    </row>
    <row r="139" spans="1:39" x14ac:dyDescent="0.25">
      <c r="A139" s="13" t="str">
        <f t="shared" ref="A139:A141" si="69">A138</f>
        <v>Q25</v>
      </c>
      <c r="B139" s="54"/>
      <c r="C139" s="53" t="s">
        <v>10</v>
      </c>
      <c r="D139" s="11" t="s">
        <v>9</v>
      </c>
      <c r="E139" s="12"/>
      <c r="F139" s="12">
        <v>67.760000000000005</v>
      </c>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f>SUM(F139:AJ139)</f>
        <v>67.760000000000005</v>
      </c>
      <c r="AL139" t="str">
        <f t="shared" si="42"/>
        <v>isi</v>
      </c>
      <c r="AM139" s="77"/>
    </row>
    <row r="140" spans="1:39" x14ac:dyDescent="0.25">
      <c r="A140" s="13" t="str">
        <f t="shared" si="69"/>
        <v>Q25</v>
      </c>
      <c r="B140" s="54"/>
      <c r="C140" s="55"/>
      <c r="D140" s="11" t="s">
        <v>11</v>
      </c>
      <c r="E140" s="12"/>
      <c r="F140" s="12">
        <v>1.58</v>
      </c>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f>SUM(F140:AJ140)</f>
        <v>1.58</v>
      </c>
      <c r="AL140" t="str">
        <f t="shared" si="42"/>
        <v>isi</v>
      </c>
      <c r="AM140" s="77"/>
    </row>
    <row r="141" spans="1:39" x14ac:dyDescent="0.25">
      <c r="A141" s="16" t="str">
        <f t="shared" si="69"/>
        <v>Q25</v>
      </c>
      <c r="B141" s="55"/>
      <c r="C141" s="17" t="s">
        <v>12</v>
      </c>
      <c r="D141" s="17" t="s">
        <v>9</v>
      </c>
      <c r="E141" s="12">
        <v>-53.969999999999978</v>
      </c>
      <c r="F141" s="18">
        <f t="shared" ref="F141:AH141" si="70">E141+F138-F139</f>
        <v>0.82000000000000739</v>
      </c>
      <c r="G141" s="18">
        <f t="shared" si="70"/>
        <v>112.42000000000002</v>
      </c>
      <c r="H141" s="18">
        <f t="shared" si="70"/>
        <v>112.42000000000002</v>
      </c>
      <c r="I141" s="18">
        <f t="shared" si="70"/>
        <v>182.98000000000002</v>
      </c>
      <c r="J141" s="18">
        <f t="shared" si="70"/>
        <v>258.58000000000004</v>
      </c>
      <c r="K141" s="18">
        <f t="shared" si="70"/>
        <v>258.58000000000004</v>
      </c>
      <c r="L141" s="18">
        <f t="shared" si="70"/>
        <v>258.58000000000004</v>
      </c>
      <c r="M141" s="18">
        <f t="shared" si="70"/>
        <v>258.58000000000004</v>
      </c>
      <c r="N141" s="18">
        <f t="shared" si="70"/>
        <v>258.58000000000004</v>
      </c>
      <c r="O141" s="18">
        <f t="shared" si="70"/>
        <v>258.58000000000004</v>
      </c>
      <c r="P141" s="18">
        <f t="shared" si="70"/>
        <v>258.58000000000004</v>
      </c>
      <c r="Q141" s="18">
        <f t="shared" si="70"/>
        <v>258.58000000000004</v>
      </c>
      <c r="R141" s="18">
        <f t="shared" si="70"/>
        <v>258.58000000000004</v>
      </c>
      <c r="S141" s="18">
        <f t="shared" si="70"/>
        <v>258.58000000000004</v>
      </c>
      <c r="T141" s="18">
        <f t="shared" si="70"/>
        <v>258.58000000000004</v>
      </c>
      <c r="U141" s="18">
        <f t="shared" si="70"/>
        <v>258.58000000000004</v>
      </c>
      <c r="V141" s="18">
        <f t="shared" si="70"/>
        <v>258.58000000000004</v>
      </c>
      <c r="W141" s="18">
        <f t="shared" si="70"/>
        <v>258.58000000000004</v>
      </c>
      <c r="X141" s="18">
        <f t="shared" si="70"/>
        <v>258.58000000000004</v>
      </c>
      <c r="Y141" s="18">
        <f t="shared" si="70"/>
        <v>258.58000000000004</v>
      </c>
      <c r="Z141" s="18">
        <f t="shared" si="70"/>
        <v>258.58000000000004</v>
      </c>
      <c r="AA141" s="18">
        <f t="shared" si="70"/>
        <v>258.58000000000004</v>
      </c>
      <c r="AB141" s="18">
        <f t="shared" si="70"/>
        <v>258.58000000000004</v>
      </c>
      <c r="AC141" s="18">
        <f t="shared" si="70"/>
        <v>258.58000000000004</v>
      </c>
      <c r="AD141" s="18">
        <f t="shared" si="70"/>
        <v>258.58000000000004</v>
      </c>
      <c r="AE141" s="18">
        <f>AD141+AE138-AE139</f>
        <v>258.58000000000004</v>
      </c>
      <c r="AF141" s="18">
        <f>AE141+AF138-AF139</f>
        <v>258.58000000000004</v>
      </c>
      <c r="AG141" s="18">
        <f t="shared" si="70"/>
        <v>258.58000000000004</v>
      </c>
      <c r="AH141" s="18">
        <f t="shared" si="70"/>
        <v>258.58000000000004</v>
      </c>
      <c r="AI141" s="18">
        <f>AG141+AI138-AI139</f>
        <v>258.58000000000004</v>
      </c>
      <c r="AJ141" s="18">
        <f>AH141+AJ138-AJ139</f>
        <v>258.58000000000004</v>
      </c>
      <c r="AK141" s="18">
        <f>AJ141</f>
        <v>258.58000000000004</v>
      </c>
      <c r="AL141" t="str">
        <f t="shared" si="45"/>
        <v/>
      </c>
      <c r="AM141" s="77"/>
    </row>
    <row r="142" spans="1:39" x14ac:dyDescent="0.25">
      <c r="A142" s="10" t="s">
        <v>48</v>
      </c>
      <c r="B142" s="53">
        <f>VLOOKUP(A142,[1]INTI!$F$4:$G$317,2,FALSE)</f>
        <v>20.872</v>
      </c>
      <c r="C142" s="11" t="s">
        <v>8</v>
      </c>
      <c r="D142" s="11" t="s">
        <v>9</v>
      </c>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f>SUM(F142:AJ142)</f>
        <v>0</v>
      </c>
      <c r="AL142" t="str">
        <f t="shared" si="42"/>
        <v>kosong</v>
      </c>
      <c r="AM142" s="77" t="str" cm="1">
        <f t="array" ref="AM142">_xlfn.IFNA(_xlfn.IFS(AL142&lt;&gt;"kosong","ada",AL143&lt;&gt;"kosong","ada",AL144&lt;&gt;"kosong","ada"), "")</f>
        <v>ada</v>
      </c>
    </row>
    <row r="143" spans="1:39" x14ac:dyDescent="0.25">
      <c r="A143" s="13" t="str">
        <f t="shared" ref="A143:A145" si="71">A142</f>
        <v>R26</v>
      </c>
      <c r="B143" s="54"/>
      <c r="C143" s="53" t="s">
        <v>10</v>
      </c>
      <c r="D143" s="11" t="s">
        <v>9</v>
      </c>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v>54.88</v>
      </c>
      <c r="AC143" s="12">
        <v>196</v>
      </c>
      <c r="AD143" s="12">
        <v>179.2</v>
      </c>
      <c r="AE143" s="12">
        <v>163.80000000000001</v>
      </c>
      <c r="AF143" s="12">
        <v>157.36000000000001</v>
      </c>
      <c r="AG143" s="12">
        <v>64.959999999999994</v>
      </c>
      <c r="AH143" s="12">
        <v>123.48</v>
      </c>
      <c r="AI143" s="12"/>
      <c r="AJ143" s="12"/>
      <c r="AK143" s="12">
        <f>SUM(F143:AJ143)</f>
        <v>939.68000000000006</v>
      </c>
      <c r="AL143" t="str">
        <f t="shared" si="42"/>
        <v>isi</v>
      </c>
      <c r="AM143" s="77"/>
    </row>
    <row r="144" spans="1:39" x14ac:dyDescent="0.25">
      <c r="A144" s="13" t="str">
        <f t="shared" si="71"/>
        <v>R26</v>
      </c>
      <c r="B144" s="54"/>
      <c r="C144" s="55"/>
      <c r="D144" s="11" t="s">
        <v>11</v>
      </c>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v>1.1200000000000001</v>
      </c>
      <c r="AC144" s="12">
        <v>4.17</v>
      </c>
      <c r="AD144" s="12">
        <v>3.66</v>
      </c>
      <c r="AE144" s="12">
        <v>3.34</v>
      </c>
      <c r="AF144" s="12">
        <v>3.22</v>
      </c>
      <c r="AG144" s="12">
        <v>1.33</v>
      </c>
      <c r="AH144" s="12">
        <v>2.52</v>
      </c>
      <c r="AI144" s="12"/>
      <c r="AJ144" s="12"/>
      <c r="AK144" s="12">
        <f>SUM(F144:AJ144)</f>
        <v>19.36</v>
      </c>
      <c r="AL144" t="str">
        <f t="shared" si="42"/>
        <v>isi</v>
      </c>
      <c r="AM144" s="77"/>
    </row>
    <row r="145" spans="1:39" x14ac:dyDescent="0.25">
      <c r="A145" s="16" t="str">
        <f t="shared" si="71"/>
        <v>R26</v>
      </c>
      <c r="B145" s="55"/>
      <c r="C145" s="17" t="s">
        <v>12</v>
      </c>
      <c r="D145" s="17" t="s">
        <v>9</v>
      </c>
      <c r="E145" s="12">
        <v>-190.84</v>
      </c>
      <c r="F145" s="18">
        <f t="shared" ref="F145:AH145" si="72">E145+F142-F143</f>
        <v>-190.84</v>
      </c>
      <c r="G145" s="18">
        <f t="shared" si="72"/>
        <v>-190.84</v>
      </c>
      <c r="H145" s="18">
        <f t="shared" si="72"/>
        <v>-190.84</v>
      </c>
      <c r="I145" s="18">
        <f t="shared" si="72"/>
        <v>-190.84</v>
      </c>
      <c r="J145" s="18">
        <f t="shared" si="72"/>
        <v>-190.84</v>
      </c>
      <c r="K145" s="18">
        <f t="shared" si="72"/>
        <v>-190.84</v>
      </c>
      <c r="L145" s="18">
        <f t="shared" si="72"/>
        <v>-190.84</v>
      </c>
      <c r="M145" s="18">
        <f t="shared" si="72"/>
        <v>-190.84</v>
      </c>
      <c r="N145" s="18">
        <f t="shared" si="72"/>
        <v>-190.84</v>
      </c>
      <c r="O145" s="18">
        <f t="shared" si="72"/>
        <v>-190.84</v>
      </c>
      <c r="P145" s="18">
        <f t="shared" si="72"/>
        <v>-190.84</v>
      </c>
      <c r="Q145" s="18">
        <f t="shared" si="72"/>
        <v>-190.84</v>
      </c>
      <c r="R145" s="18">
        <f t="shared" si="72"/>
        <v>-190.84</v>
      </c>
      <c r="S145" s="18">
        <f t="shared" si="72"/>
        <v>-190.84</v>
      </c>
      <c r="T145" s="18">
        <f t="shared" si="72"/>
        <v>-190.84</v>
      </c>
      <c r="U145" s="18">
        <f t="shared" si="72"/>
        <v>-190.84</v>
      </c>
      <c r="V145" s="18">
        <f t="shared" si="72"/>
        <v>-190.84</v>
      </c>
      <c r="W145" s="18">
        <f t="shared" si="72"/>
        <v>-190.84</v>
      </c>
      <c r="X145" s="18">
        <f t="shared" si="72"/>
        <v>-190.84</v>
      </c>
      <c r="Y145" s="18">
        <f t="shared" si="72"/>
        <v>-190.84</v>
      </c>
      <c r="Z145" s="18">
        <f t="shared" si="72"/>
        <v>-190.84</v>
      </c>
      <c r="AA145" s="18">
        <f t="shared" si="72"/>
        <v>-190.84</v>
      </c>
      <c r="AB145" s="18">
        <f t="shared" si="72"/>
        <v>-245.72</v>
      </c>
      <c r="AC145" s="18">
        <f t="shared" si="72"/>
        <v>-441.72</v>
      </c>
      <c r="AD145" s="18">
        <f t="shared" si="72"/>
        <v>-620.92000000000007</v>
      </c>
      <c r="AE145" s="18">
        <f>AD145+AE142-AE143</f>
        <v>-784.72</v>
      </c>
      <c r="AF145" s="18">
        <f>AE145+AF142-AF143</f>
        <v>-942.08</v>
      </c>
      <c r="AG145" s="18">
        <f t="shared" si="72"/>
        <v>-1007.0400000000001</v>
      </c>
      <c r="AH145" s="18">
        <f t="shared" si="72"/>
        <v>-1130.52</v>
      </c>
      <c r="AI145" s="18">
        <f>AG145+AI142-AI143</f>
        <v>-1007.0400000000001</v>
      </c>
      <c r="AJ145" s="18">
        <f>AH145+AJ142-AJ143</f>
        <v>-1130.52</v>
      </c>
      <c r="AK145" s="18">
        <f>AJ145</f>
        <v>-1130.52</v>
      </c>
      <c r="AL145" t="str">
        <f t="shared" si="45"/>
        <v/>
      </c>
      <c r="AM145" s="77"/>
    </row>
    <row r="146" spans="1:39" x14ac:dyDescent="0.25">
      <c r="A146" s="10" t="s">
        <v>49</v>
      </c>
      <c r="B146" s="53">
        <f>VLOOKUP(A146,[1]INTI!$F$4:$G$317,2,FALSE)</f>
        <v>26.111000000000001</v>
      </c>
      <c r="C146" s="11" t="s">
        <v>8</v>
      </c>
      <c r="D146" s="11" t="s">
        <v>9</v>
      </c>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f>SUM(F146:AJ146)</f>
        <v>0</v>
      </c>
      <c r="AL146" t="str">
        <f t="shared" si="42"/>
        <v>kosong</v>
      </c>
      <c r="AM146" s="77" t="str" cm="1">
        <f t="array" ref="AM146">_xlfn.IFNA(_xlfn.IFS(AL146&lt;&gt;"kosong","ada",AL147&lt;&gt;"kosong","ada",AL148&lt;&gt;"kosong","ada"), "")</f>
        <v/>
      </c>
    </row>
    <row r="147" spans="1:39" x14ac:dyDescent="0.25">
      <c r="A147" s="13" t="str">
        <f t="shared" ref="A147:A149" si="73">A146</f>
        <v>N07</v>
      </c>
      <c r="B147" s="54"/>
      <c r="C147" s="53" t="s">
        <v>10</v>
      </c>
      <c r="D147" s="11" t="s">
        <v>9</v>
      </c>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f>SUM(F147:AJ147)</f>
        <v>0</v>
      </c>
      <c r="AL147" t="str">
        <f t="shared" si="42"/>
        <v>kosong</v>
      </c>
      <c r="AM147" s="77"/>
    </row>
    <row r="148" spans="1:39" x14ac:dyDescent="0.25">
      <c r="A148" s="13" t="str">
        <f t="shared" si="73"/>
        <v>N07</v>
      </c>
      <c r="B148" s="54"/>
      <c r="C148" s="55"/>
      <c r="D148" s="11" t="s">
        <v>11</v>
      </c>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f>SUM(F148:AJ148)</f>
        <v>0</v>
      </c>
      <c r="AL148" t="str">
        <f t="shared" si="42"/>
        <v>kosong</v>
      </c>
      <c r="AM148" s="77"/>
    </row>
    <row r="149" spans="1:39" x14ac:dyDescent="0.25">
      <c r="A149" s="16" t="str">
        <f t="shared" si="73"/>
        <v>N07</v>
      </c>
      <c r="B149" s="55"/>
      <c r="C149" s="17" t="s">
        <v>12</v>
      </c>
      <c r="D149" s="17" t="s">
        <v>9</v>
      </c>
      <c r="E149" s="12">
        <v>-66.400000000000006</v>
      </c>
      <c r="F149" s="18">
        <f t="shared" ref="F149:AH149" si="74">E149+F146-F147</f>
        <v>-66.400000000000006</v>
      </c>
      <c r="G149" s="18">
        <f t="shared" si="74"/>
        <v>-66.400000000000006</v>
      </c>
      <c r="H149" s="18">
        <f t="shared" si="74"/>
        <v>-66.400000000000006</v>
      </c>
      <c r="I149" s="18">
        <f t="shared" si="74"/>
        <v>-66.400000000000006</v>
      </c>
      <c r="J149" s="18">
        <f t="shared" si="74"/>
        <v>-66.400000000000006</v>
      </c>
      <c r="K149" s="18">
        <f t="shared" si="74"/>
        <v>-66.400000000000006</v>
      </c>
      <c r="L149" s="18">
        <f t="shared" si="74"/>
        <v>-66.400000000000006</v>
      </c>
      <c r="M149" s="18">
        <f t="shared" si="74"/>
        <v>-66.400000000000006</v>
      </c>
      <c r="N149" s="18">
        <f t="shared" si="74"/>
        <v>-66.400000000000006</v>
      </c>
      <c r="O149" s="18">
        <f t="shared" si="74"/>
        <v>-66.400000000000006</v>
      </c>
      <c r="P149" s="18">
        <f t="shared" si="74"/>
        <v>-66.400000000000006</v>
      </c>
      <c r="Q149" s="18">
        <f t="shared" si="74"/>
        <v>-66.400000000000006</v>
      </c>
      <c r="R149" s="18">
        <f t="shared" si="74"/>
        <v>-66.400000000000006</v>
      </c>
      <c r="S149" s="18">
        <f t="shared" si="74"/>
        <v>-66.400000000000006</v>
      </c>
      <c r="T149" s="18">
        <f t="shared" si="74"/>
        <v>-66.400000000000006</v>
      </c>
      <c r="U149" s="18">
        <f t="shared" si="74"/>
        <v>-66.400000000000006</v>
      </c>
      <c r="V149" s="18">
        <f t="shared" si="74"/>
        <v>-66.400000000000006</v>
      </c>
      <c r="W149" s="18">
        <f t="shared" si="74"/>
        <v>-66.400000000000006</v>
      </c>
      <c r="X149" s="18">
        <f t="shared" si="74"/>
        <v>-66.400000000000006</v>
      </c>
      <c r="Y149" s="18">
        <f t="shared" si="74"/>
        <v>-66.400000000000006</v>
      </c>
      <c r="Z149" s="18">
        <f t="shared" si="74"/>
        <v>-66.400000000000006</v>
      </c>
      <c r="AA149" s="18">
        <f t="shared" si="74"/>
        <v>-66.400000000000006</v>
      </c>
      <c r="AB149" s="18">
        <f t="shared" si="74"/>
        <v>-66.400000000000006</v>
      </c>
      <c r="AC149" s="18">
        <f t="shared" si="74"/>
        <v>-66.400000000000006</v>
      </c>
      <c r="AD149" s="18">
        <f t="shared" si="74"/>
        <v>-66.400000000000006</v>
      </c>
      <c r="AE149" s="18">
        <f>AD149+AE146-AE147</f>
        <v>-66.400000000000006</v>
      </c>
      <c r="AF149" s="18">
        <f>AE149+AF146-AF147</f>
        <v>-66.400000000000006</v>
      </c>
      <c r="AG149" s="18">
        <f t="shared" si="74"/>
        <v>-66.400000000000006</v>
      </c>
      <c r="AH149" s="18">
        <f t="shared" si="74"/>
        <v>-66.400000000000006</v>
      </c>
      <c r="AI149" s="18">
        <f>AG149+AI146-AI147</f>
        <v>-66.400000000000006</v>
      </c>
      <c r="AJ149" s="18">
        <f>AH149+AJ146-AJ147</f>
        <v>-66.400000000000006</v>
      </c>
      <c r="AK149" s="18">
        <f>AJ149</f>
        <v>-66.400000000000006</v>
      </c>
      <c r="AL149" t="str">
        <f t="shared" si="45"/>
        <v/>
      </c>
      <c r="AM149" s="77"/>
    </row>
    <row r="150" spans="1:39" x14ac:dyDescent="0.25">
      <c r="A150" s="10" t="s">
        <v>50</v>
      </c>
      <c r="B150" s="53">
        <f>VLOOKUP(A150,[1]INTI!$F$4:$G$317,2,FALSE)</f>
        <v>17.151</v>
      </c>
      <c r="C150" s="11" t="s">
        <v>8</v>
      </c>
      <c r="D150" s="11" t="s">
        <v>9</v>
      </c>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f>SUM(F150:AJ150)</f>
        <v>0</v>
      </c>
      <c r="AL150" t="str">
        <f t="shared" ref="AL150:AL212" si="75">IF(AK150=0,"kosong","isi")</f>
        <v>kosong</v>
      </c>
      <c r="AM150" s="77" t="str" cm="1">
        <f t="array" ref="AM150">_xlfn.IFNA(_xlfn.IFS(AL150&lt;&gt;"kosong","ada",AL151&lt;&gt;"kosong","ada",AL152&lt;&gt;"kosong","ada"), "")</f>
        <v/>
      </c>
    </row>
    <row r="151" spans="1:39" x14ac:dyDescent="0.25">
      <c r="A151" s="13" t="str">
        <f t="shared" ref="A151:A153" si="76">A150</f>
        <v>V26</v>
      </c>
      <c r="B151" s="54"/>
      <c r="C151" s="53" t="s">
        <v>10</v>
      </c>
      <c r="D151" s="11" t="s">
        <v>9</v>
      </c>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f>SUM(F151:AJ151)</f>
        <v>0</v>
      </c>
      <c r="AL151" t="str">
        <f t="shared" si="75"/>
        <v>kosong</v>
      </c>
      <c r="AM151" s="77"/>
    </row>
    <row r="152" spans="1:39" x14ac:dyDescent="0.25">
      <c r="A152" s="13" t="str">
        <f t="shared" si="76"/>
        <v>V26</v>
      </c>
      <c r="B152" s="54"/>
      <c r="C152" s="55"/>
      <c r="D152" s="11" t="s">
        <v>11</v>
      </c>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f>SUM(F152:AJ152)</f>
        <v>0</v>
      </c>
      <c r="AL152" t="str">
        <f t="shared" si="75"/>
        <v>kosong</v>
      </c>
      <c r="AM152" s="77"/>
    </row>
    <row r="153" spans="1:39" x14ac:dyDescent="0.25">
      <c r="A153" s="16" t="str">
        <f t="shared" si="76"/>
        <v>V26</v>
      </c>
      <c r="B153" s="55"/>
      <c r="C153" s="17" t="s">
        <v>12</v>
      </c>
      <c r="D153" s="17" t="s">
        <v>9</v>
      </c>
      <c r="E153" s="12">
        <v>5.0999999999999996</v>
      </c>
      <c r="F153" s="18">
        <f t="shared" ref="F153:AH153" si="77">E153+F150-F151</f>
        <v>5.0999999999999996</v>
      </c>
      <c r="G153" s="18">
        <f t="shared" si="77"/>
        <v>5.0999999999999996</v>
      </c>
      <c r="H153" s="18">
        <f t="shared" si="77"/>
        <v>5.0999999999999996</v>
      </c>
      <c r="I153" s="18">
        <f t="shared" si="77"/>
        <v>5.0999999999999996</v>
      </c>
      <c r="J153" s="18">
        <f t="shared" si="77"/>
        <v>5.0999999999999996</v>
      </c>
      <c r="K153" s="18">
        <f t="shared" si="77"/>
        <v>5.0999999999999996</v>
      </c>
      <c r="L153" s="18">
        <f t="shared" si="77"/>
        <v>5.0999999999999996</v>
      </c>
      <c r="M153" s="18">
        <f t="shared" si="77"/>
        <v>5.0999999999999996</v>
      </c>
      <c r="N153" s="18">
        <f t="shared" si="77"/>
        <v>5.0999999999999996</v>
      </c>
      <c r="O153" s="18">
        <f t="shared" si="77"/>
        <v>5.0999999999999996</v>
      </c>
      <c r="P153" s="18">
        <f t="shared" si="77"/>
        <v>5.0999999999999996</v>
      </c>
      <c r="Q153" s="18">
        <f t="shared" si="77"/>
        <v>5.0999999999999996</v>
      </c>
      <c r="R153" s="18">
        <f t="shared" si="77"/>
        <v>5.0999999999999996</v>
      </c>
      <c r="S153" s="18">
        <f t="shared" si="77"/>
        <v>5.0999999999999996</v>
      </c>
      <c r="T153" s="18">
        <f t="shared" si="77"/>
        <v>5.0999999999999996</v>
      </c>
      <c r="U153" s="18">
        <f t="shared" si="77"/>
        <v>5.0999999999999996</v>
      </c>
      <c r="V153" s="18">
        <f t="shared" si="77"/>
        <v>5.0999999999999996</v>
      </c>
      <c r="W153" s="18">
        <f t="shared" si="77"/>
        <v>5.0999999999999996</v>
      </c>
      <c r="X153" s="18">
        <f t="shared" si="77"/>
        <v>5.0999999999999996</v>
      </c>
      <c r="Y153" s="18">
        <f t="shared" si="77"/>
        <v>5.0999999999999996</v>
      </c>
      <c r="Z153" s="18">
        <f t="shared" si="77"/>
        <v>5.0999999999999996</v>
      </c>
      <c r="AA153" s="18">
        <f t="shared" si="77"/>
        <v>5.0999999999999996</v>
      </c>
      <c r="AB153" s="18">
        <f t="shared" si="77"/>
        <v>5.0999999999999996</v>
      </c>
      <c r="AC153" s="18">
        <f t="shared" si="77"/>
        <v>5.0999999999999996</v>
      </c>
      <c r="AD153" s="18">
        <f t="shared" si="77"/>
        <v>5.0999999999999996</v>
      </c>
      <c r="AE153" s="18">
        <f>AD153+AE150-AE151</f>
        <v>5.0999999999999996</v>
      </c>
      <c r="AF153" s="18">
        <f>AE153+AF150-AF151</f>
        <v>5.0999999999999996</v>
      </c>
      <c r="AG153" s="18">
        <f t="shared" si="77"/>
        <v>5.0999999999999996</v>
      </c>
      <c r="AH153" s="18">
        <f t="shared" si="77"/>
        <v>5.0999999999999996</v>
      </c>
      <c r="AI153" s="18">
        <f>AG153+AI150-AI151</f>
        <v>5.0999999999999996</v>
      </c>
      <c r="AJ153" s="18">
        <f>AH153+AJ150-AJ151</f>
        <v>5.0999999999999996</v>
      </c>
      <c r="AK153" s="18">
        <f>AJ153</f>
        <v>5.0999999999999996</v>
      </c>
      <c r="AL153" t="str">
        <f t="shared" ref="AL153:AL213" si="78">IF(ISBLANK(AK153)=TRUE,"ada","")</f>
        <v/>
      </c>
      <c r="AM153" s="77"/>
    </row>
    <row r="154" spans="1:39" x14ac:dyDescent="0.25">
      <c r="A154" s="10" t="s">
        <v>51</v>
      </c>
      <c r="B154" s="53">
        <f>VLOOKUP(A154,[1]INTI!$F$4:$G$317,2,FALSE)</f>
        <v>18.172999999999998</v>
      </c>
      <c r="C154" s="11" t="s">
        <v>8</v>
      </c>
      <c r="D154" s="11" t="s">
        <v>9</v>
      </c>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f>SUM(F154:AJ154)</f>
        <v>0</v>
      </c>
      <c r="AL154" t="str">
        <f t="shared" si="75"/>
        <v>kosong</v>
      </c>
      <c r="AM154" s="77" t="str" cm="1">
        <f t="array" ref="AM154">_xlfn.IFNA(_xlfn.IFS(AL154&lt;&gt;"kosong","ada",AL155&lt;&gt;"kosong","ada",AL156&lt;&gt;"kosong","ada"), "")</f>
        <v/>
      </c>
    </row>
    <row r="155" spans="1:39" x14ac:dyDescent="0.25">
      <c r="A155" s="13" t="str">
        <f t="shared" ref="A155:A157" si="79">A154</f>
        <v>M08</v>
      </c>
      <c r="B155" s="54"/>
      <c r="C155" s="53" t="s">
        <v>10</v>
      </c>
      <c r="D155" s="11" t="s">
        <v>9</v>
      </c>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f>SUM(F155:AJ155)</f>
        <v>0</v>
      </c>
      <c r="AL155" t="str">
        <f t="shared" si="75"/>
        <v>kosong</v>
      </c>
      <c r="AM155" s="77"/>
    </row>
    <row r="156" spans="1:39" x14ac:dyDescent="0.25">
      <c r="A156" s="13" t="str">
        <f t="shared" si="79"/>
        <v>M08</v>
      </c>
      <c r="B156" s="54"/>
      <c r="C156" s="55"/>
      <c r="D156" s="11" t="s">
        <v>11</v>
      </c>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f>SUM(F156:AJ156)</f>
        <v>0</v>
      </c>
      <c r="AL156" t="str">
        <f t="shared" si="75"/>
        <v>kosong</v>
      </c>
      <c r="AM156" s="77"/>
    </row>
    <row r="157" spans="1:39" x14ac:dyDescent="0.25">
      <c r="A157" s="16" t="str">
        <f t="shared" si="79"/>
        <v>M08</v>
      </c>
      <c r="B157" s="55"/>
      <c r="C157" s="17" t="s">
        <v>12</v>
      </c>
      <c r="D157" s="17" t="s">
        <v>9</v>
      </c>
      <c r="E157" s="12">
        <v>0</v>
      </c>
      <c r="F157" s="18">
        <f>E157+F154-F155</f>
        <v>0</v>
      </c>
      <c r="G157" s="18">
        <f>F157+G154-G155</f>
        <v>0</v>
      </c>
      <c r="H157" s="18">
        <f t="shared" ref="H157:AH157" si="80">G157+H154-H155</f>
        <v>0</v>
      </c>
      <c r="I157" s="18">
        <f t="shared" si="80"/>
        <v>0</v>
      </c>
      <c r="J157" s="18">
        <f t="shared" si="80"/>
        <v>0</v>
      </c>
      <c r="K157" s="18">
        <f t="shared" si="80"/>
        <v>0</v>
      </c>
      <c r="L157" s="18">
        <f t="shared" si="80"/>
        <v>0</v>
      </c>
      <c r="M157" s="18">
        <f>L157+M154-M155</f>
        <v>0</v>
      </c>
      <c r="N157" s="18">
        <f t="shared" si="80"/>
        <v>0</v>
      </c>
      <c r="O157" s="18">
        <f>N157+O154-O155</f>
        <v>0</v>
      </c>
      <c r="P157" s="18">
        <f>O157+P154-P155</f>
        <v>0</v>
      </c>
      <c r="Q157" s="18">
        <f t="shared" si="80"/>
        <v>0</v>
      </c>
      <c r="R157" s="18">
        <f>Q157+R154-R155</f>
        <v>0</v>
      </c>
      <c r="S157" s="18">
        <f>R157+S154-S155</f>
        <v>0</v>
      </c>
      <c r="T157" s="18">
        <f t="shared" si="80"/>
        <v>0</v>
      </c>
      <c r="U157" s="18">
        <f t="shared" si="80"/>
        <v>0</v>
      </c>
      <c r="V157" s="18">
        <f t="shared" si="80"/>
        <v>0</v>
      </c>
      <c r="W157" s="18">
        <f t="shared" si="80"/>
        <v>0</v>
      </c>
      <c r="X157" s="18">
        <f t="shared" si="80"/>
        <v>0</v>
      </c>
      <c r="Y157" s="18">
        <f t="shared" si="80"/>
        <v>0</v>
      </c>
      <c r="Z157" s="18">
        <f t="shared" si="80"/>
        <v>0</v>
      </c>
      <c r="AA157" s="18">
        <f t="shared" si="80"/>
        <v>0</v>
      </c>
      <c r="AB157" s="18">
        <f t="shared" si="80"/>
        <v>0</v>
      </c>
      <c r="AC157" s="18">
        <f t="shared" si="80"/>
        <v>0</v>
      </c>
      <c r="AD157" s="18">
        <f t="shared" si="80"/>
        <v>0</v>
      </c>
      <c r="AE157" s="18">
        <f>AD157+AE154-AE155</f>
        <v>0</v>
      </c>
      <c r="AF157" s="18">
        <f>AE157+AF154-AF155</f>
        <v>0</v>
      </c>
      <c r="AG157" s="18">
        <f t="shared" si="80"/>
        <v>0</v>
      </c>
      <c r="AH157" s="18">
        <f t="shared" si="80"/>
        <v>0</v>
      </c>
      <c r="AI157" s="18">
        <f>AG157+AI154-AI155</f>
        <v>0</v>
      </c>
      <c r="AJ157" s="18">
        <f>AH157+AJ154-AJ155</f>
        <v>0</v>
      </c>
      <c r="AK157" s="18">
        <f>AJ157</f>
        <v>0</v>
      </c>
      <c r="AL157" t="str">
        <f t="shared" si="78"/>
        <v/>
      </c>
      <c r="AM157" s="77"/>
    </row>
    <row r="158" spans="1:39" x14ac:dyDescent="0.25">
      <c r="A158" s="10" t="s">
        <v>52</v>
      </c>
      <c r="B158" s="53">
        <f>VLOOKUP(A158,[1]INTI!$F$4:$G$317,2,FALSE)</f>
        <v>20.268999999999998</v>
      </c>
      <c r="C158" s="11" t="s">
        <v>8</v>
      </c>
      <c r="D158" s="11" t="s">
        <v>9</v>
      </c>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f>SUM(F158:AJ158)</f>
        <v>0</v>
      </c>
      <c r="AL158" t="str">
        <f t="shared" si="75"/>
        <v>kosong</v>
      </c>
      <c r="AM158" s="77" t="str" cm="1">
        <f t="array" ref="AM158">_xlfn.IFNA(_xlfn.IFS(AL158&lt;&gt;"kosong","ada",AL159&lt;&gt;"kosong","ada",AL160&lt;&gt;"kosong","ada"), "")</f>
        <v/>
      </c>
    </row>
    <row r="159" spans="1:39" x14ac:dyDescent="0.25">
      <c r="A159" s="13" t="str">
        <f t="shared" ref="A159:A161" si="81">A158</f>
        <v>M04</v>
      </c>
      <c r="B159" s="54"/>
      <c r="C159" s="53" t="s">
        <v>10</v>
      </c>
      <c r="D159" s="11" t="s">
        <v>9</v>
      </c>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f>SUM(F159:AJ159)</f>
        <v>0</v>
      </c>
      <c r="AL159" t="str">
        <f t="shared" si="75"/>
        <v>kosong</v>
      </c>
      <c r="AM159" s="77"/>
    </row>
    <row r="160" spans="1:39" x14ac:dyDescent="0.25">
      <c r="A160" s="13" t="str">
        <f t="shared" si="81"/>
        <v>M04</v>
      </c>
      <c r="B160" s="54"/>
      <c r="C160" s="55"/>
      <c r="D160" s="11" t="s">
        <v>11</v>
      </c>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f>SUM(F160:AJ160)</f>
        <v>0</v>
      </c>
      <c r="AL160" t="str">
        <f t="shared" si="75"/>
        <v>kosong</v>
      </c>
      <c r="AM160" s="77"/>
    </row>
    <row r="161" spans="1:39" x14ac:dyDescent="0.25">
      <c r="A161" s="16" t="str">
        <f t="shared" si="81"/>
        <v>M04</v>
      </c>
      <c r="B161" s="55"/>
      <c r="C161" s="17" t="s">
        <v>12</v>
      </c>
      <c r="D161" s="17" t="s">
        <v>9</v>
      </c>
      <c r="E161" s="12">
        <v>226.49000000000007</v>
      </c>
      <c r="F161" s="18">
        <f>E161+F158-F159</f>
        <v>226.49000000000007</v>
      </c>
      <c r="G161" s="18">
        <f t="shared" ref="G161:AH161" si="82">F161+G158-G159</f>
        <v>226.49000000000007</v>
      </c>
      <c r="H161" s="18">
        <f t="shared" si="82"/>
        <v>226.49000000000007</v>
      </c>
      <c r="I161" s="18">
        <f t="shared" si="82"/>
        <v>226.49000000000007</v>
      </c>
      <c r="J161" s="18">
        <f t="shared" si="82"/>
        <v>226.49000000000007</v>
      </c>
      <c r="K161" s="18">
        <f t="shared" si="82"/>
        <v>226.49000000000007</v>
      </c>
      <c r="L161" s="18">
        <f t="shared" si="82"/>
        <v>226.49000000000007</v>
      </c>
      <c r="M161" s="18">
        <f t="shared" si="82"/>
        <v>226.49000000000007</v>
      </c>
      <c r="N161" s="18">
        <f>M161+N158-N159</f>
        <v>226.49000000000007</v>
      </c>
      <c r="O161" s="18">
        <f t="shared" ref="O161" si="83">N161+O158-O159</f>
        <v>226.49000000000007</v>
      </c>
      <c r="P161" s="18">
        <f>O161+P158-P159</f>
        <v>226.49000000000007</v>
      </c>
      <c r="Q161" s="18">
        <f t="shared" si="82"/>
        <v>226.49000000000007</v>
      </c>
      <c r="R161" s="18">
        <f t="shared" si="82"/>
        <v>226.49000000000007</v>
      </c>
      <c r="S161" s="18">
        <f t="shared" si="82"/>
        <v>226.49000000000007</v>
      </c>
      <c r="T161" s="18">
        <f t="shared" si="82"/>
        <v>226.49000000000007</v>
      </c>
      <c r="U161" s="18">
        <f t="shared" si="82"/>
        <v>226.49000000000007</v>
      </c>
      <c r="V161" s="18">
        <f t="shared" si="82"/>
        <v>226.49000000000007</v>
      </c>
      <c r="W161" s="18">
        <f t="shared" si="82"/>
        <v>226.49000000000007</v>
      </c>
      <c r="X161" s="18">
        <f t="shared" si="82"/>
        <v>226.49000000000007</v>
      </c>
      <c r="Y161" s="18">
        <f t="shared" si="82"/>
        <v>226.49000000000007</v>
      </c>
      <c r="Z161" s="18">
        <f t="shared" si="82"/>
        <v>226.49000000000007</v>
      </c>
      <c r="AA161" s="18">
        <f t="shared" si="82"/>
        <v>226.49000000000007</v>
      </c>
      <c r="AB161" s="18">
        <f t="shared" si="82"/>
        <v>226.49000000000007</v>
      </c>
      <c r="AC161" s="18">
        <f t="shared" si="82"/>
        <v>226.49000000000007</v>
      </c>
      <c r="AD161" s="18">
        <f t="shared" si="82"/>
        <v>226.49000000000007</v>
      </c>
      <c r="AE161" s="18">
        <f>AD161+AE158-AE159</f>
        <v>226.49000000000007</v>
      </c>
      <c r="AF161" s="18">
        <f>AE161+AF158-AF159</f>
        <v>226.49000000000007</v>
      </c>
      <c r="AG161" s="18">
        <f t="shared" si="82"/>
        <v>226.49000000000007</v>
      </c>
      <c r="AH161" s="18">
        <f t="shared" si="82"/>
        <v>226.49000000000007</v>
      </c>
      <c r="AI161" s="18">
        <f>AG161+AI158-AI159</f>
        <v>226.49000000000007</v>
      </c>
      <c r="AJ161" s="18">
        <f>AH161+AJ158-AJ159</f>
        <v>226.49000000000007</v>
      </c>
      <c r="AK161" s="18">
        <f>AJ161</f>
        <v>226.49000000000007</v>
      </c>
      <c r="AL161" t="str">
        <f t="shared" si="78"/>
        <v/>
      </c>
      <c r="AM161" s="77"/>
    </row>
    <row r="162" spans="1:39" x14ac:dyDescent="0.25">
      <c r="A162" s="10" t="s">
        <v>53</v>
      </c>
      <c r="B162" s="53">
        <f>VLOOKUP(A162,[1]INTI!$F$4:$G$317,2,FALSE)</f>
        <v>33.828000000000003</v>
      </c>
      <c r="C162" s="11" t="s">
        <v>8</v>
      </c>
      <c r="D162" s="11" t="s">
        <v>9</v>
      </c>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f>SUM(F162:AJ162)</f>
        <v>0</v>
      </c>
      <c r="AL162" t="str">
        <f t="shared" si="75"/>
        <v>kosong</v>
      </c>
      <c r="AM162" s="77" t="str" cm="1">
        <f t="array" ref="AM162">_xlfn.IFNA(_xlfn.IFS(AL162&lt;&gt;"kosong","ada",AL163&lt;&gt;"kosong","ada",AL164&lt;&gt;"kosong","ada"), "")</f>
        <v/>
      </c>
    </row>
    <row r="163" spans="1:39" x14ac:dyDescent="0.25">
      <c r="A163" s="13" t="str">
        <f t="shared" ref="A163:A165" si="84">A162</f>
        <v>Q21</v>
      </c>
      <c r="B163" s="54"/>
      <c r="C163" s="53" t="s">
        <v>10</v>
      </c>
      <c r="D163" s="11" t="s">
        <v>9</v>
      </c>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f>SUM(F163:AJ163)</f>
        <v>0</v>
      </c>
      <c r="AL163" t="str">
        <f t="shared" si="75"/>
        <v>kosong</v>
      </c>
      <c r="AM163" s="77"/>
    </row>
    <row r="164" spans="1:39" x14ac:dyDescent="0.25">
      <c r="A164" s="13" t="str">
        <f t="shared" si="84"/>
        <v>Q21</v>
      </c>
      <c r="B164" s="54"/>
      <c r="C164" s="55"/>
      <c r="D164" s="11" t="s">
        <v>11</v>
      </c>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f>SUM(F164:AJ164)</f>
        <v>0</v>
      </c>
      <c r="AL164" t="str">
        <f t="shared" si="75"/>
        <v>kosong</v>
      </c>
      <c r="AM164" s="77"/>
    </row>
    <row r="165" spans="1:39" x14ac:dyDescent="0.25">
      <c r="A165" s="16" t="str">
        <f t="shared" si="84"/>
        <v>Q21</v>
      </c>
      <c r="B165" s="55"/>
      <c r="C165" s="17" t="s">
        <v>12</v>
      </c>
      <c r="D165" s="17" t="s">
        <v>9</v>
      </c>
      <c r="E165" s="12">
        <v>-315.61</v>
      </c>
      <c r="F165" s="18">
        <f>E165+F162-F163</f>
        <v>-315.61</v>
      </c>
      <c r="G165" s="18">
        <f t="shared" ref="G165:AH165" si="85">F165+G162-G163</f>
        <v>-315.61</v>
      </c>
      <c r="H165" s="18">
        <f t="shared" si="85"/>
        <v>-315.61</v>
      </c>
      <c r="I165" s="18">
        <f t="shared" si="85"/>
        <v>-315.61</v>
      </c>
      <c r="J165" s="18">
        <f t="shared" si="85"/>
        <v>-315.61</v>
      </c>
      <c r="K165" s="18">
        <f t="shared" si="85"/>
        <v>-315.61</v>
      </c>
      <c r="L165" s="18">
        <f t="shared" si="85"/>
        <v>-315.61</v>
      </c>
      <c r="M165" s="18">
        <f t="shared" si="85"/>
        <v>-315.61</v>
      </c>
      <c r="N165" s="18">
        <f>M165+N162-N163</f>
        <v>-315.61</v>
      </c>
      <c r="O165" s="18">
        <f t="shared" si="85"/>
        <v>-315.61</v>
      </c>
      <c r="P165" s="18">
        <f>O165+P162-P163</f>
        <v>-315.61</v>
      </c>
      <c r="Q165" s="18">
        <f>P165+Q162-Q163</f>
        <v>-315.61</v>
      </c>
      <c r="R165" s="18">
        <f t="shared" si="85"/>
        <v>-315.61</v>
      </c>
      <c r="S165" s="18">
        <f t="shared" si="85"/>
        <v>-315.61</v>
      </c>
      <c r="T165" s="18">
        <f t="shared" si="85"/>
        <v>-315.61</v>
      </c>
      <c r="U165" s="18">
        <f t="shared" si="85"/>
        <v>-315.61</v>
      </c>
      <c r="V165" s="18">
        <f t="shared" si="85"/>
        <v>-315.61</v>
      </c>
      <c r="W165" s="18">
        <f t="shared" si="85"/>
        <v>-315.61</v>
      </c>
      <c r="X165" s="18">
        <f t="shared" si="85"/>
        <v>-315.61</v>
      </c>
      <c r="Y165" s="18">
        <f t="shared" si="85"/>
        <v>-315.61</v>
      </c>
      <c r="Z165" s="18">
        <f t="shared" si="85"/>
        <v>-315.61</v>
      </c>
      <c r="AA165" s="18">
        <f t="shared" si="85"/>
        <v>-315.61</v>
      </c>
      <c r="AB165" s="18">
        <f t="shared" si="85"/>
        <v>-315.61</v>
      </c>
      <c r="AC165" s="18">
        <f t="shared" si="85"/>
        <v>-315.61</v>
      </c>
      <c r="AD165" s="18">
        <f t="shared" si="85"/>
        <v>-315.61</v>
      </c>
      <c r="AE165" s="18">
        <f>AD165+AE162-AE163</f>
        <v>-315.61</v>
      </c>
      <c r="AF165" s="18">
        <f>AE165+AF162-AF163</f>
        <v>-315.61</v>
      </c>
      <c r="AG165" s="18">
        <f t="shared" si="85"/>
        <v>-315.61</v>
      </c>
      <c r="AH165" s="18">
        <f t="shared" si="85"/>
        <v>-315.61</v>
      </c>
      <c r="AI165" s="18">
        <f>AG165+AI162-AI163</f>
        <v>-315.61</v>
      </c>
      <c r="AJ165" s="18">
        <f>AH165+AJ162-AJ163</f>
        <v>-315.61</v>
      </c>
      <c r="AK165" s="18">
        <f>AJ165</f>
        <v>-315.61</v>
      </c>
      <c r="AL165" t="str">
        <f t="shared" si="78"/>
        <v/>
      </c>
      <c r="AM165" s="77"/>
    </row>
    <row r="166" spans="1:39" x14ac:dyDescent="0.25">
      <c r="A166" s="10" t="s">
        <v>54</v>
      </c>
      <c r="B166" s="53">
        <f>VLOOKUP(A166,[1]INTI!$F$4:$G$317,2,FALSE)</f>
        <v>28.2</v>
      </c>
      <c r="C166" s="11" t="s">
        <v>8</v>
      </c>
      <c r="D166" s="11" t="s">
        <v>9</v>
      </c>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f>SUM(F166:AJ166)</f>
        <v>0</v>
      </c>
      <c r="AL166" t="str">
        <f t="shared" si="75"/>
        <v>kosong</v>
      </c>
      <c r="AM166" s="77" t="str" cm="1">
        <f t="array" ref="AM166">_xlfn.IFNA(_xlfn.IFS(AL166&lt;&gt;"kosong","ada",AL167&lt;&gt;"kosong","ada",AL168&lt;&gt;"kosong","ada"), "")</f>
        <v/>
      </c>
    </row>
    <row r="167" spans="1:39" x14ac:dyDescent="0.25">
      <c r="A167" s="13" t="str">
        <f t="shared" ref="A167:A169" si="86">A166</f>
        <v>K14</v>
      </c>
      <c r="B167" s="54"/>
      <c r="C167" s="53" t="s">
        <v>10</v>
      </c>
      <c r="D167" s="11" t="s">
        <v>9</v>
      </c>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f>SUM(F167:AJ167)</f>
        <v>0</v>
      </c>
      <c r="AL167" t="str">
        <f t="shared" si="75"/>
        <v>kosong</v>
      </c>
      <c r="AM167" s="77"/>
    </row>
    <row r="168" spans="1:39" x14ac:dyDescent="0.25">
      <c r="A168" s="13" t="str">
        <f t="shared" si="86"/>
        <v>K14</v>
      </c>
      <c r="B168" s="54"/>
      <c r="C168" s="55"/>
      <c r="D168" s="11" t="s">
        <v>11</v>
      </c>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f>SUM(F168:AJ168)</f>
        <v>0</v>
      </c>
      <c r="AL168" t="str">
        <f t="shared" si="75"/>
        <v>kosong</v>
      </c>
      <c r="AM168" s="77"/>
    </row>
    <row r="169" spans="1:39" x14ac:dyDescent="0.25">
      <c r="A169" s="16" t="str">
        <f t="shared" si="86"/>
        <v>K14</v>
      </c>
      <c r="B169" s="55"/>
      <c r="C169" s="17" t="s">
        <v>12</v>
      </c>
      <c r="D169" s="17" t="s">
        <v>9</v>
      </c>
      <c r="E169" s="12">
        <v>-665.55000000000007</v>
      </c>
      <c r="F169" s="18">
        <f>E169+F166-F167</f>
        <v>-665.55000000000007</v>
      </c>
      <c r="G169" s="18">
        <f t="shared" ref="G169:M169" si="87">F169+G166-G167</f>
        <v>-665.55000000000007</v>
      </c>
      <c r="H169" s="18">
        <f t="shared" si="87"/>
        <v>-665.55000000000007</v>
      </c>
      <c r="I169" s="18">
        <f t="shared" si="87"/>
        <v>-665.55000000000007</v>
      </c>
      <c r="J169" s="18">
        <f t="shared" si="87"/>
        <v>-665.55000000000007</v>
      </c>
      <c r="K169" s="18">
        <f t="shared" si="87"/>
        <v>-665.55000000000007</v>
      </c>
      <c r="L169" s="18">
        <f t="shared" si="87"/>
        <v>-665.55000000000007</v>
      </c>
      <c r="M169" s="18">
        <f t="shared" si="87"/>
        <v>-665.55000000000007</v>
      </c>
      <c r="N169" s="18">
        <f>M169+N166-N167</f>
        <v>-665.55000000000007</v>
      </c>
      <c r="O169" s="18">
        <f t="shared" ref="O169" si="88">N169+O166-O167</f>
        <v>-665.55000000000007</v>
      </c>
      <c r="P169" s="18">
        <f>O169+P166-P167</f>
        <v>-665.55000000000007</v>
      </c>
      <c r="Q169" s="18">
        <f>P169+Q166-Q167</f>
        <v>-665.55000000000007</v>
      </c>
      <c r="R169" s="18">
        <f t="shared" ref="R169:AH169" si="89">Q169+R166-R167</f>
        <v>-665.55000000000007</v>
      </c>
      <c r="S169" s="18">
        <f t="shared" si="89"/>
        <v>-665.55000000000007</v>
      </c>
      <c r="T169" s="18">
        <f t="shared" si="89"/>
        <v>-665.55000000000007</v>
      </c>
      <c r="U169" s="18">
        <f t="shared" si="89"/>
        <v>-665.55000000000007</v>
      </c>
      <c r="V169" s="18">
        <f t="shared" si="89"/>
        <v>-665.55000000000007</v>
      </c>
      <c r="W169" s="18">
        <f t="shared" si="89"/>
        <v>-665.55000000000007</v>
      </c>
      <c r="X169" s="18">
        <f t="shared" si="89"/>
        <v>-665.55000000000007</v>
      </c>
      <c r="Y169" s="18">
        <f t="shared" si="89"/>
        <v>-665.55000000000007</v>
      </c>
      <c r="Z169" s="18">
        <f t="shared" si="89"/>
        <v>-665.55000000000007</v>
      </c>
      <c r="AA169" s="18">
        <f t="shared" si="89"/>
        <v>-665.55000000000007</v>
      </c>
      <c r="AB169" s="18">
        <f t="shared" si="89"/>
        <v>-665.55000000000007</v>
      </c>
      <c r="AC169" s="18">
        <f t="shared" si="89"/>
        <v>-665.55000000000007</v>
      </c>
      <c r="AD169" s="18">
        <f t="shared" si="89"/>
        <v>-665.55000000000007</v>
      </c>
      <c r="AE169" s="18">
        <f>AD169+AE166-AE167</f>
        <v>-665.55000000000007</v>
      </c>
      <c r="AF169" s="18">
        <f>AE169+AF166-AF167</f>
        <v>-665.55000000000007</v>
      </c>
      <c r="AG169" s="18">
        <f t="shared" si="89"/>
        <v>-665.55000000000007</v>
      </c>
      <c r="AH169" s="18">
        <f t="shared" si="89"/>
        <v>-665.55000000000007</v>
      </c>
      <c r="AI169" s="18">
        <f>AG169+AI166-AI167</f>
        <v>-665.55000000000007</v>
      </c>
      <c r="AJ169" s="18">
        <f>AH169+AJ166-AJ167</f>
        <v>-665.55000000000007</v>
      </c>
      <c r="AK169" s="18">
        <f>AJ169</f>
        <v>-665.55000000000007</v>
      </c>
      <c r="AL169" t="str">
        <f t="shared" si="78"/>
        <v/>
      </c>
      <c r="AM169" s="77"/>
    </row>
    <row r="170" spans="1:39" x14ac:dyDescent="0.25">
      <c r="A170" s="10" t="s">
        <v>55</v>
      </c>
      <c r="B170" s="53">
        <f>VLOOKUP(A170,[1]INTI!$F$4:$G$317,2,FALSE)</f>
        <v>12.167</v>
      </c>
      <c r="C170" s="11" t="s">
        <v>8</v>
      </c>
      <c r="D170" s="11" t="s">
        <v>9</v>
      </c>
      <c r="E170" s="12"/>
      <c r="F170" s="12"/>
      <c r="G170" s="12"/>
      <c r="H170" s="12"/>
      <c r="I170" s="12"/>
      <c r="J170" s="12"/>
      <c r="K170" s="12"/>
      <c r="L170" s="12"/>
      <c r="M170" s="12"/>
      <c r="N170" s="12"/>
      <c r="O170" s="12"/>
      <c r="P170" s="12"/>
      <c r="Q170" s="12"/>
      <c r="R170" s="12"/>
      <c r="S170" s="12"/>
      <c r="T170" s="12">
        <f>(11+39)*3.07</f>
        <v>153.5</v>
      </c>
      <c r="U170" s="12"/>
      <c r="V170" s="12"/>
      <c r="W170" s="12">
        <f>(6+31)*1.6</f>
        <v>59.2</v>
      </c>
      <c r="X170" s="12"/>
      <c r="Y170" s="12"/>
      <c r="Z170" s="12"/>
      <c r="AA170" s="12"/>
      <c r="AB170" s="12"/>
      <c r="AC170" s="12"/>
      <c r="AD170" s="12"/>
      <c r="AE170" s="12"/>
      <c r="AF170" s="12"/>
      <c r="AG170" s="12"/>
      <c r="AH170" s="12"/>
      <c r="AI170" s="12"/>
      <c r="AJ170" s="12"/>
      <c r="AK170" s="12">
        <f>SUM(F170:AJ170)</f>
        <v>212.7</v>
      </c>
      <c r="AL170" t="str">
        <f t="shared" si="75"/>
        <v>isi</v>
      </c>
      <c r="AM170" s="77" t="str" cm="1">
        <f t="array" ref="AM170">_xlfn.IFNA(_xlfn.IFS(AL170&lt;&gt;"kosong","ada",AL171&lt;&gt;"kosong","ada",AL172&lt;&gt;"kosong","ada"), "")</f>
        <v>ada</v>
      </c>
    </row>
    <row r="171" spans="1:39" x14ac:dyDescent="0.25">
      <c r="A171" s="13" t="str">
        <f t="shared" ref="A171:A173" si="90">A170</f>
        <v>Q23</v>
      </c>
      <c r="B171" s="54"/>
      <c r="C171" s="53" t="s">
        <v>10</v>
      </c>
      <c r="D171" s="11" t="s">
        <v>9</v>
      </c>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f>SUM(F171:AJ171)</f>
        <v>0</v>
      </c>
      <c r="AL171" t="str">
        <f t="shared" si="75"/>
        <v>kosong</v>
      </c>
      <c r="AM171" s="77"/>
    </row>
    <row r="172" spans="1:39" x14ac:dyDescent="0.25">
      <c r="A172" s="13" t="str">
        <f t="shared" si="90"/>
        <v>Q23</v>
      </c>
      <c r="B172" s="54"/>
      <c r="C172" s="55"/>
      <c r="D172" s="11" t="s">
        <v>11</v>
      </c>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f>SUM(F172:AJ172)</f>
        <v>0</v>
      </c>
      <c r="AL172" t="str">
        <f t="shared" si="75"/>
        <v>kosong</v>
      </c>
      <c r="AM172" s="77"/>
    </row>
    <row r="173" spans="1:39" x14ac:dyDescent="0.25">
      <c r="A173" s="16" t="str">
        <f t="shared" si="90"/>
        <v>Q23</v>
      </c>
      <c r="B173" s="55"/>
      <c r="C173" s="17" t="s">
        <v>12</v>
      </c>
      <c r="D173" s="17" t="s">
        <v>9</v>
      </c>
      <c r="E173" s="12">
        <v>-190.34000000000003</v>
      </c>
      <c r="F173" s="18">
        <f>E173+F170-F171</f>
        <v>-190.34000000000003</v>
      </c>
      <c r="G173" s="18">
        <f t="shared" ref="G173:M173" si="91">F173+G170-G171</f>
        <v>-190.34000000000003</v>
      </c>
      <c r="H173" s="18">
        <f t="shared" si="91"/>
        <v>-190.34000000000003</v>
      </c>
      <c r="I173" s="18">
        <f t="shared" si="91"/>
        <v>-190.34000000000003</v>
      </c>
      <c r="J173" s="18">
        <f t="shared" si="91"/>
        <v>-190.34000000000003</v>
      </c>
      <c r="K173" s="18">
        <f t="shared" si="91"/>
        <v>-190.34000000000003</v>
      </c>
      <c r="L173" s="18">
        <f t="shared" si="91"/>
        <v>-190.34000000000003</v>
      </c>
      <c r="M173" s="18">
        <f t="shared" si="91"/>
        <v>-190.34000000000003</v>
      </c>
      <c r="N173" s="18">
        <f>M173+N170-N171</f>
        <v>-190.34000000000003</v>
      </c>
      <c r="O173" s="18">
        <f t="shared" ref="O173" si="92">N173+O170-O171</f>
        <v>-190.34000000000003</v>
      </c>
      <c r="P173" s="18">
        <f>O173+P170-P171</f>
        <v>-190.34000000000003</v>
      </c>
      <c r="Q173" s="18">
        <f>P173+Q170-Q171</f>
        <v>-190.34000000000003</v>
      </c>
      <c r="R173" s="18">
        <f t="shared" ref="R173:AH173" si="93">Q173+R170-R171</f>
        <v>-190.34000000000003</v>
      </c>
      <c r="S173" s="18">
        <f t="shared" si="93"/>
        <v>-190.34000000000003</v>
      </c>
      <c r="T173" s="18">
        <f t="shared" si="93"/>
        <v>-36.840000000000032</v>
      </c>
      <c r="U173" s="18">
        <f t="shared" si="93"/>
        <v>-36.840000000000032</v>
      </c>
      <c r="V173" s="18">
        <f t="shared" si="93"/>
        <v>-36.840000000000032</v>
      </c>
      <c r="W173" s="18">
        <f t="shared" si="93"/>
        <v>22.359999999999971</v>
      </c>
      <c r="X173" s="18">
        <f t="shared" si="93"/>
        <v>22.359999999999971</v>
      </c>
      <c r="Y173" s="18">
        <f t="shared" si="93"/>
        <v>22.359999999999971</v>
      </c>
      <c r="Z173" s="18">
        <f t="shared" si="93"/>
        <v>22.359999999999971</v>
      </c>
      <c r="AA173" s="18">
        <f t="shared" si="93"/>
        <v>22.359999999999971</v>
      </c>
      <c r="AB173" s="18">
        <f t="shared" si="93"/>
        <v>22.359999999999971</v>
      </c>
      <c r="AC173" s="18">
        <f t="shared" si="93"/>
        <v>22.359999999999971</v>
      </c>
      <c r="AD173" s="18">
        <f t="shared" si="93"/>
        <v>22.359999999999971</v>
      </c>
      <c r="AE173" s="18">
        <f>AD173+AE170-AE171</f>
        <v>22.359999999999971</v>
      </c>
      <c r="AF173" s="18">
        <f>AE173+AF170-AF171</f>
        <v>22.359999999999971</v>
      </c>
      <c r="AG173" s="18">
        <f t="shared" si="93"/>
        <v>22.359999999999971</v>
      </c>
      <c r="AH173" s="18">
        <f t="shared" si="93"/>
        <v>22.359999999999971</v>
      </c>
      <c r="AI173" s="18">
        <f>AG173+AI170-AI171</f>
        <v>22.359999999999971</v>
      </c>
      <c r="AJ173" s="18">
        <f>AH173+AJ170-AJ171</f>
        <v>22.359999999999971</v>
      </c>
      <c r="AK173" s="18">
        <f>AJ173</f>
        <v>22.359999999999971</v>
      </c>
      <c r="AL173" t="str">
        <f t="shared" si="78"/>
        <v/>
      </c>
      <c r="AM173" s="77"/>
    </row>
    <row r="174" spans="1:39" x14ac:dyDescent="0.25">
      <c r="A174" s="10" t="s">
        <v>56</v>
      </c>
      <c r="B174" s="53">
        <f>VLOOKUP(A174,[1]INTI!$F$4:$G$317,2,FALSE)</f>
        <v>5.05</v>
      </c>
      <c r="C174" s="11" t="s">
        <v>8</v>
      </c>
      <c r="D174" s="11" t="s">
        <v>9</v>
      </c>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f>SUM(F174:AJ174)</f>
        <v>0</v>
      </c>
      <c r="AL174" t="str">
        <f t="shared" si="75"/>
        <v>kosong</v>
      </c>
      <c r="AM174" s="77" t="str" cm="1">
        <f t="array" ref="AM174">_xlfn.IFNA(_xlfn.IFS(AL174&lt;&gt;"kosong","ada",AL175&lt;&gt;"kosong","ada",AL176&lt;&gt;"kosong","ada"), "")</f>
        <v/>
      </c>
    </row>
    <row r="175" spans="1:39" x14ac:dyDescent="0.25">
      <c r="A175" s="13" t="str">
        <f t="shared" ref="A175:A177" si="94">A174</f>
        <v>P19</v>
      </c>
      <c r="B175" s="54"/>
      <c r="C175" s="53" t="s">
        <v>10</v>
      </c>
      <c r="D175" s="11" t="s">
        <v>9</v>
      </c>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f>SUM(F175:AJ175)</f>
        <v>0</v>
      </c>
      <c r="AL175" t="str">
        <f t="shared" si="75"/>
        <v>kosong</v>
      </c>
      <c r="AM175" s="77"/>
    </row>
    <row r="176" spans="1:39" x14ac:dyDescent="0.25">
      <c r="A176" s="13" t="str">
        <f t="shared" si="94"/>
        <v>P19</v>
      </c>
      <c r="B176" s="54"/>
      <c r="C176" s="55"/>
      <c r="D176" s="11" t="s">
        <v>11</v>
      </c>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f>SUM(F176:AJ176)</f>
        <v>0</v>
      </c>
      <c r="AL176" t="str">
        <f t="shared" si="75"/>
        <v>kosong</v>
      </c>
      <c r="AM176" s="77"/>
    </row>
    <row r="177" spans="1:39" x14ac:dyDescent="0.25">
      <c r="A177" s="16" t="str">
        <f t="shared" si="94"/>
        <v>P19</v>
      </c>
      <c r="B177" s="55"/>
      <c r="C177" s="17" t="s">
        <v>12</v>
      </c>
      <c r="D177" s="17" t="s">
        <v>9</v>
      </c>
      <c r="E177" s="12">
        <v>805.31500000000005</v>
      </c>
      <c r="F177" s="18">
        <f>E177+F174-F175</f>
        <v>805.31500000000005</v>
      </c>
      <c r="G177" s="18">
        <f t="shared" ref="G177:M177" si="95">F177+G174-G175</f>
        <v>805.31500000000005</v>
      </c>
      <c r="H177" s="18">
        <f t="shared" si="95"/>
        <v>805.31500000000005</v>
      </c>
      <c r="I177" s="18">
        <f t="shared" si="95"/>
        <v>805.31500000000005</v>
      </c>
      <c r="J177" s="18">
        <f t="shared" si="95"/>
        <v>805.31500000000005</v>
      </c>
      <c r="K177" s="18">
        <f t="shared" si="95"/>
        <v>805.31500000000005</v>
      </c>
      <c r="L177" s="18">
        <f t="shared" si="95"/>
        <v>805.31500000000005</v>
      </c>
      <c r="M177" s="18">
        <f t="shared" si="95"/>
        <v>805.31500000000005</v>
      </c>
      <c r="N177" s="18">
        <f>M177+N174-N175</f>
        <v>805.31500000000005</v>
      </c>
      <c r="O177" s="18">
        <f t="shared" ref="O177" si="96">N177+O174-O175</f>
        <v>805.31500000000005</v>
      </c>
      <c r="P177" s="18">
        <f>O177+P174-P175</f>
        <v>805.31500000000005</v>
      </c>
      <c r="Q177" s="18">
        <f>P177+Q174-Q175</f>
        <v>805.31500000000005</v>
      </c>
      <c r="R177" s="18">
        <f t="shared" ref="R177:AH177" si="97">Q177+R174-R175</f>
        <v>805.31500000000005</v>
      </c>
      <c r="S177" s="18">
        <f t="shared" si="97"/>
        <v>805.31500000000005</v>
      </c>
      <c r="T177" s="18">
        <f t="shared" si="97"/>
        <v>805.31500000000005</v>
      </c>
      <c r="U177" s="18">
        <f t="shared" si="97"/>
        <v>805.31500000000005</v>
      </c>
      <c r="V177" s="18">
        <f t="shared" si="97"/>
        <v>805.31500000000005</v>
      </c>
      <c r="W177" s="18">
        <f t="shared" si="97"/>
        <v>805.31500000000005</v>
      </c>
      <c r="X177" s="18">
        <f t="shared" si="97"/>
        <v>805.31500000000005</v>
      </c>
      <c r="Y177" s="18">
        <f t="shared" si="97"/>
        <v>805.31500000000005</v>
      </c>
      <c r="Z177" s="18">
        <f t="shared" si="97"/>
        <v>805.31500000000005</v>
      </c>
      <c r="AA177" s="18">
        <f t="shared" si="97"/>
        <v>805.31500000000005</v>
      </c>
      <c r="AB177" s="18">
        <f t="shared" si="97"/>
        <v>805.31500000000005</v>
      </c>
      <c r="AC177" s="18">
        <f t="shared" si="97"/>
        <v>805.31500000000005</v>
      </c>
      <c r="AD177" s="18">
        <f t="shared" si="97"/>
        <v>805.31500000000005</v>
      </c>
      <c r="AE177" s="18">
        <f>AD177+AE174-AE175</f>
        <v>805.31500000000005</v>
      </c>
      <c r="AF177" s="18">
        <f>AE177+AF174-AF175</f>
        <v>805.31500000000005</v>
      </c>
      <c r="AG177" s="18">
        <f t="shared" si="97"/>
        <v>805.31500000000005</v>
      </c>
      <c r="AH177" s="18">
        <f t="shared" si="97"/>
        <v>805.31500000000005</v>
      </c>
      <c r="AI177" s="18">
        <f>AG177+AI174-AI175</f>
        <v>805.31500000000005</v>
      </c>
      <c r="AJ177" s="18">
        <f>AH177+AJ174-AJ175</f>
        <v>805.31500000000005</v>
      </c>
      <c r="AK177" s="18">
        <f>AJ177</f>
        <v>805.31500000000005</v>
      </c>
      <c r="AL177" t="str">
        <f t="shared" si="78"/>
        <v/>
      </c>
      <c r="AM177" s="77"/>
    </row>
    <row r="178" spans="1:39" x14ac:dyDescent="0.25">
      <c r="A178" s="10" t="s">
        <v>57</v>
      </c>
      <c r="B178" s="53">
        <f>VLOOKUP(A178,[1]INTI!$F$4:$G$317,2,FALSE)</f>
        <v>30.158999999999999</v>
      </c>
      <c r="C178" s="11" t="s">
        <v>8</v>
      </c>
      <c r="D178" s="11" t="s">
        <v>9</v>
      </c>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f>SUM(F178:AJ178)</f>
        <v>0</v>
      </c>
      <c r="AL178" t="str">
        <f t="shared" si="75"/>
        <v>kosong</v>
      </c>
      <c r="AM178" s="77" t="str" cm="1">
        <f t="array" ref="AM178">_xlfn.IFNA(_xlfn.IFS(AL178&lt;&gt;"kosong","ada",AL179&lt;&gt;"kosong","ada",AL180&lt;&gt;"kosong","ada"), "")</f>
        <v/>
      </c>
    </row>
    <row r="179" spans="1:39" x14ac:dyDescent="0.25">
      <c r="A179" s="13" t="str">
        <f t="shared" ref="A179:A181" si="98">A178</f>
        <v>J13</v>
      </c>
      <c r="B179" s="54"/>
      <c r="C179" s="53" t="s">
        <v>10</v>
      </c>
      <c r="D179" s="11" t="s">
        <v>9</v>
      </c>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f>SUM(F179:AJ179)</f>
        <v>0</v>
      </c>
      <c r="AL179" t="str">
        <f t="shared" si="75"/>
        <v>kosong</v>
      </c>
      <c r="AM179" s="77"/>
    </row>
    <row r="180" spans="1:39" x14ac:dyDescent="0.25">
      <c r="A180" s="13" t="str">
        <f t="shared" si="98"/>
        <v>J13</v>
      </c>
      <c r="B180" s="54"/>
      <c r="C180" s="55"/>
      <c r="D180" s="11" t="s">
        <v>11</v>
      </c>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f>SUM(F180:AJ180)</f>
        <v>0</v>
      </c>
      <c r="AL180" t="str">
        <f t="shared" si="75"/>
        <v>kosong</v>
      </c>
      <c r="AM180" s="77"/>
    </row>
    <row r="181" spans="1:39" x14ac:dyDescent="0.25">
      <c r="A181" s="16" t="str">
        <f t="shared" si="98"/>
        <v>J13</v>
      </c>
      <c r="B181" s="55"/>
      <c r="C181" s="17" t="s">
        <v>12</v>
      </c>
      <c r="D181" s="17" t="s">
        <v>9</v>
      </c>
      <c r="E181" s="12">
        <v>-54</v>
      </c>
      <c r="F181" s="18">
        <f>E181+F178-F179</f>
        <v>-54</v>
      </c>
      <c r="G181" s="18">
        <f t="shared" ref="G181:M181" si="99">F181+G178-G179</f>
        <v>-54</v>
      </c>
      <c r="H181" s="18">
        <f t="shared" si="99"/>
        <v>-54</v>
      </c>
      <c r="I181" s="18">
        <f t="shared" si="99"/>
        <v>-54</v>
      </c>
      <c r="J181" s="18">
        <f t="shared" si="99"/>
        <v>-54</v>
      </c>
      <c r="K181" s="18">
        <f t="shared" si="99"/>
        <v>-54</v>
      </c>
      <c r="L181" s="18">
        <f t="shared" si="99"/>
        <v>-54</v>
      </c>
      <c r="M181" s="18">
        <f t="shared" si="99"/>
        <v>-54</v>
      </c>
      <c r="N181" s="18">
        <f>M181+N178-N179</f>
        <v>-54</v>
      </c>
      <c r="O181" s="18">
        <f t="shared" ref="O181" si="100">N181+O178-O179</f>
        <v>-54</v>
      </c>
      <c r="P181" s="18">
        <f>O181+P178-P179</f>
        <v>-54</v>
      </c>
      <c r="Q181" s="18">
        <f>P181+Q178-Q179</f>
        <v>-54</v>
      </c>
      <c r="R181" s="18">
        <f t="shared" ref="R181:AH181" si="101">Q181+R178-R179</f>
        <v>-54</v>
      </c>
      <c r="S181" s="18">
        <f t="shared" si="101"/>
        <v>-54</v>
      </c>
      <c r="T181" s="18">
        <f t="shared" si="101"/>
        <v>-54</v>
      </c>
      <c r="U181" s="18">
        <f t="shared" si="101"/>
        <v>-54</v>
      </c>
      <c r="V181" s="18">
        <f t="shared" si="101"/>
        <v>-54</v>
      </c>
      <c r="W181" s="18">
        <f t="shared" si="101"/>
        <v>-54</v>
      </c>
      <c r="X181" s="18">
        <f t="shared" si="101"/>
        <v>-54</v>
      </c>
      <c r="Y181" s="18">
        <f t="shared" si="101"/>
        <v>-54</v>
      </c>
      <c r="Z181" s="18">
        <f t="shared" si="101"/>
        <v>-54</v>
      </c>
      <c r="AA181" s="18">
        <f t="shared" si="101"/>
        <v>-54</v>
      </c>
      <c r="AB181" s="18">
        <f t="shared" si="101"/>
        <v>-54</v>
      </c>
      <c r="AC181" s="18">
        <f t="shared" si="101"/>
        <v>-54</v>
      </c>
      <c r="AD181" s="18">
        <f t="shared" si="101"/>
        <v>-54</v>
      </c>
      <c r="AE181" s="18">
        <f>AD181+AE178-AE179</f>
        <v>-54</v>
      </c>
      <c r="AF181" s="18">
        <f>AE181+AF178-AF179</f>
        <v>-54</v>
      </c>
      <c r="AG181" s="18">
        <f t="shared" si="101"/>
        <v>-54</v>
      </c>
      <c r="AH181" s="18">
        <f t="shared" si="101"/>
        <v>-54</v>
      </c>
      <c r="AI181" s="18">
        <f>AG181+AI178-AI179</f>
        <v>-54</v>
      </c>
      <c r="AJ181" s="18">
        <f>AH181+AJ178-AJ179</f>
        <v>-54</v>
      </c>
      <c r="AK181" s="18">
        <f>AJ181</f>
        <v>-54</v>
      </c>
      <c r="AL181" t="str">
        <f t="shared" si="78"/>
        <v/>
      </c>
      <c r="AM181" s="77"/>
    </row>
    <row r="182" spans="1:39" x14ac:dyDescent="0.25">
      <c r="A182" s="10" t="s">
        <v>58</v>
      </c>
      <c r="B182" s="53">
        <f>VLOOKUP(A182,[1]INTI!$F$4:$G$317,2,FALSE)</f>
        <v>16.841999999999999</v>
      </c>
      <c r="C182" s="11" t="s">
        <v>8</v>
      </c>
      <c r="D182" s="11" t="s">
        <v>9</v>
      </c>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f>SUM(F182:AJ182)</f>
        <v>0</v>
      </c>
      <c r="AL182" t="str">
        <f t="shared" si="75"/>
        <v>kosong</v>
      </c>
      <c r="AM182" s="77" t="str" cm="1">
        <f t="array" ref="AM182">_xlfn.IFNA(_xlfn.IFS(AL182&lt;&gt;"kosong","ada",AL183&lt;&gt;"kosong","ada",AL184&lt;&gt;"kosong","ada"), "")</f>
        <v/>
      </c>
    </row>
    <row r="183" spans="1:39" x14ac:dyDescent="0.25">
      <c r="A183" s="13" t="str">
        <f t="shared" ref="A183:A185" si="102">A182</f>
        <v>V25</v>
      </c>
      <c r="B183" s="54"/>
      <c r="C183" s="53" t="s">
        <v>10</v>
      </c>
      <c r="D183" s="11" t="s">
        <v>9</v>
      </c>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f>SUM(F183:AJ183)</f>
        <v>0</v>
      </c>
      <c r="AL183" t="str">
        <f t="shared" si="75"/>
        <v>kosong</v>
      </c>
      <c r="AM183" s="77"/>
    </row>
    <row r="184" spans="1:39" x14ac:dyDescent="0.25">
      <c r="A184" s="13" t="str">
        <f t="shared" si="102"/>
        <v>V25</v>
      </c>
      <c r="B184" s="54"/>
      <c r="C184" s="55"/>
      <c r="D184" s="11" t="s">
        <v>11</v>
      </c>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f>SUM(F184:AJ184)</f>
        <v>0</v>
      </c>
      <c r="AL184" t="str">
        <f t="shared" si="75"/>
        <v>kosong</v>
      </c>
      <c r="AM184" s="77"/>
    </row>
    <row r="185" spans="1:39" x14ac:dyDescent="0.25">
      <c r="A185" s="16" t="str">
        <f t="shared" si="102"/>
        <v>V25</v>
      </c>
      <c r="B185" s="55"/>
      <c r="C185" s="17" t="s">
        <v>12</v>
      </c>
      <c r="D185" s="17" t="s">
        <v>9</v>
      </c>
      <c r="E185" s="12">
        <v>1.9</v>
      </c>
      <c r="F185" s="18">
        <f>E185+F182-F183</f>
        <v>1.9</v>
      </c>
      <c r="G185" s="18">
        <f t="shared" ref="G185:M185" si="103">F185+G182-G183</f>
        <v>1.9</v>
      </c>
      <c r="H185" s="18">
        <f t="shared" si="103"/>
        <v>1.9</v>
      </c>
      <c r="I185" s="18">
        <f t="shared" si="103"/>
        <v>1.9</v>
      </c>
      <c r="J185" s="18">
        <f t="shared" si="103"/>
        <v>1.9</v>
      </c>
      <c r="K185" s="18">
        <f t="shared" si="103"/>
        <v>1.9</v>
      </c>
      <c r="L185" s="18">
        <f t="shared" si="103"/>
        <v>1.9</v>
      </c>
      <c r="M185" s="18">
        <f t="shared" si="103"/>
        <v>1.9</v>
      </c>
      <c r="N185" s="18">
        <f>M185+N182-N183</f>
        <v>1.9</v>
      </c>
      <c r="O185" s="18">
        <f t="shared" ref="O185" si="104">N185+O182-O183</f>
        <v>1.9</v>
      </c>
      <c r="P185" s="18">
        <f>O185+P182-P183</f>
        <v>1.9</v>
      </c>
      <c r="Q185" s="18">
        <f>P185+Q182-Q183</f>
        <v>1.9</v>
      </c>
      <c r="R185" s="18">
        <f t="shared" ref="R185:AH185" si="105">Q185+R182-R183</f>
        <v>1.9</v>
      </c>
      <c r="S185" s="18">
        <f t="shared" si="105"/>
        <v>1.9</v>
      </c>
      <c r="T185" s="18">
        <f t="shared" si="105"/>
        <v>1.9</v>
      </c>
      <c r="U185" s="18">
        <f t="shared" si="105"/>
        <v>1.9</v>
      </c>
      <c r="V185" s="18">
        <f t="shared" si="105"/>
        <v>1.9</v>
      </c>
      <c r="W185" s="18">
        <f t="shared" si="105"/>
        <v>1.9</v>
      </c>
      <c r="X185" s="18">
        <f t="shared" si="105"/>
        <v>1.9</v>
      </c>
      <c r="Y185" s="18">
        <f t="shared" si="105"/>
        <v>1.9</v>
      </c>
      <c r="Z185" s="18">
        <f t="shared" si="105"/>
        <v>1.9</v>
      </c>
      <c r="AA185" s="18">
        <f t="shared" si="105"/>
        <v>1.9</v>
      </c>
      <c r="AB185" s="18">
        <f t="shared" si="105"/>
        <v>1.9</v>
      </c>
      <c r="AC185" s="18">
        <f t="shared" si="105"/>
        <v>1.9</v>
      </c>
      <c r="AD185" s="18">
        <f t="shared" si="105"/>
        <v>1.9</v>
      </c>
      <c r="AE185" s="18">
        <f>AD185+AE182-AE183</f>
        <v>1.9</v>
      </c>
      <c r="AF185" s="18">
        <f>AE185+AF182-AF183</f>
        <v>1.9</v>
      </c>
      <c r="AG185" s="18">
        <f t="shared" si="105"/>
        <v>1.9</v>
      </c>
      <c r="AH185" s="18">
        <f t="shared" si="105"/>
        <v>1.9</v>
      </c>
      <c r="AI185" s="18">
        <f>AG185+AI182-AI183</f>
        <v>1.9</v>
      </c>
      <c r="AJ185" s="18">
        <f>AH185+AJ182-AJ183</f>
        <v>1.9</v>
      </c>
      <c r="AK185" s="18">
        <f>AJ185</f>
        <v>1.9</v>
      </c>
      <c r="AL185" t="str">
        <f t="shared" si="78"/>
        <v/>
      </c>
      <c r="AM185" s="77"/>
    </row>
    <row r="186" spans="1:39" x14ac:dyDescent="0.25">
      <c r="A186" s="10" t="s">
        <v>59</v>
      </c>
      <c r="B186" s="53">
        <f>VLOOKUP(A186,[1]INTI!$F$4:$G$317,2,FALSE)</f>
        <v>16.09</v>
      </c>
      <c r="C186" s="11" t="s">
        <v>8</v>
      </c>
      <c r="D186" s="11" t="s">
        <v>9</v>
      </c>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f>SUM(F186:AJ186)</f>
        <v>0</v>
      </c>
      <c r="AL186" t="str">
        <f t="shared" si="75"/>
        <v>kosong</v>
      </c>
      <c r="AM186" s="77" t="str" cm="1">
        <f t="array" ref="AM186">_xlfn.IFNA(_xlfn.IFS(AL186&lt;&gt;"kosong","ada",AL187&lt;&gt;"kosong","ada",AL188&lt;&gt;"kosong","ada"), "")</f>
        <v/>
      </c>
    </row>
    <row r="187" spans="1:39" x14ac:dyDescent="0.25">
      <c r="A187" s="13" t="str">
        <f t="shared" ref="A187:A189" si="106">A186</f>
        <v>V27</v>
      </c>
      <c r="B187" s="54"/>
      <c r="C187" s="53" t="s">
        <v>10</v>
      </c>
      <c r="D187" s="11" t="s">
        <v>9</v>
      </c>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f>SUM(F187:AJ187)</f>
        <v>0</v>
      </c>
      <c r="AL187" t="str">
        <f t="shared" si="75"/>
        <v>kosong</v>
      </c>
      <c r="AM187" s="77"/>
    </row>
    <row r="188" spans="1:39" x14ac:dyDescent="0.25">
      <c r="A188" s="13" t="str">
        <f t="shared" si="106"/>
        <v>V27</v>
      </c>
      <c r="B188" s="54"/>
      <c r="C188" s="55"/>
      <c r="D188" s="11" t="s">
        <v>11</v>
      </c>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f>SUM(F188:AJ188)</f>
        <v>0</v>
      </c>
      <c r="AL188" t="str">
        <f t="shared" si="75"/>
        <v>kosong</v>
      </c>
      <c r="AM188" s="77"/>
    </row>
    <row r="189" spans="1:39" x14ac:dyDescent="0.25">
      <c r="A189" s="16" t="str">
        <f t="shared" si="106"/>
        <v>V27</v>
      </c>
      <c r="B189" s="55"/>
      <c r="C189" s="17" t="s">
        <v>12</v>
      </c>
      <c r="D189" s="17" t="s">
        <v>9</v>
      </c>
      <c r="E189" s="12">
        <v>95.000000000000043</v>
      </c>
      <c r="F189" s="18">
        <f>E189+F186-F187</f>
        <v>95.000000000000043</v>
      </c>
      <c r="G189" s="18">
        <f t="shared" ref="G189:M189" si="107">F189+G186-G187</f>
        <v>95.000000000000043</v>
      </c>
      <c r="H189" s="18">
        <f t="shared" si="107"/>
        <v>95.000000000000043</v>
      </c>
      <c r="I189" s="18">
        <f t="shared" si="107"/>
        <v>95.000000000000043</v>
      </c>
      <c r="J189" s="18">
        <f t="shared" si="107"/>
        <v>95.000000000000043</v>
      </c>
      <c r="K189" s="18">
        <f t="shared" si="107"/>
        <v>95.000000000000043</v>
      </c>
      <c r="L189" s="18">
        <f t="shared" si="107"/>
        <v>95.000000000000043</v>
      </c>
      <c r="M189" s="18">
        <f t="shared" si="107"/>
        <v>95.000000000000043</v>
      </c>
      <c r="N189" s="18">
        <f>M189+N186-N187</f>
        <v>95.000000000000043</v>
      </c>
      <c r="O189" s="18">
        <f t="shared" ref="O189" si="108">N189+O186-O187</f>
        <v>95.000000000000043</v>
      </c>
      <c r="P189" s="18">
        <f>O189+P186-P187</f>
        <v>95.000000000000043</v>
      </c>
      <c r="Q189" s="18">
        <f>P189+Q186-Q187</f>
        <v>95.000000000000043</v>
      </c>
      <c r="R189" s="18">
        <f t="shared" ref="R189:AH189" si="109">Q189+R186-R187</f>
        <v>95.000000000000043</v>
      </c>
      <c r="S189" s="18">
        <f t="shared" si="109"/>
        <v>95.000000000000043</v>
      </c>
      <c r="T189" s="18">
        <f t="shared" si="109"/>
        <v>95.000000000000043</v>
      </c>
      <c r="U189" s="18">
        <f t="shared" si="109"/>
        <v>95.000000000000043</v>
      </c>
      <c r="V189" s="18">
        <f t="shared" si="109"/>
        <v>95.000000000000043</v>
      </c>
      <c r="W189" s="18">
        <f t="shared" si="109"/>
        <v>95.000000000000043</v>
      </c>
      <c r="X189" s="18">
        <f t="shared" si="109"/>
        <v>95.000000000000043</v>
      </c>
      <c r="Y189" s="18">
        <f t="shared" si="109"/>
        <v>95.000000000000043</v>
      </c>
      <c r="Z189" s="18">
        <f t="shared" si="109"/>
        <v>95.000000000000043</v>
      </c>
      <c r="AA189" s="18">
        <f t="shared" si="109"/>
        <v>95.000000000000043</v>
      </c>
      <c r="AB189" s="18">
        <f t="shared" si="109"/>
        <v>95.000000000000043</v>
      </c>
      <c r="AC189" s="18">
        <f t="shared" si="109"/>
        <v>95.000000000000043</v>
      </c>
      <c r="AD189" s="18">
        <f t="shared" si="109"/>
        <v>95.000000000000043</v>
      </c>
      <c r="AE189" s="18">
        <f>AD189+AE186-AE187</f>
        <v>95.000000000000043</v>
      </c>
      <c r="AF189" s="18">
        <f>AE189+AF186-AF187</f>
        <v>95.000000000000043</v>
      </c>
      <c r="AG189" s="18">
        <f t="shared" si="109"/>
        <v>95.000000000000043</v>
      </c>
      <c r="AH189" s="18">
        <f t="shared" si="109"/>
        <v>95.000000000000043</v>
      </c>
      <c r="AI189" s="18">
        <f>AG189+AI186-AI187</f>
        <v>95.000000000000043</v>
      </c>
      <c r="AJ189" s="18">
        <f>AH189+AJ186-AJ187</f>
        <v>95.000000000000043</v>
      </c>
      <c r="AK189" s="18">
        <f>AJ189</f>
        <v>95.000000000000043</v>
      </c>
      <c r="AL189" t="str">
        <f t="shared" si="78"/>
        <v/>
      </c>
      <c r="AM189" s="77"/>
    </row>
    <row r="190" spans="1:39" x14ac:dyDescent="0.25">
      <c r="A190" s="10" t="s">
        <v>60</v>
      </c>
      <c r="B190" s="53">
        <f>VLOOKUP(A190,[1]INTI!$F$4:$G$317,2,FALSE)</f>
        <v>30.077999999999999</v>
      </c>
      <c r="C190" s="11" t="s">
        <v>8</v>
      </c>
      <c r="D190" s="11" t="s">
        <v>9</v>
      </c>
      <c r="E190" s="12"/>
      <c r="F190" s="12"/>
      <c r="G190" s="12"/>
      <c r="H190" s="12"/>
      <c r="I190" s="12"/>
      <c r="J190" s="12"/>
      <c r="K190" s="12"/>
      <c r="L190" s="12"/>
      <c r="M190" s="12"/>
      <c r="N190" s="12"/>
      <c r="O190" s="12"/>
      <c r="P190" s="12"/>
      <c r="Q190" s="12"/>
      <c r="R190" s="12"/>
      <c r="S190" s="12"/>
      <c r="T190" s="12"/>
      <c r="U190" s="12"/>
      <c r="V190" s="12">
        <f>38*1.77</f>
        <v>67.260000000000005</v>
      </c>
      <c r="W190" s="12"/>
      <c r="X190" s="12"/>
      <c r="Y190" s="12"/>
      <c r="Z190" s="12"/>
      <c r="AA190" s="12"/>
      <c r="AB190" s="12"/>
      <c r="AC190" s="12"/>
      <c r="AD190" s="12"/>
      <c r="AE190" s="12"/>
      <c r="AF190" s="12"/>
      <c r="AG190" s="12"/>
      <c r="AH190" s="12"/>
      <c r="AI190" s="12"/>
      <c r="AJ190" s="12"/>
      <c r="AK190" s="12">
        <f>SUM(F190:AJ190)</f>
        <v>67.260000000000005</v>
      </c>
      <c r="AL190" t="str">
        <f t="shared" si="75"/>
        <v>isi</v>
      </c>
      <c r="AM190" s="77" t="str" cm="1">
        <f t="array" ref="AM190">_xlfn.IFNA(_xlfn.IFS(AL190&lt;&gt;"kosong","ada",AL191&lt;&gt;"kosong","ada",AL192&lt;&gt;"kosong","ada"), "")</f>
        <v>ada</v>
      </c>
    </row>
    <row r="191" spans="1:39" x14ac:dyDescent="0.25">
      <c r="A191" s="13" t="str">
        <f t="shared" ref="A191:A193" si="110">A190</f>
        <v>H02</v>
      </c>
      <c r="B191" s="54"/>
      <c r="C191" s="53" t="s">
        <v>10</v>
      </c>
      <c r="D191" s="11" t="s">
        <v>9</v>
      </c>
      <c r="E191" s="12"/>
      <c r="F191" s="12"/>
      <c r="G191" s="12"/>
      <c r="H191" s="12"/>
      <c r="I191" s="12">
        <v>55.16</v>
      </c>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f>SUM(F191:AJ191)</f>
        <v>55.16</v>
      </c>
      <c r="AL191" t="str">
        <f t="shared" si="75"/>
        <v>isi</v>
      </c>
      <c r="AM191" s="77"/>
    </row>
    <row r="192" spans="1:39" x14ac:dyDescent="0.25">
      <c r="A192" s="13" t="str">
        <f t="shared" si="110"/>
        <v>H02</v>
      </c>
      <c r="B192" s="54"/>
      <c r="C192" s="55"/>
      <c r="D192" s="11" t="s">
        <v>11</v>
      </c>
      <c r="E192" s="12"/>
      <c r="F192" s="12"/>
      <c r="G192" s="12"/>
      <c r="H192" s="12"/>
      <c r="I192" s="12">
        <v>1.56</v>
      </c>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f>SUM(F192:AJ192)</f>
        <v>1.56</v>
      </c>
      <c r="AL192" t="str">
        <f t="shared" si="75"/>
        <v>isi</v>
      </c>
      <c r="AM192" s="77"/>
    </row>
    <row r="193" spans="1:39" ht="18" customHeight="1" x14ac:dyDescent="0.25">
      <c r="A193" s="16" t="str">
        <f t="shared" si="110"/>
        <v>H02</v>
      </c>
      <c r="B193" s="55"/>
      <c r="C193" s="17" t="s">
        <v>12</v>
      </c>
      <c r="D193" s="17" t="s">
        <v>9</v>
      </c>
      <c r="E193" s="12">
        <v>-674.63999999999987</v>
      </c>
      <c r="F193" s="18">
        <f>E193+F190-F191</f>
        <v>-674.63999999999987</v>
      </c>
      <c r="G193" s="18">
        <f t="shared" ref="G193:M193" si="111">F193+G190-G191</f>
        <v>-674.63999999999987</v>
      </c>
      <c r="H193" s="18">
        <f t="shared" si="111"/>
        <v>-674.63999999999987</v>
      </c>
      <c r="I193" s="18">
        <f t="shared" si="111"/>
        <v>-729.79999999999984</v>
      </c>
      <c r="J193" s="18">
        <f t="shared" si="111"/>
        <v>-729.79999999999984</v>
      </c>
      <c r="K193" s="18">
        <f t="shared" si="111"/>
        <v>-729.79999999999984</v>
      </c>
      <c r="L193" s="18">
        <f t="shared" si="111"/>
        <v>-729.79999999999984</v>
      </c>
      <c r="M193" s="18">
        <f t="shared" si="111"/>
        <v>-729.79999999999984</v>
      </c>
      <c r="N193" s="18">
        <f>M193+N190-N191</f>
        <v>-729.79999999999984</v>
      </c>
      <c r="O193" s="18">
        <f t="shared" ref="O193" si="112">N193+O190-O191</f>
        <v>-729.79999999999984</v>
      </c>
      <c r="P193" s="18">
        <f>O193+P190-P191</f>
        <v>-729.79999999999984</v>
      </c>
      <c r="Q193" s="18">
        <f>P193+Q190-Q191</f>
        <v>-729.79999999999984</v>
      </c>
      <c r="R193" s="18">
        <f t="shared" ref="R193:AH193" si="113">Q193+R190-R191</f>
        <v>-729.79999999999984</v>
      </c>
      <c r="S193" s="18">
        <f t="shared" si="113"/>
        <v>-729.79999999999984</v>
      </c>
      <c r="T193" s="18">
        <f t="shared" si="113"/>
        <v>-729.79999999999984</v>
      </c>
      <c r="U193" s="18">
        <f t="shared" si="113"/>
        <v>-729.79999999999984</v>
      </c>
      <c r="V193" s="18">
        <f t="shared" si="113"/>
        <v>-662.53999999999985</v>
      </c>
      <c r="W193" s="18">
        <f t="shared" si="113"/>
        <v>-662.53999999999985</v>
      </c>
      <c r="X193" s="18">
        <f t="shared" si="113"/>
        <v>-662.53999999999985</v>
      </c>
      <c r="Y193" s="18">
        <f t="shared" si="113"/>
        <v>-662.53999999999985</v>
      </c>
      <c r="Z193" s="18">
        <f t="shared" si="113"/>
        <v>-662.53999999999985</v>
      </c>
      <c r="AA193" s="18">
        <f t="shared" si="113"/>
        <v>-662.53999999999985</v>
      </c>
      <c r="AB193" s="18">
        <f t="shared" si="113"/>
        <v>-662.53999999999985</v>
      </c>
      <c r="AC193" s="18">
        <f t="shared" si="113"/>
        <v>-662.53999999999985</v>
      </c>
      <c r="AD193" s="18">
        <f t="shared" si="113"/>
        <v>-662.53999999999985</v>
      </c>
      <c r="AE193" s="18">
        <f>AD193+AE190-AE191</f>
        <v>-662.53999999999985</v>
      </c>
      <c r="AF193" s="18">
        <f>AE193+AF190-AF191</f>
        <v>-662.53999999999985</v>
      </c>
      <c r="AG193" s="18">
        <f t="shared" si="113"/>
        <v>-662.53999999999985</v>
      </c>
      <c r="AH193" s="18">
        <f t="shared" si="113"/>
        <v>-662.53999999999985</v>
      </c>
      <c r="AI193" s="18">
        <f>AG193+AI190-AI191</f>
        <v>-662.53999999999985</v>
      </c>
      <c r="AJ193" s="18">
        <f>AH193+AJ190-AJ191</f>
        <v>-662.53999999999985</v>
      </c>
      <c r="AK193" s="18">
        <f>AJ193</f>
        <v>-662.53999999999985</v>
      </c>
      <c r="AL193" t="str">
        <f t="shared" si="78"/>
        <v/>
      </c>
      <c r="AM193" s="77"/>
    </row>
    <row r="194" spans="1:39" x14ac:dyDescent="0.25">
      <c r="A194" s="10" t="s">
        <v>61</v>
      </c>
      <c r="B194" s="53">
        <f>VLOOKUP(A194,[1]INTI!$F$4:$G$317,2,FALSE)</f>
        <v>30.977</v>
      </c>
      <c r="C194" s="11" t="s">
        <v>8</v>
      </c>
      <c r="D194" s="11" t="s">
        <v>9</v>
      </c>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f>SUM(F194:AJ194)</f>
        <v>0</v>
      </c>
      <c r="AL194" t="str">
        <f t="shared" si="75"/>
        <v>kosong</v>
      </c>
      <c r="AM194" s="77" t="str" cm="1">
        <f t="array" ref="AM194">_xlfn.IFNA(_xlfn.IFS(AL194&lt;&gt;"kosong","ada",AL195&lt;&gt;"kosong","ada",AL196&lt;&gt;"kosong","ada"), "")</f>
        <v/>
      </c>
    </row>
    <row r="195" spans="1:39" x14ac:dyDescent="0.25">
      <c r="A195" s="13" t="str">
        <f t="shared" ref="A195:A197" si="114">A194</f>
        <v>M03</v>
      </c>
      <c r="B195" s="54"/>
      <c r="C195" s="53" t="s">
        <v>10</v>
      </c>
      <c r="D195" s="11" t="s">
        <v>9</v>
      </c>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f>SUM(F195:AJ195)</f>
        <v>0</v>
      </c>
      <c r="AL195" t="str">
        <f t="shared" si="75"/>
        <v>kosong</v>
      </c>
      <c r="AM195" s="77"/>
    </row>
    <row r="196" spans="1:39" x14ac:dyDescent="0.25">
      <c r="A196" s="13" t="str">
        <f t="shared" si="114"/>
        <v>M03</v>
      </c>
      <c r="B196" s="54"/>
      <c r="C196" s="55"/>
      <c r="D196" s="11" t="s">
        <v>11</v>
      </c>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f>SUM(F196:AJ196)</f>
        <v>0</v>
      </c>
      <c r="AL196" t="str">
        <f t="shared" si="75"/>
        <v>kosong</v>
      </c>
      <c r="AM196" s="77"/>
    </row>
    <row r="197" spans="1:39" x14ac:dyDescent="0.25">
      <c r="A197" s="16" t="str">
        <f t="shared" si="114"/>
        <v>M03</v>
      </c>
      <c r="B197" s="55"/>
      <c r="C197" s="17" t="s">
        <v>12</v>
      </c>
      <c r="D197" s="17" t="s">
        <v>9</v>
      </c>
      <c r="E197" s="12">
        <v>-276.98500000000007</v>
      </c>
      <c r="F197" s="18">
        <f>E197+F194-F195</f>
        <v>-276.98500000000007</v>
      </c>
      <c r="G197" s="18">
        <f t="shared" ref="G197:M197" si="115">F197+G194-G195</f>
        <v>-276.98500000000007</v>
      </c>
      <c r="H197" s="18">
        <f t="shared" si="115"/>
        <v>-276.98500000000007</v>
      </c>
      <c r="I197" s="18">
        <f t="shared" si="115"/>
        <v>-276.98500000000007</v>
      </c>
      <c r="J197" s="18">
        <f t="shared" si="115"/>
        <v>-276.98500000000007</v>
      </c>
      <c r="K197" s="18">
        <f t="shared" si="115"/>
        <v>-276.98500000000007</v>
      </c>
      <c r="L197" s="18">
        <f t="shared" si="115"/>
        <v>-276.98500000000007</v>
      </c>
      <c r="M197" s="18">
        <f t="shared" si="115"/>
        <v>-276.98500000000007</v>
      </c>
      <c r="N197" s="18">
        <f>M197+N194-N195</f>
        <v>-276.98500000000007</v>
      </c>
      <c r="O197" s="18">
        <f t="shared" ref="O197" si="116">N197+O194-O195</f>
        <v>-276.98500000000007</v>
      </c>
      <c r="P197" s="18">
        <f>O197+P194-P195</f>
        <v>-276.98500000000007</v>
      </c>
      <c r="Q197" s="18">
        <f>P197+Q194-Q195</f>
        <v>-276.98500000000007</v>
      </c>
      <c r="R197" s="18">
        <f t="shared" ref="R197:AD197" si="117">Q197+R194-R195</f>
        <v>-276.98500000000007</v>
      </c>
      <c r="S197" s="18">
        <f t="shared" si="117"/>
        <v>-276.98500000000007</v>
      </c>
      <c r="T197" s="18">
        <f t="shared" si="117"/>
        <v>-276.98500000000007</v>
      </c>
      <c r="U197" s="18">
        <f t="shared" si="117"/>
        <v>-276.98500000000007</v>
      </c>
      <c r="V197" s="18">
        <f t="shared" si="117"/>
        <v>-276.98500000000007</v>
      </c>
      <c r="W197" s="18">
        <f t="shared" si="117"/>
        <v>-276.98500000000007</v>
      </c>
      <c r="X197" s="18">
        <f t="shared" si="117"/>
        <v>-276.98500000000007</v>
      </c>
      <c r="Y197" s="18">
        <f t="shared" si="117"/>
        <v>-276.98500000000007</v>
      </c>
      <c r="Z197" s="18">
        <f t="shared" si="117"/>
        <v>-276.98500000000007</v>
      </c>
      <c r="AA197" s="18">
        <f t="shared" si="117"/>
        <v>-276.98500000000007</v>
      </c>
      <c r="AB197" s="18">
        <f t="shared" si="117"/>
        <v>-276.98500000000007</v>
      </c>
      <c r="AC197" s="18">
        <f t="shared" si="117"/>
        <v>-276.98500000000007</v>
      </c>
      <c r="AD197" s="18">
        <f t="shared" si="117"/>
        <v>-276.98500000000007</v>
      </c>
      <c r="AE197" s="18">
        <f>AD197+AE194-AE195</f>
        <v>-276.98500000000007</v>
      </c>
      <c r="AF197" s="18">
        <f>AE197+AF194-AF195</f>
        <v>-276.98500000000007</v>
      </c>
      <c r="AG197" s="18">
        <f t="shared" ref="AG197:AH197" si="118">AF197+AG194-AG195</f>
        <v>-276.98500000000007</v>
      </c>
      <c r="AH197" s="18">
        <f t="shared" si="118"/>
        <v>-276.98500000000007</v>
      </c>
      <c r="AI197" s="18">
        <f t="shared" ref="AI197:AJ197" si="119">AG197+AI194-AI195</f>
        <v>-276.98500000000007</v>
      </c>
      <c r="AJ197" s="18">
        <f t="shared" si="119"/>
        <v>-276.98500000000007</v>
      </c>
      <c r="AK197" s="18">
        <f>AJ197</f>
        <v>-276.98500000000007</v>
      </c>
      <c r="AL197" t="str">
        <f t="shared" si="78"/>
        <v/>
      </c>
      <c r="AM197" s="77"/>
    </row>
    <row r="198" spans="1:39" x14ac:dyDescent="0.25">
      <c r="A198" s="10" t="s">
        <v>62</v>
      </c>
      <c r="B198" s="53">
        <f>VLOOKUP(A198,[1]INTI!$F$4:$G$317,2,FALSE)</f>
        <v>29.824999999999999</v>
      </c>
      <c r="C198" s="11" t="s">
        <v>8</v>
      </c>
      <c r="D198" s="11" t="s">
        <v>9</v>
      </c>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f>SUM(F198:AJ198)</f>
        <v>0</v>
      </c>
      <c r="AL198" t="str">
        <f t="shared" si="75"/>
        <v>kosong</v>
      </c>
      <c r="AM198" s="77" t="str" cm="1">
        <f t="array" ref="AM198">_xlfn.IFNA(_xlfn.IFS(AL198&lt;&gt;"kosong","ada",AL199&lt;&gt;"kosong","ada",AL200&lt;&gt;"kosong","ada"), "")</f>
        <v/>
      </c>
    </row>
    <row r="199" spans="1:39" x14ac:dyDescent="0.25">
      <c r="A199" s="13" t="str">
        <f t="shared" ref="A199:A201" si="120">A198</f>
        <v>K02</v>
      </c>
      <c r="B199" s="54"/>
      <c r="C199" s="53" t="s">
        <v>10</v>
      </c>
      <c r="D199" s="11" t="s">
        <v>9</v>
      </c>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f>SUM(F199:AJ199)</f>
        <v>0</v>
      </c>
      <c r="AL199" t="str">
        <f t="shared" si="75"/>
        <v>kosong</v>
      </c>
      <c r="AM199" s="77"/>
    </row>
    <row r="200" spans="1:39" x14ac:dyDescent="0.25">
      <c r="A200" s="13" t="str">
        <f t="shared" si="120"/>
        <v>K02</v>
      </c>
      <c r="B200" s="54"/>
      <c r="C200" s="55"/>
      <c r="D200" s="11" t="s">
        <v>11</v>
      </c>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f>SUM(F200:AJ200)</f>
        <v>0</v>
      </c>
      <c r="AL200" t="str">
        <f t="shared" si="75"/>
        <v>kosong</v>
      </c>
      <c r="AM200" s="77"/>
    </row>
    <row r="201" spans="1:39" x14ac:dyDescent="0.25">
      <c r="A201" s="16" t="str">
        <f t="shared" si="120"/>
        <v>K02</v>
      </c>
      <c r="B201" s="55"/>
      <c r="C201" s="17" t="s">
        <v>12</v>
      </c>
      <c r="D201" s="17" t="s">
        <v>9</v>
      </c>
      <c r="E201" s="12">
        <v>-298.505</v>
      </c>
      <c r="F201" s="18">
        <f>E201+F198-F199</f>
        <v>-298.505</v>
      </c>
      <c r="G201" s="18">
        <f t="shared" ref="G201:M201" si="121">F201+G198-G199</f>
        <v>-298.505</v>
      </c>
      <c r="H201" s="18">
        <f t="shared" si="121"/>
        <v>-298.505</v>
      </c>
      <c r="I201" s="18">
        <f t="shared" si="121"/>
        <v>-298.505</v>
      </c>
      <c r="J201" s="18">
        <f t="shared" si="121"/>
        <v>-298.505</v>
      </c>
      <c r="K201" s="18">
        <f t="shared" si="121"/>
        <v>-298.505</v>
      </c>
      <c r="L201" s="18">
        <f t="shared" si="121"/>
        <v>-298.505</v>
      </c>
      <c r="M201" s="18">
        <f t="shared" si="121"/>
        <v>-298.505</v>
      </c>
      <c r="N201" s="18">
        <f>M201+N198-N199</f>
        <v>-298.505</v>
      </c>
      <c r="O201" s="18">
        <f t="shared" ref="O201" si="122">N201+O198-O199</f>
        <v>-298.505</v>
      </c>
      <c r="P201" s="18">
        <f>O201+P198-P199</f>
        <v>-298.505</v>
      </c>
      <c r="Q201" s="18">
        <f>P201+Q198-Q199</f>
        <v>-298.505</v>
      </c>
      <c r="R201" s="18">
        <f t="shared" ref="R201:AD201" si="123">Q201+R198-R199</f>
        <v>-298.505</v>
      </c>
      <c r="S201" s="18">
        <f t="shared" si="123"/>
        <v>-298.505</v>
      </c>
      <c r="T201" s="18">
        <f t="shared" si="123"/>
        <v>-298.505</v>
      </c>
      <c r="U201" s="18">
        <f t="shared" si="123"/>
        <v>-298.505</v>
      </c>
      <c r="V201" s="18">
        <f t="shared" si="123"/>
        <v>-298.505</v>
      </c>
      <c r="W201" s="18">
        <f t="shared" si="123"/>
        <v>-298.505</v>
      </c>
      <c r="X201" s="18">
        <f t="shared" si="123"/>
        <v>-298.505</v>
      </c>
      <c r="Y201" s="18">
        <f t="shared" si="123"/>
        <v>-298.505</v>
      </c>
      <c r="Z201" s="18">
        <f t="shared" si="123"/>
        <v>-298.505</v>
      </c>
      <c r="AA201" s="18">
        <f t="shared" si="123"/>
        <v>-298.505</v>
      </c>
      <c r="AB201" s="18">
        <f t="shared" si="123"/>
        <v>-298.505</v>
      </c>
      <c r="AC201" s="18">
        <f t="shared" si="123"/>
        <v>-298.505</v>
      </c>
      <c r="AD201" s="18">
        <f t="shared" si="123"/>
        <v>-298.505</v>
      </c>
      <c r="AE201" s="18">
        <f>AD201+AE198-AE199</f>
        <v>-298.505</v>
      </c>
      <c r="AF201" s="18">
        <f>AE201+AF198-AF199</f>
        <v>-298.505</v>
      </c>
      <c r="AG201" s="18">
        <f t="shared" ref="AG201:AH201" si="124">AF201+AG198-AG199</f>
        <v>-298.505</v>
      </c>
      <c r="AH201" s="18">
        <f t="shared" si="124"/>
        <v>-298.505</v>
      </c>
      <c r="AI201" s="18">
        <f t="shared" ref="AI201:AJ201" si="125">AG201+AI198-AI199</f>
        <v>-298.505</v>
      </c>
      <c r="AJ201" s="18">
        <f t="shared" si="125"/>
        <v>-298.505</v>
      </c>
      <c r="AK201" s="18">
        <f>AJ201</f>
        <v>-298.505</v>
      </c>
      <c r="AL201" t="str">
        <f t="shared" si="78"/>
        <v/>
      </c>
      <c r="AM201" s="77"/>
    </row>
    <row r="202" spans="1:39" x14ac:dyDescent="0.25">
      <c r="A202" s="10" t="s">
        <v>63</v>
      </c>
      <c r="B202" s="53">
        <f>VLOOKUP(A202,[1]INTI!$F$4:$G$317,2,FALSE)</f>
        <v>8.3510000000000009</v>
      </c>
      <c r="C202" s="11" t="s">
        <v>8</v>
      </c>
      <c r="D202" s="11" t="s">
        <v>9</v>
      </c>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f>SUM(F202:AJ202)</f>
        <v>0</v>
      </c>
      <c r="AL202" t="str">
        <f t="shared" si="75"/>
        <v>kosong</v>
      </c>
      <c r="AM202" s="77" t="str" cm="1">
        <f t="array" ref="AM202">_xlfn.IFNA(_xlfn.IFS(AL202&lt;&gt;"kosong","ada",AL203&lt;&gt;"kosong","ada",AL204&lt;&gt;"kosong","ada"), "")</f>
        <v/>
      </c>
    </row>
    <row r="203" spans="1:39" x14ac:dyDescent="0.25">
      <c r="A203" s="13" t="str">
        <f t="shared" ref="A203:A205" si="126">A202</f>
        <v>T29</v>
      </c>
      <c r="B203" s="54"/>
      <c r="C203" s="53" t="s">
        <v>10</v>
      </c>
      <c r="D203" s="11" t="s">
        <v>9</v>
      </c>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f>SUM(F203:AJ203)</f>
        <v>0</v>
      </c>
      <c r="AL203" t="str">
        <f t="shared" si="75"/>
        <v>kosong</v>
      </c>
      <c r="AM203" s="77"/>
    </row>
    <row r="204" spans="1:39" x14ac:dyDescent="0.25">
      <c r="A204" s="13" t="str">
        <f t="shared" si="126"/>
        <v>T29</v>
      </c>
      <c r="B204" s="54"/>
      <c r="C204" s="55"/>
      <c r="D204" s="11" t="s">
        <v>11</v>
      </c>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f>SUM(F204:AJ204)</f>
        <v>0</v>
      </c>
      <c r="AL204" t="str">
        <f t="shared" si="75"/>
        <v>kosong</v>
      </c>
      <c r="AM204" s="77"/>
    </row>
    <row r="205" spans="1:39" x14ac:dyDescent="0.25">
      <c r="A205" s="16" t="str">
        <f t="shared" si="126"/>
        <v>T29</v>
      </c>
      <c r="B205" s="55"/>
      <c r="C205" s="17" t="s">
        <v>12</v>
      </c>
      <c r="D205" s="17" t="s">
        <v>9</v>
      </c>
      <c r="E205" s="12">
        <v>2128.1800000000003</v>
      </c>
      <c r="F205" s="18">
        <f>E205+F202-F203</f>
        <v>2128.1800000000003</v>
      </c>
      <c r="G205" s="18">
        <f t="shared" ref="G205:M205" si="127">F205+G202-G203</f>
        <v>2128.1800000000003</v>
      </c>
      <c r="H205" s="18">
        <f t="shared" si="127"/>
        <v>2128.1800000000003</v>
      </c>
      <c r="I205" s="18">
        <f t="shared" si="127"/>
        <v>2128.1800000000003</v>
      </c>
      <c r="J205" s="18">
        <f t="shared" si="127"/>
        <v>2128.1800000000003</v>
      </c>
      <c r="K205" s="18">
        <f t="shared" si="127"/>
        <v>2128.1800000000003</v>
      </c>
      <c r="L205" s="18">
        <f t="shared" si="127"/>
        <v>2128.1800000000003</v>
      </c>
      <c r="M205" s="18">
        <f t="shared" si="127"/>
        <v>2128.1800000000003</v>
      </c>
      <c r="N205" s="18">
        <f>M205+N202-N203</f>
        <v>2128.1800000000003</v>
      </c>
      <c r="O205" s="18">
        <f t="shared" ref="O205" si="128">N205+O202-O203</f>
        <v>2128.1800000000003</v>
      </c>
      <c r="P205" s="18">
        <f>O205+P202-P203</f>
        <v>2128.1800000000003</v>
      </c>
      <c r="Q205" s="18">
        <f>P205+Q202-Q203</f>
        <v>2128.1800000000003</v>
      </c>
      <c r="R205" s="18">
        <f t="shared" ref="R205:AD205" si="129">Q205+R202-R203</f>
        <v>2128.1800000000003</v>
      </c>
      <c r="S205" s="18">
        <f t="shared" si="129"/>
        <v>2128.1800000000003</v>
      </c>
      <c r="T205" s="18">
        <f t="shared" si="129"/>
        <v>2128.1800000000003</v>
      </c>
      <c r="U205" s="18">
        <f t="shared" si="129"/>
        <v>2128.1800000000003</v>
      </c>
      <c r="V205" s="18">
        <f t="shared" si="129"/>
        <v>2128.1800000000003</v>
      </c>
      <c r="W205" s="18">
        <f t="shared" si="129"/>
        <v>2128.1800000000003</v>
      </c>
      <c r="X205" s="18">
        <f t="shared" si="129"/>
        <v>2128.1800000000003</v>
      </c>
      <c r="Y205" s="18">
        <f t="shared" si="129"/>
        <v>2128.1800000000003</v>
      </c>
      <c r="Z205" s="18">
        <f t="shared" si="129"/>
        <v>2128.1800000000003</v>
      </c>
      <c r="AA205" s="18">
        <f t="shared" si="129"/>
        <v>2128.1800000000003</v>
      </c>
      <c r="AB205" s="18">
        <f t="shared" si="129"/>
        <v>2128.1800000000003</v>
      </c>
      <c r="AC205" s="18">
        <f t="shared" si="129"/>
        <v>2128.1800000000003</v>
      </c>
      <c r="AD205" s="18">
        <f t="shared" si="129"/>
        <v>2128.1800000000003</v>
      </c>
      <c r="AE205" s="18">
        <f>AD205+AE202-AE203</f>
        <v>2128.1800000000003</v>
      </c>
      <c r="AF205" s="18">
        <f>AE205+AF202-AF203</f>
        <v>2128.1800000000003</v>
      </c>
      <c r="AG205" s="18">
        <f t="shared" ref="AG205:AH205" si="130">AF205+AG202-AG203</f>
        <v>2128.1800000000003</v>
      </c>
      <c r="AH205" s="18">
        <f t="shared" si="130"/>
        <v>2128.1800000000003</v>
      </c>
      <c r="AI205" s="18">
        <f t="shared" ref="AI205:AJ205" si="131">AG205+AI202-AI203</f>
        <v>2128.1800000000003</v>
      </c>
      <c r="AJ205" s="18">
        <f t="shared" si="131"/>
        <v>2128.1800000000003</v>
      </c>
      <c r="AK205" s="18">
        <f>AJ205</f>
        <v>2128.1800000000003</v>
      </c>
      <c r="AL205" t="str">
        <f t="shared" si="78"/>
        <v/>
      </c>
      <c r="AM205" s="77"/>
    </row>
    <row r="206" spans="1:39" x14ac:dyDescent="0.25">
      <c r="A206" s="10" t="s">
        <v>64</v>
      </c>
      <c r="B206" s="53">
        <f>VLOOKUP(A206,[1]INTI!$F$4:$G$317,2,FALSE)</f>
        <v>21.638000000000002</v>
      </c>
      <c r="C206" s="11" t="s">
        <v>8</v>
      </c>
      <c r="D206" s="11" t="s">
        <v>9</v>
      </c>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f>SUM(F206:AJ206)</f>
        <v>0</v>
      </c>
      <c r="AL206" t="str">
        <f t="shared" si="75"/>
        <v>kosong</v>
      </c>
      <c r="AM206" s="77" t="str" cm="1">
        <f t="array" ref="AM206">_xlfn.IFNA(_xlfn.IFS(AL206&lt;&gt;"kosong","ada",AL207&lt;&gt;"kosong","ada",AL208&lt;&gt;"kosong","ada"), "")</f>
        <v/>
      </c>
    </row>
    <row r="207" spans="1:39" x14ac:dyDescent="0.25">
      <c r="A207" s="13" t="str">
        <f t="shared" ref="A207:A209" si="132">A206</f>
        <v>C09</v>
      </c>
      <c r="B207" s="54"/>
      <c r="C207" s="53" t="s">
        <v>10</v>
      </c>
      <c r="D207" s="11" t="s">
        <v>9</v>
      </c>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f>SUM(F207:AJ207)</f>
        <v>0</v>
      </c>
      <c r="AL207" t="str">
        <f t="shared" si="75"/>
        <v>kosong</v>
      </c>
      <c r="AM207" s="77"/>
    </row>
    <row r="208" spans="1:39" x14ac:dyDescent="0.25">
      <c r="A208" s="13" t="str">
        <f t="shared" si="132"/>
        <v>C09</v>
      </c>
      <c r="B208" s="54"/>
      <c r="C208" s="55"/>
      <c r="D208" s="11" t="s">
        <v>11</v>
      </c>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f>SUM(F208:AJ208)</f>
        <v>0</v>
      </c>
      <c r="AL208" t="str">
        <f t="shared" si="75"/>
        <v>kosong</v>
      </c>
      <c r="AM208" s="77"/>
    </row>
    <row r="209" spans="1:39" x14ac:dyDescent="0.25">
      <c r="A209" s="16" t="str">
        <f t="shared" si="132"/>
        <v>C09</v>
      </c>
      <c r="B209" s="55"/>
      <c r="C209" s="17" t="s">
        <v>12</v>
      </c>
      <c r="D209" s="17" t="s">
        <v>9</v>
      </c>
      <c r="E209" s="12">
        <v>-156</v>
      </c>
      <c r="F209" s="18">
        <f>E209+F206-F207</f>
        <v>-156</v>
      </c>
      <c r="G209" s="18">
        <f t="shared" ref="G209:M209" si="133">F209+G206-G207</f>
        <v>-156</v>
      </c>
      <c r="H209" s="18">
        <f t="shared" si="133"/>
        <v>-156</v>
      </c>
      <c r="I209" s="18">
        <f t="shared" si="133"/>
        <v>-156</v>
      </c>
      <c r="J209" s="18">
        <f t="shared" si="133"/>
        <v>-156</v>
      </c>
      <c r="K209" s="18">
        <f t="shared" si="133"/>
        <v>-156</v>
      </c>
      <c r="L209" s="18">
        <f t="shared" si="133"/>
        <v>-156</v>
      </c>
      <c r="M209" s="18">
        <f t="shared" si="133"/>
        <v>-156</v>
      </c>
      <c r="N209" s="18">
        <f>M209+N206-N207</f>
        <v>-156</v>
      </c>
      <c r="O209" s="18">
        <f t="shared" ref="O209" si="134">N209+O206-O207</f>
        <v>-156</v>
      </c>
      <c r="P209" s="18">
        <f>O209+P206-P207</f>
        <v>-156</v>
      </c>
      <c r="Q209" s="18">
        <f>P209+Q206-Q207</f>
        <v>-156</v>
      </c>
      <c r="R209" s="18">
        <f t="shared" ref="R209:AD209" si="135">Q209+R206-R207</f>
        <v>-156</v>
      </c>
      <c r="S209" s="18">
        <f t="shared" si="135"/>
        <v>-156</v>
      </c>
      <c r="T209" s="18">
        <f t="shared" si="135"/>
        <v>-156</v>
      </c>
      <c r="U209" s="18">
        <f t="shared" si="135"/>
        <v>-156</v>
      </c>
      <c r="V209" s="18">
        <f t="shared" si="135"/>
        <v>-156</v>
      </c>
      <c r="W209" s="18">
        <f t="shared" si="135"/>
        <v>-156</v>
      </c>
      <c r="X209" s="18">
        <f t="shared" si="135"/>
        <v>-156</v>
      </c>
      <c r="Y209" s="18">
        <f t="shared" si="135"/>
        <v>-156</v>
      </c>
      <c r="Z209" s="18">
        <f t="shared" si="135"/>
        <v>-156</v>
      </c>
      <c r="AA209" s="18">
        <f t="shared" si="135"/>
        <v>-156</v>
      </c>
      <c r="AB209" s="18">
        <f t="shared" si="135"/>
        <v>-156</v>
      </c>
      <c r="AC209" s="18">
        <f t="shared" si="135"/>
        <v>-156</v>
      </c>
      <c r="AD209" s="18">
        <f t="shared" si="135"/>
        <v>-156</v>
      </c>
      <c r="AE209" s="18">
        <f>AD209+AE206-AE207</f>
        <v>-156</v>
      </c>
      <c r="AF209" s="18">
        <f>AE209+AF206-AF207</f>
        <v>-156</v>
      </c>
      <c r="AG209" s="18">
        <f t="shared" ref="AG209:AH209" si="136">AF209+AG206-AG207</f>
        <v>-156</v>
      </c>
      <c r="AH209" s="18">
        <f t="shared" si="136"/>
        <v>-156</v>
      </c>
      <c r="AI209" s="18">
        <f t="shared" ref="AI209:AJ209" si="137">AG209+AI206-AI207</f>
        <v>-156</v>
      </c>
      <c r="AJ209" s="18">
        <f t="shared" si="137"/>
        <v>-156</v>
      </c>
      <c r="AK209" s="18">
        <f>AJ209</f>
        <v>-156</v>
      </c>
      <c r="AL209" t="str">
        <f t="shared" si="78"/>
        <v/>
      </c>
      <c r="AM209" s="77"/>
    </row>
    <row r="210" spans="1:39" x14ac:dyDescent="0.25">
      <c r="A210" s="10" t="s">
        <v>65</v>
      </c>
      <c r="B210" s="53">
        <f>VLOOKUP(A210,[1]INTI!$F$4:$G$317,2,FALSE)</f>
        <v>27.113</v>
      </c>
      <c r="C210" s="11" t="s">
        <v>8</v>
      </c>
      <c r="D210" s="11" t="s">
        <v>9</v>
      </c>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f>SUM(F210:AJ210)</f>
        <v>0</v>
      </c>
      <c r="AL210" t="str">
        <f t="shared" si="75"/>
        <v>kosong</v>
      </c>
      <c r="AM210" s="77" t="str" cm="1">
        <f t="array" ref="AM210">_xlfn.IFNA(_xlfn.IFS(AL210&lt;&gt;"kosong","ada",AL211&lt;&gt;"kosong","ada",AL212&lt;&gt;"kosong","ada"), "")</f>
        <v/>
      </c>
    </row>
    <row r="211" spans="1:39" x14ac:dyDescent="0.25">
      <c r="A211" s="13" t="str">
        <f t="shared" ref="A211:A269" si="138">A210</f>
        <v>N11</v>
      </c>
      <c r="B211" s="54"/>
      <c r="C211" s="53" t="s">
        <v>10</v>
      </c>
      <c r="D211" s="11" t="s">
        <v>9</v>
      </c>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f>SUM(F211:AJ211)</f>
        <v>0</v>
      </c>
      <c r="AL211" t="str">
        <f t="shared" si="75"/>
        <v>kosong</v>
      </c>
      <c r="AM211" s="77"/>
    </row>
    <row r="212" spans="1:39" x14ac:dyDescent="0.25">
      <c r="A212" s="13" t="str">
        <f t="shared" si="138"/>
        <v>N11</v>
      </c>
      <c r="B212" s="54"/>
      <c r="C212" s="55"/>
      <c r="D212" s="11" t="s">
        <v>11</v>
      </c>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f>SUM(F212:AJ212)</f>
        <v>0</v>
      </c>
      <c r="AL212" t="str">
        <f t="shared" si="75"/>
        <v>kosong</v>
      </c>
      <c r="AM212" s="77"/>
    </row>
    <row r="213" spans="1:39" x14ac:dyDescent="0.25">
      <c r="A213" s="16" t="str">
        <f t="shared" si="138"/>
        <v>N11</v>
      </c>
      <c r="B213" s="55"/>
      <c r="C213" s="17" t="s">
        <v>12</v>
      </c>
      <c r="D213" s="17" t="s">
        <v>9</v>
      </c>
      <c r="E213" s="12">
        <v>20.399999999999999</v>
      </c>
      <c r="F213" s="18">
        <f>E213+F210-F211</f>
        <v>20.399999999999999</v>
      </c>
      <c r="G213" s="18">
        <f t="shared" ref="G213:M213" si="139">F213+G210-G211</f>
        <v>20.399999999999999</v>
      </c>
      <c r="H213" s="18">
        <f t="shared" si="139"/>
        <v>20.399999999999999</v>
      </c>
      <c r="I213" s="18">
        <f t="shared" si="139"/>
        <v>20.399999999999999</v>
      </c>
      <c r="J213" s="18">
        <f t="shared" si="139"/>
        <v>20.399999999999999</v>
      </c>
      <c r="K213" s="18">
        <f t="shared" si="139"/>
        <v>20.399999999999999</v>
      </c>
      <c r="L213" s="18">
        <f t="shared" si="139"/>
        <v>20.399999999999999</v>
      </c>
      <c r="M213" s="18">
        <f t="shared" si="139"/>
        <v>20.399999999999999</v>
      </c>
      <c r="N213" s="18">
        <f>M213+N210-N211</f>
        <v>20.399999999999999</v>
      </c>
      <c r="O213" s="18">
        <f t="shared" ref="O213" si="140">N213+O210-O211</f>
        <v>20.399999999999999</v>
      </c>
      <c r="P213" s="18">
        <f>O213+P210-P211</f>
        <v>20.399999999999999</v>
      </c>
      <c r="Q213" s="18">
        <f>P213+Q210-Q211</f>
        <v>20.399999999999999</v>
      </c>
      <c r="R213" s="18">
        <f t="shared" ref="R213:AD213" si="141">Q213+R210-R211</f>
        <v>20.399999999999999</v>
      </c>
      <c r="S213" s="18">
        <f t="shared" si="141"/>
        <v>20.399999999999999</v>
      </c>
      <c r="T213" s="18">
        <f t="shared" si="141"/>
        <v>20.399999999999999</v>
      </c>
      <c r="U213" s="18">
        <f t="shared" si="141"/>
        <v>20.399999999999999</v>
      </c>
      <c r="V213" s="18">
        <f t="shared" si="141"/>
        <v>20.399999999999999</v>
      </c>
      <c r="W213" s="18">
        <f t="shared" si="141"/>
        <v>20.399999999999999</v>
      </c>
      <c r="X213" s="18">
        <f t="shared" si="141"/>
        <v>20.399999999999999</v>
      </c>
      <c r="Y213" s="18">
        <f t="shared" si="141"/>
        <v>20.399999999999999</v>
      </c>
      <c r="Z213" s="18">
        <f t="shared" si="141"/>
        <v>20.399999999999999</v>
      </c>
      <c r="AA213" s="18">
        <f t="shared" si="141"/>
        <v>20.399999999999999</v>
      </c>
      <c r="AB213" s="18">
        <f t="shared" si="141"/>
        <v>20.399999999999999</v>
      </c>
      <c r="AC213" s="18">
        <f t="shared" si="141"/>
        <v>20.399999999999999</v>
      </c>
      <c r="AD213" s="18">
        <f t="shared" si="141"/>
        <v>20.399999999999999</v>
      </c>
      <c r="AE213" s="18">
        <f>AD213+AE210-AE211</f>
        <v>20.399999999999999</v>
      </c>
      <c r="AF213" s="18">
        <f>AE213+AF210-AF211</f>
        <v>20.399999999999999</v>
      </c>
      <c r="AG213" s="18">
        <f t="shared" ref="AG213:AH213" si="142">AF213+AG210-AG211</f>
        <v>20.399999999999999</v>
      </c>
      <c r="AH213" s="18">
        <f t="shared" si="142"/>
        <v>20.399999999999999</v>
      </c>
      <c r="AI213" s="18">
        <f t="shared" ref="AI213:AJ213" si="143">AG213+AI210-AI211</f>
        <v>20.399999999999999</v>
      </c>
      <c r="AJ213" s="18">
        <f t="shared" si="143"/>
        <v>20.399999999999999</v>
      </c>
      <c r="AK213" s="18">
        <f>AJ213</f>
        <v>20.399999999999999</v>
      </c>
      <c r="AL213" t="str">
        <f t="shared" si="78"/>
        <v/>
      </c>
      <c r="AM213" s="77"/>
    </row>
    <row r="214" spans="1:39" x14ac:dyDescent="0.25">
      <c r="A214" s="10" t="s">
        <v>66</v>
      </c>
      <c r="B214" s="53">
        <f>VLOOKUP(A214,[1]INTI!$F$4:$G$317,2,FALSE)</f>
        <v>29.728000000000002</v>
      </c>
      <c r="C214" s="11" t="s">
        <v>8</v>
      </c>
      <c r="D214" s="11" t="s">
        <v>9</v>
      </c>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f>SUM(F214:AJ214)</f>
        <v>0</v>
      </c>
      <c r="AL214" t="str">
        <f t="shared" ref="AL214:AL276" si="144">IF(AK214=0,"kosong","isi")</f>
        <v>kosong</v>
      </c>
      <c r="AM214" s="77" t="str" cm="1">
        <f t="array" ref="AM214">_xlfn.IFNA(_xlfn.IFS(AL214&lt;&gt;"kosong","ada",AL215&lt;&gt;"kosong","ada",AL216&lt;&gt;"kosong","ada"), "")</f>
        <v/>
      </c>
    </row>
    <row r="215" spans="1:39" x14ac:dyDescent="0.25">
      <c r="A215" s="13" t="str">
        <f t="shared" si="138"/>
        <v>L04</v>
      </c>
      <c r="B215" s="54"/>
      <c r="C215" s="53" t="s">
        <v>10</v>
      </c>
      <c r="D215" s="11" t="s">
        <v>9</v>
      </c>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f>SUM(F215:AJ215)</f>
        <v>0</v>
      </c>
      <c r="AL215" t="str">
        <f t="shared" si="144"/>
        <v>kosong</v>
      </c>
      <c r="AM215" s="77"/>
    </row>
    <row r="216" spans="1:39" x14ac:dyDescent="0.25">
      <c r="A216" s="13" t="str">
        <f t="shared" si="138"/>
        <v>L04</v>
      </c>
      <c r="B216" s="54"/>
      <c r="C216" s="55"/>
      <c r="D216" s="11" t="s">
        <v>11</v>
      </c>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f>SUM(F216:AJ216)</f>
        <v>0</v>
      </c>
      <c r="AL216" t="str">
        <f t="shared" si="144"/>
        <v>kosong</v>
      </c>
      <c r="AM216" s="77"/>
    </row>
    <row r="217" spans="1:39" x14ac:dyDescent="0.25">
      <c r="A217" s="16" t="str">
        <f t="shared" si="138"/>
        <v>L04</v>
      </c>
      <c r="B217" s="55"/>
      <c r="C217" s="17" t="s">
        <v>12</v>
      </c>
      <c r="D217" s="17" t="s">
        <v>9</v>
      </c>
      <c r="E217" s="12">
        <v>-144.76</v>
      </c>
      <c r="F217" s="18">
        <f>E217+F214-F215</f>
        <v>-144.76</v>
      </c>
      <c r="G217" s="18">
        <f t="shared" ref="G217:M217" si="145">F217+G214-G215</f>
        <v>-144.76</v>
      </c>
      <c r="H217" s="18">
        <f t="shared" si="145"/>
        <v>-144.76</v>
      </c>
      <c r="I217" s="18">
        <f t="shared" si="145"/>
        <v>-144.76</v>
      </c>
      <c r="J217" s="18">
        <f t="shared" si="145"/>
        <v>-144.76</v>
      </c>
      <c r="K217" s="18">
        <f t="shared" si="145"/>
        <v>-144.76</v>
      </c>
      <c r="L217" s="18">
        <f t="shared" si="145"/>
        <v>-144.76</v>
      </c>
      <c r="M217" s="18">
        <f t="shared" si="145"/>
        <v>-144.76</v>
      </c>
      <c r="N217" s="18">
        <f>M217+N214-N215</f>
        <v>-144.76</v>
      </c>
      <c r="O217" s="18">
        <f t="shared" ref="O217" si="146">N217+O214-O215</f>
        <v>-144.76</v>
      </c>
      <c r="P217" s="18">
        <f>O217+P214-P215</f>
        <v>-144.76</v>
      </c>
      <c r="Q217" s="18">
        <f>P217+Q214-Q215</f>
        <v>-144.76</v>
      </c>
      <c r="R217" s="18">
        <f t="shared" ref="R217:AD217" si="147">Q217+R214-R215</f>
        <v>-144.76</v>
      </c>
      <c r="S217" s="18">
        <f t="shared" si="147"/>
        <v>-144.76</v>
      </c>
      <c r="T217" s="18">
        <f t="shared" si="147"/>
        <v>-144.76</v>
      </c>
      <c r="U217" s="18">
        <f t="shared" si="147"/>
        <v>-144.76</v>
      </c>
      <c r="V217" s="18">
        <f t="shared" si="147"/>
        <v>-144.76</v>
      </c>
      <c r="W217" s="18">
        <f t="shared" si="147"/>
        <v>-144.76</v>
      </c>
      <c r="X217" s="18">
        <f t="shared" si="147"/>
        <v>-144.76</v>
      </c>
      <c r="Y217" s="18">
        <f t="shared" si="147"/>
        <v>-144.76</v>
      </c>
      <c r="Z217" s="18">
        <f t="shared" si="147"/>
        <v>-144.76</v>
      </c>
      <c r="AA217" s="18">
        <f t="shared" si="147"/>
        <v>-144.76</v>
      </c>
      <c r="AB217" s="18">
        <f t="shared" si="147"/>
        <v>-144.76</v>
      </c>
      <c r="AC217" s="18">
        <f t="shared" si="147"/>
        <v>-144.76</v>
      </c>
      <c r="AD217" s="18">
        <f t="shared" si="147"/>
        <v>-144.76</v>
      </c>
      <c r="AE217" s="18">
        <f>AD217+AE214-AE215</f>
        <v>-144.76</v>
      </c>
      <c r="AF217" s="18">
        <f>AE217+AF214-AF215</f>
        <v>-144.76</v>
      </c>
      <c r="AG217" s="18">
        <f t="shared" ref="AG217:AH217" si="148">AF217+AG214-AG215</f>
        <v>-144.76</v>
      </c>
      <c r="AH217" s="18">
        <f t="shared" si="148"/>
        <v>-144.76</v>
      </c>
      <c r="AI217" s="18">
        <f t="shared" ref="AI217:AJ217" si="149">AG217+AI214-AI215</f>
        <v>-144.76</v>
      </c>
      <c r="AJ217" s="18">
        <f t="shared" si="149"/>
        <v>-144.76</v>
      </c>
      <c r="AK217" s="18">
        <f>AJ217</f>
        <v>-144.76</v>
      </c>
      <c r="AL217" t="str">
        <f t="shared" ref="AL217:AL277" si="150">IF(ISBLANK(AK217)=TRUE,"ada","")</f>
        <v/>
      </c>
      <c r="AM217" s="77"/>
    </row>
    <row r="218" spans="1:39" x14ac:dyDescent="0.25">
      <c r="A218" s="10" t="s">
        <v>67</v>
      </c>
      <c r="B218" s="53">
        <f>VLOOKUP(A218,[1]INTI!$F$4:$G$317,2,FALSE)</f>
        <v>23.52</v>
      </c>
      <c r="C218" s="11" t="s">
        <v>8</v>
      </c>
      <c r="D218" s="11" t="s">
        <v>9</v>
      </c>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f>SUM(F218:AJ218)</f>
        <v>0</v>
      </c>
      <c r="AL218" t="str">
        <f t="shared" si="144"/>
        <v>kosong</v>
      </c>
      <c r="AM218" s="77" t="str" cm="1">
        <f t="array" ref="AM218">_xlfn.IFNA(_xlfn.IFS(AL218&lt;&gt;"kosong","ada",AL219&lt;&gt;"kosong","ada",AL220&lt;&gt;"kosong","ada"), "")</f>
        <v/>
      </c>
    </row>
    <row r="219" spans="1:39" x14ac:dyDescent="0.25">
      <c r="A219" s="13" t="str">
        <f t="shared" si="138"/>
        <v>P06</v>
      </c>
      <c r="B219" s="54"/>
      <c r="C219" s="53" t="s">
        <v>10</v>
      </c>
      <c r="D219" s="11" t="s">
        <v>9</v>
      </c>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f>SUM(F219:AJ219)</f>
        <v>0</v>
      </c>
      <c r="AL219" t="str">
        <f t="shared" si="144"/>
        <v>kosong</v>
      </c>
      <c r="AM219" s="77"/>
    </row>
    <row r="220" spans="1:39" x14ac:dyDescent="0.25">
      <c r="A220" s="13" t="str">
        <f t="shared" si="138"/>
        <v>P06</v>
      </c>
      <c r="B220" s="54"/>
      <c r="C220" s="55"/>
      <c r="D220" s="11" t="s">
        <v>11</v>
      </c>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f>SUM(F220:AJ220)</f>
        <v>0</v>
      </c>
      <c r="AL220" t="str">
        <f t="shared" si="144"/>
        <v>kosong</v>
      </c>
      <c r="AM220" s="77"/>
    </row>
    <row r="221" spans="1:39" x14ac:dyDescent="0.25">
      <c r="A221" s="16" t="str">
        <f t="shared" si="138"/>
        <v>P06</v>
      </c>
      <c r="B221" s="55"/>
      <c r="C221" s="17" t="s">
        <v>12</v>
      </c>
      <c r="D221" s="17" t="s">
        <v>9</v>
      </c>
      <c r="E221" s="12">
        <v>284.29999999999995</v>
      </c>
      <c r="F221" s="18">
        <f>E221+F218-F219</f>
        <v>284.29999999999995</v>
      </c>
      <c r="G221" s="18">
        <f t="shared" ref="G221:M221" si="151">F221+G218-G219</f>
        <v>284.29999999999995</v>
      </c>
      <c r="H221" s="18">
        <f t="shared" si="151"/>
        <v>284.29999999999995</v>
      </c>
      <c r="I221" s="18">
        <f t="shared" si="151"/>
        <v>284.29999999999995</v>
      </c>
      <c r="J221" s="18">
        <f t="shared" si="151"/>
        <v>284.29999999999995</v>
      </c>
      <c r="K221" s="18">
        <f t="shared" si="151"/>
        <v>284.29999999999995</v>
      </c>
      <c r="L221" s="18">
        <f t="shared" si="151"/>
        <v>284.29999999999995</v>
      </c>
      <c r="M221" s="18">
        <f t="shared" si="151"/>
        <v>284.29999999999995</v>
      </c>
      <c r="N221" s="18">
        <f>M221+N218-N219</f>
        <v>284.29999999999995</v>
      </c>
      <c r="O221" s="18">
        <f t="shared" ref="O221" si="152">N221+O218-O219</f>
        <v>284.29999999999995</v>
      </c>
      <c r="P221" s="18">
        <f>O221+P218-P219</f>
        <v>284.29999999999995</v>
      </c>
      <c r="Q221" s="18">
        <f>P221+Q218-Q219</f>
        <v>284.29999999999995</v>
      </c>
      <c r="R221" s="18">
        <f t="shared" ref="R221:AD221" si="153">Q221+R218-R219</f>
        <v>284.29999999999995</v>
      </c>
      <c r="S221" s="18">
        <f t="shared" si="153"/>
        <v>284.29999999999995</v>
      </c>
      <c r="T221" s="18">
        <f t="shared" si="153"/>
        <v>284.29999999999995</v>
      </c>
      <c r="U221" s="18">
        <f t="shared" si="153"/>
        <v>284.29999999999995</v>
      </c>
      <c r="V221" s="18">
        <f t="shared" si="153"/>
        <v>284.29999999999995</v>
      </c>
      <c r="W221" s="18">
        <f t="shared" si="153"/>
        <v>284.29999999999995</v>
      </c>
      <c r="X221" s="18">
        <f t="shared" si="153"/>
        <v>284.29999999999995</v>
      </c>
      <c r="Y221" s="18">
        <f t="shared" si="153"/>
        <v>284.29999999999995</v>
      </c>
      <c r="Z221" s="18">
        <f t="shared" si="153"/>
        <v>284.29999999999995</v>
      </c>
      <c r="AA221" s="18">
        <f t="shared" si="153"/>
        <v>284.29999999999995</v>
      </c>
      <c r="AB221" s="18">
        <f t="shared" si="153"/>
        <v>284.29999999999995</v>
      </c>
      <c r="AC221" s="18">
        <f t="shared" si="153"/>
        <v>284.29999999999995</v>
      </c>
      <c r="AD221" s="18">
        <f t="shared" si="153"/>
        <v>284.29999999999995</v>
      </c>
      <c r="AE221" s="18">
        <f>AD221+AE218-AE219</f>
        <v>284.29999999999995</v>
      </c>
      <c r="AF221" s="18">
        <f>AE221+AF218-AF219</f>
        <v>284.29999999999995</v>
      </c>
      <c r="AG221" s="18">
        <f t="shared" ref="AG221:AH221" si="154">AF221+AG218-AG219</f>
        <v>284.29999999999995</v>
      </c>
      <c r="AH221" s="18">
        <f t="shared" si="154"/>
        <v>284.29999999999995</v>
      </c>
      <c r="AI221" s="18">
        <f>AG221+AI218-AI219</f>
        <v>284.29999999999995</v>
      </c>
      <c r="AJ221" s="18">
        <f>AH221+AJ218-AJ219</f>
        <v>284.29999999999995</v>
      </c>
      <c r="AK221" s="18">
        <f>AJ221</f>
        <v>284.29999999999995</v>
      </c>
      <c r="AL221" t="str">
        <f t="shared" si="150"/>
        <v/>
      </c>
      <c r="AM221" s="77"/>
    </row>
    <row r="222" spans="1:39" x14ac:dyDescent="0.25">
      <c r="A222" s="10" t="s">
        <v>68</v>
      </c>
      <c r="B222" s="53">
        <f>VLOOKUP(A222,[1]INTI!$F$4:$G$317,2,FALSE)</f>
        <v>24.657</v>
      </c>
      <c r="C222" s="11" t="s">
        <v>8</v>
      </c>
      <c r="D222" s="11" t="s">
        <v>9</v>
      </c>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f>SUM(F222:AJ222)</f>
        <v>0</v>
      </c>
      <c r="AL222" t="str">
        <f t="shared" si="144"/>
        <v>kosong</v>
      </c>
      <c r="AM222" s="77" t="str" cm="1">
        <f t="array" ref="AM222">_xlfn.IFNA(_xlfn.IFS(AL222&lt;&gt;"kosong","ada",AL223&lt;&gt;"kosong","ada",AL224&lt;&gt;"kosong","ada"), "")</f>
        <v/>
      </c>
    </row>
    <row r="223" spans="1:39" x14ac:dyDescent="0.25">
      <c r="A223" s="13" t="str">
        <f t="shared" si="138"/>
        <v>O06</v>
      </c>
      <c r="B223" s="54"/>
      <c r="C223" s="53" t="s">
        <v>10</v>
      </c>
      <c r="D223" s="11" t="s">
        <v>9</v>
      </c>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f>SUM(F223:AJ223)</f>
        <v>0</v>
      </c>
      <c r="AL223" t="str">
        <f t="shared" si="144"/>
        <v>kosong</v>
      </c>
      <c r="AM223" s="77"/>
    </row>
    <row r="224" spans="1:39" x14ac:dyDescent="0.25">
      <c r="A224" s="13" t="str">
        <f t="shared" si="138"/>
        <v>O06</v>
      </c>
      <c r="B224" s="54"/>
      <c r="C224" s="55"/>
      <c r="D224" s="11" t="s">
        <v>11</v>
      </c>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f>SUM(F224:AJ224)</f>
        <v>0</v>
      </c>
      <c r="AL224" t="str">
        <f t="shared" si="144"/>
        <v>kosong</v>
      </c>
      <c r="AM224" s="77"/>
    </row>
    <row r="225" spans="1:39" x14ac:dyDescent="0.25">
      <c r="A225" s="16" t="str">
        <f t="shared" si="138"/>
        <v>O06</v>
      </c>
      <c r="B225" s="55"/>
      <c r="C225" s="17" t="s">
        <v>12</v>
      </c>
      <c r="D225" s="17" t="s">
        <v>9</v>
      </c>
      <c r="E225" s="12">
        <v>188</v>
      </c>
      <c r="F225" s="18">
        <f>E225+F222-F223</f>
        <v>188</v>
      </c>
      <c r="G225" s="18">
        <f t="shared" ref="G225:M225" si="155">F225+G222-G223</f>
        <v>188</v>
      </c>
      <c r="H225" s="18">
        <f t="shared" si="155"/>
        <v>188</v>
      </c>
      <c r="I225" s="18">
        <f t="shared" si="155"/>
        <v>188</v>
      </c>
      <c r="J225" s="18">
        <f t="shared" si="155"/>
        <v>188</v>
      </c>
      <c r="K225" s="18">
        <f t="shared" si="155"/>
        <v>188</v>
      </c>
      <c r="L225" s="18">
        <f t="shared" si="155"/>
        <v>188</v>
      </c>
      <c r="M225" s="18">
        <f t="shared" si="155"/>
        <v>188</v>
      </c>
      <c r="N225" s="18">
        <f>M225+N222-N223</f>
        <v>188</v>
      </c>
      <c r="O225" s="18">
        <f t="shared" ref="O225" si="156">N225+O222-O223</f>
        <v>188</v>
      </c>
      <c r="P225" s="18">
        <f>O225+P222-P223</f>
        <v>188</v>
      </c>
      <c r="Q225" s="18">
        <f>P225+Q222-Q223</f>
        <v>188</v>
      </c>
      <c r="R225" s="18">
        <f t="shared" ref="R225:AD225" si="157">Q225+R222-R223</f>
        <v>188</v>
      </c>
      <c r="S225" s="18">
        <f t="shared" si="157"/>
        <v>188</v>
      </c>
      <c r="T225" s="18">
        <f t="shared" si="157"/>
        <v>188</v>
      </c>
      <c r="U225" s="18">
        <f t="shared" si="157"/>
        <v>188</v>
      </c>
      <c r="V225" s="18">
        <f t="shared" si="157"/>
        <v>188</v>
      </c>
      <c r="W225" s="18">
        <f t="shared" si="157"/>
        <v>188</v>
      </c>
      <c r="X225" s="18">
        <f t="shared" si="157"/>
        <v>188</v>
      </c>
      <c r="Y225" s="18">
        <f t="shared" si="157"/>
        <v>188</v>
      </c>
      <c r="Z225" s="18">
        <f t="shared" si="157"/>
        <v>188</v>
      </c>
      <c r="AA225" s="18">
        <f t="shared" si="157"/>
        <v>188</v>
      </c>
      <c r="AB225" s="18">
        <f t="shared" si="157"/>
        <v>188</v>
      </c>
      <c r="AC225" s="18">
        <f t="shared" si="157"/>
        <v>188</v>
      </c>
      <c r="AD225" s="18">
        <f t="shared" si="157"/>
        <v>188</v>
      </c>
      <c r="AE225" s="18">
        <f>AD225+AE222-AE223</f>
        <v>188</v>
      </c>
      <c r="AF225" s="18">
        <f>AE225+AF222-AF223</f>
        <v>188</v>
      </c>
      <c r="AG225" s="18">
        <f t="shared" ref="AG225:AH225" si="158">AF225+AG222-AG223</f>
        <v>188</v>
      </c>
      <c r="AH225" s="18">
        <f t="shared" si="158"/>
        <v>188</v>
      </c>
      <c r="AI225" s="18">
        <f t="shared" ref="AI225:AJ225" si="159">AG225+AI222-AI223</f>
        <v>188</v>
      </c>
      <c r="AJ225" s="18">
        <f t="shared" si="159"/>
        <v>188</v>
      </c>
      <c r="AK225" s="18">
        <f>AJ225</f>
        <v>188</v>
      </c>
      <c r="AL225" t="str">
        <f t="shared" si="150"/>
        <v/>
      </c>
      <c r="AM225" s="77"/>
    </row>
    <row r="226" spans="1:39" x14ac:dyDescent="0.25">
      <c r="A226" s="10" t="s">
        <v>69</v>
      </c>
      <c r="B226" s="53">
        <f>VLOOKUP(A226,[1]INTI!$F$4:$G$317,2,FALSE)</f>
        <v>26.887</v>
      </c>
      <c r="C226" s="11" t="s">
        <v>8</v>
      </c>
      <c r="D226" s="11" t="s">
        <v>9</v>
      </c>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f>SUM(F226:AJ226)</f>
        <v>0</v>
      </c>
      <c r="AL226" t="str">
        <f t="shared" si="144"/>
        <v>kosong</v>
      </c>
      <c r="AM226" s="77" t="str" cm="1">
        <f t="array" ref="AM226">_xlfn.IFNA(_xlfn.IFS(AL226&lt;&gt;"kosong","ada",AL227&lt;&gt;"kosong","ada",AL228&lt;&gt;"kosong","ada"), "")</f>
        <v/>
      </c>
    </row>
    <row r="227" spans="1:39" x14ac:dyDescent="0.25">
      <c r="A227" s="13" t="str">
        <f t="shared" si="138"/>
        <v>O07</v>
      </c>
      <c r="B227" s="54"/>
      <c r="C227" s="53" t="s">
        <v>10</v>
      </c>
      <c r="D227" s="11" t="s">
        <v>9</v>
      </c>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f>SUM(F227:AJ227)</f>
        <v>0</v>
      </c>
      <c r="AL227" t="str">
        <f t="shared" si="144"/>
        <v>kosong</v>
      </c>
      <c r="AM227" s="77"/>
    </row>
    <row r="228" spans="1:39" x14ac:dyDescent="0.25">
      <c r="A228" s="13" t="str">
        <f t="shared" si="138"/>
        <v>O07</v>
      </c>
      <c r="B228" s="54"/>
      <c r="C228" s="55"/>
      <c r="D228" s="11" t="s">
        <v>11</v>
      </c>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f>SUM(F228:AJ228)</f>
        <v>0</v>
      </c>
      <c r="AL228" t="str">
        <f t="shared" si="144"/>
        <v>kosong</v>
      </c>
      <c r="AM228" s="77"/>
    </row>
    <row r="229" spans="1:39" x14ac:dyDescent="0.25">
      <c r="A229" s="16" t="str">
        <f t="shared" si="138"/>
        <v>O07</v>
      </c>
      <c r="B229" s="55"/>
      <c r="C229" s="17" t="s">
        <v>12</v>
      </c>
      <c r="D229" s="17" t="s">
        <v>9</v>
      </c>
      <c r="E229" s="12">
        <v>83.699999999999989</v>
      </c>
      <c r="F229" s="18">
        <f>E229+F226-F227</f>
        <v>83.699999999999989</v>
      </c>
      <c r="G229" s="18">
        <f t="shared" ref="G229:M229" si="160">F229+G226-G227</f>
        <v>83.699999999999989</v>
      </c>
      <c r="H229" s="18">
        <f t="shared" si="160"/>
        <v>83.699999999999989</v>
      </c>
      <c r="I229" s="18">
        <f t="shared" si="160"/>
        <v>83.699999999999989</v>
      </c>
      <c r="J229" s="18">
        <f t="shared" si="160"/>
        <v>83.699999999999989</v>
      </c>
      <c r="K229" s="18">
        <f t="shared" si="160"/>
        <v>83.699999999999989</v>
      </c>
      <c r="L229" s="18">
        <f t="shared" si="160"/>
        <v>83.699999999999989</v>
      </c>
      <c r="M229" s="18">
        <f t="shared" si="160"/>
        <v>83.699999999999989</v>
      </c>
      <c r="N229" s="18">
        <f>M229+N226-N227</f>
        <v>83.699999999999989</v>
      </c>
      <c r="O229" s="18">
        <f t="shared" ref="O229" si="161">N229+O226-O227</f>
        <v>83.699999999999989</v>
      </c>
      <c r="P229" s="18">
        <f>O229+P226-P227</f>
        <v>83.699999999999989</v>
      </c>
      <c r="Q229" s="18">
        <f>P229+Q226-Q227</f>
        <v>83.699999999999989</v>
      </c>
      <c r="R229" s="18">
        <f t="shared" ref="R229:AD229" si="162">Q229+R226-R227</f>
        <v>83.699999999999989</v>
      </c>
      <c r="S229" s="18">
        <f t="shared" si="162"/>
        <v>83.699999999999989</v>
      </c>
      <c r="T229" s="18">
        <f t="shared" si="162"/>
        <v>83.699999999999989</v>
      </c>
      <c r="U229" s="18">
        <f t="shared" si="162"/>
        <v>83.699999999999989</v>
      </c>
      <c r="V229" s="18">
        <f t="shared" si="162"/>
        <v>83.699999999999989</v>
      </c>
      <c r="W229" s="18">
        <f t="shared" si="162"/>
        <v>83.699999999999989</v>
      </c>
      <c r="X229" s="18">
        <f t="shared" si="162"/>
        <v>83.699999999999989</v>
      </c>
      <c r="Y229" s="18">
        <f t="shared" si="162"/>
        <v>83.699999999999989</v>
      </c>
      <c r="Z229" s="18">
        <f t="shared" si="162"/>
        <v>83.699999999999989</v>
      </c>
      <c r="AA229" s="18">
        <f t="shared" si="162"/>
        <v>83.699999999999989</v>
      </c>
      <c r="AB229" s="18">
        <f t="shared" si="162"/>
        <v>83.699999999999989</v>
      </c>
      <c r="AC229" s="18">
        <f t="shared" si="162"/>
        <v>83.699999999999989</v>
      </c>
      <c r="AD229" s="18">
        <f t="shared" si="162"/>
        <v>83.699999999999989</v>
      </c>
      <c r="AE229" s="18">
        <f>AD229+AE226-AE227</f>
        <v>83.699999999999989</v>
      </c>
      <c r="AF229" s="18">
        <f>AE229+AF226-AF227</f>
        <v>83.699999999999989</v>
      </c>
      <c r="AG229" s="18">
        <f t="shared" ref="AG229:AH229" si="163">AF229+AG226-AG227</f>
        <v>83.699999999999989</v>
      </c>
      <c r="AH229" s="18">
        <f t="shared" si="163"/>
        <v>83.699999999999989</v>
      </c>
      <c r="AI229" s="18">
        <f t="shared" ref="AI229:AJ229" si="164">AG229+AI226-AI227</f>
        <v>83.699999999999989</v>
      </c>
      <c r="AJ229" s="18">
        <f t="shared" si="164"/>
        <v>83.699999999999989</v>
      </c>
      <c r="AK229" s="18">
        <f>AJ229</f>
        <v>83.699999999999989</v>
      </c>
      <c r="AL229" t="str">
        <f t="shared" si="150"/>
        <v/>
      </c>
      <c r="AM229" s="77"/>
    </row>
    <row r="230" spans="1:39" x14ac:dyDescent="0.25">
      <c r="A230" s="10" t="s">
        <v>70</v>
      </c>
      <c r="B230" s="53">
        <f>VLOOKUP(A230,[1]INTI!$F$4:$G$317,2,FALSE)</f>
        <v>28.065999999999999</v>
      </c>
      <c r="C230" s="11" t="s">
        <v>8</v>
      </c>
      <c r="D230" s="11" t="s">
        <v>9</v>
      </c>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f>SUM(F230:AJ230)</f>
        <v>0</v>
      </c>
      <c r="AL230" t="str">
        <f t="shared" si="144"/>
        <v>kosong</v>
      </c>
      <c r="AM230" s="77" t="str" cm="1">
        <f t="array" ref="AM230">_xlfn.IFNA(_xlfn.IFS(AL230&lt;&gt;"kosong","ada",AL231&lt;&gt;"kosong","ada",AL232&lt;&gt;"kosong","ada"), "")</f>
        <v/>
      </c>
    </row>
    <row r="231" spans="1:39" x14ac:dyDescent="0.25">
      <c r="A231" s="13" t="str">
        <f t="shared" si="138"/>
        <v>O05</v>
      </c>
      <c r="B231" s="54"/>
      <c r="C231" s="53" t="s">
        <v>10</v>
      </c>
      <c r="D231" s="11" t="s">
        <v>9</v>
      </c>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f>SUM(F231:AJ231)</f>
        <v>0</v>
      </c>
      <c r="AL231" t="str">
        <f t="shared" si="144"/>
        <v>kosong</v>
      </c>
      <c r="AM231" s="77"/>
    </row>
    <row r="232" spans="1:39" x14ac:dyDescent="0.25">
      <c r="A232" s="13" t="str">
        <f t="shared" si="138"/>
        <v>O05</v>
      </c>
      <c r="B232" s="54"/>
      <c r="C232" s="55"/>
      <c r="D232" s="11" t="s">
        <v>11</v>
      </c>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f>SUM(F232:AJ232)</f>
        <v>0</v>
      </c>
      <c r="AL232" t="str">
        <f t="shared" si="144"/>
        <v>kosong</v>
      </c>
      <c r="AM232" s="77"/>
    </row>
    <row r="233" spans="1:39" x14ac:dyDescent="0.25">
      <c r="A233" s="16" t="str">
        <f t="shared" si="138"/>
        <v>O05</v>
      </c>
      <c r="B233" s="55"/>
      <c r="C233" s="17" t="s">
        <v>12</v>
      </c>
      <c r="D233" s="17" t="s">
        <v>9</v>
      </c>
      <c r="E233" s="12">
        <v>526.71</v>
      </c>
      <c r="F233" s="18">
        <f>E233+F230-F231</f>
        <v>526.71</v>
      </c>
      <c r="G233" s="18">
        <f t="shared" ref="G233:M233" si="165">F233+G230-G231</f>
        <v>526.71</v>
      </c>
      <c r="H233" s="18">
        <f t="shared" si="165"/>
        <v>526.71</v>
      </c>
      <c r="I233" s="18">
        <f t="shared" si="165"/>
        <v>526.71</v>
      </c>
      <c r="J233" s="18">
        <f t="shared" si="165"/>
        <v>526.71</v>
      </c>
      <c r="K233" s="18">
        <f t="shared" si="165"/>
        <v>526.71</v>
      </c>
      <c r="L233" s="18">
        <f t="shared" si="165"/>
        <v>526.71</v>
      </c>
      <c r="M233" s="18">
        <f t="shared" si="165"/>
        <v>526.71</v>
      </c>
      <c r="N233" s="18">
        <f>M233+N230-N231</f>
        <v>526.71</v>
      </c>
      <c r="O233" s="18">
        <f t="shared" ref="O233" si="166">N233+O230-O231</f>
        <v>526.71</v>
      </c>
      <c r="P233" s="18">
        <f>O233+P230-P231</f>
        <v>526.71</v>
      </c>
      <c r="Q233" s="18">
        <f>P233+Q230-Q231</f>
        <v>526.71</v>
      </c>
      <c r="R233" s="18">
        <f t="shared" ref="R233:AD233" si="167">Q233+R230-R231</f>
        <v>526.71</v>
      </c>
      <c r="S233" s="18">
        <f t="shared" si="167"/>
        <v>526.71</v>
      </c>
      <c r="T233" s="18">
        <f t="shared" si="167"/>
        <v>526.71</v>
      </c>
      <c r="U233" s="18">
        <f t="shared" si="167"/>
        <v>526.71</v>
      </c>
      <c r="V233" s="18">
        <f t="shared" si="167"/>
        <v>526.71</v>
      </c>
      <c r="W233" s="18">
        <f t="shared" si="167"/>
        <v>526.71</v>
      </c>
      <c r="X233" s="18">
        <f t="shared" si="167"/>
        <v>526.71</v>
      </c>
      <c r="Y233" s="18">
        <f t="shared" si="167"/>
        <v>526.71</v>
      </c>
      <c r="Z233" s="18">
        <f t="shared" si="167"/>
        <v>526.71</v>
      </c>
      <c r="AA233" s="18">
        <f t="shared" si="167"/>
        <v>526.71</v>
      </c>
      <c r="AB233" s="18">
        <f t="shared" si="167"/>
        <v>526.71</v>
      </c>
      <c r="AC233" s="18">
        <f t="shared" si="167"/>
        <v>526.71</v>
      </c>
      <c r="AD233" s="18">
        <f t="shared" si="167"/>
        <v>526.71</v>
      </c>
      <c r="AE233" s="18">
        <f>AD233+AE230-AE231</f>
        <v>526.71</v>
      </c>
      <c r="AF233" s="18">
        <f>AE233+AF230-AF231</f>
        <v>526.71</v>
      </c>
      <c r="AG233" s="18">
        <f t="shared" ref="AG233:AH233" si="168">AF233+AG230-AG231</f>
        <v>526.71</v>
      </c>
      <c r="AH233" s="18">
        <f t="shared" si="168"/>
        <v>526.71</v>
      </c>
      <c r="AI233" s="18">
        <f t="shared" ref="AI233:AJ233" si="169">AG233+AI230-AI231</f>
        <v>526.71</v>
      </c>
      <c r="AJ233" s="18">
        <f t="shared" si="169"/>
        <v>526.71</v>
      </c>
      <c r="AK233" s="18">
        <f>AJ233</f>
        <v>526.71</v>
      </c>
      <c r="AL233" t="str">
        <f t="shared" si="150"/>
        <v/>
      </c>
      <c r="AM233" s="77"/>
    </row>
    <row r="234" spans="1:39" x14ac:dyDescent="0.25">
      <c r="A234" s="10" t="s">
        <v>71</v>
      </c>
      <c r="B234" s="53">
        <f>VLOOKUP(A234,[1]INTI!$F$4:$G$317,2,FALSE)</f>
        <v>27.114000000000001</v>
      </c>
      <c r="C234" s="11" t="s">
        <v>8</v>
      </c>
      <c r="D234" s="11" t="s">
        <v>9</v>
      </c>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f>SUM(F234:AJ234)</f>
        <v>0</v>
      </c>
      <c r="AL234" t="str">
        <f t="shared" si="144"/>
        <v>kosong</v>
      </c>
      <c r="AM234" s="77" t="str" cm="1">
        <f t="array" ref="AM234">_xlfn.IFNA(_xlfn.IFS(AL234&lt;&gt;"kosong","ada",AL235&lt;&gt;"kosong","ada",AL236&lt;&gt;"kosong","ada"), "")</f>
        <v/>
      </c>
    </row>
    <row r="235" spans="1:39" x14ac:dyDescent="0.25">
      <c r="A235" s="13" t="str">
        <f t="shared" si="138"/>
        <v>P11</v>
      </c>
      <c r="B235" s="54"/>
      <c r="C235" s="53" t="s">
        <v>10</v>
      </c>
      <c r="D235" s="11" t="s">
        <v>9</v>
      </c>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f>SUM(F235:AJ235)</f>
        <v>0</v>
      </c>
      <c r="AL235" t="str">
        <f t="shared" si="144"/>
        <v>kosong</v>
      </c>
      <c r="AM235" s="77"/>
    </row>
    <row r="236" spans="1:39" x14ac:dyDescent="0.25">
      <c r="A236" s="13" t="str">
        <f t="shared" si="138"/>
        <v>P11</v>
      </c>
      <c r="B236" s="54"/>
      <c r="C236" s="55"/>
      <c r="D236" s="11" t="s">
        <v>11</v>
      </c>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f>SUM(F236:AJ236)</f>
        <v>0</v>
      </c>
      <c r="AL236" t="str">
        <f t="shared" si="144"/>
        <v>kosong</v>
      </c>
      <c r="AM236" s="77"/>
    </row>
    <row r="237" spans="1:39" x14ac:dyDescent="0.25">
      <c r="A237" s="16" t="str">
        <f t="shared" si="138"/>
        <v>P11</v>
      </c>
      <c r="B237" s="55"/>
      <c r="C237" s="17" t="s">
        <v>12</v>
      </c>
      <c r="D237" s="17" t="s">
        <v>9</v>
      </c>
      <c r="E237" s="12">
        <v>250.5</v>
      </c>
      <c r="F237" s="18">
        <f>E237+F234-F235</f>
        <v>250.5</v>
      </c>
      <c r="G237" s="18">
        <f t="shared" ref="G237:M237" si="170">F237+G234-G235</f>
        <v>250.5</v>
      </c>
      <c r="H237" s="18">
        <f t="shared" si="170"/>
        <v>250.5</v>
      </c>
      <c r="I237" s="18">
        <f t="shared" si="170"/>
        <v>250.5</v>
      </c>
      <c r="J237" s="18">
        <f t="shared" si="170"/>
        <v>250.5</v>
      </c>
      <c r="K237" s="18">
        <f t="shared" si="170"/>
        <v>250.5</v>
      </c>
      <c r="L237" s="18">
        <f t="shared" si="170"/>
        <v>250.5</v>
      </c>
      <c r="M237" s="18">
        <f t="shared" si="170"/>
        <v>250.5</v>
      </c>
      <c r="N237" s="18">
        <f>M237+N234-N235</f>
        <v>250.5</v>
      </c>
      <c r="O237" s="18">
        <f t="shared" ref="O237" si="171">N237+O234-O235</f>
        <v>250.5</v>
      </c>
      <c r="P237" s="18">
        <f>O237+P234-P235</f>
        <v>250.5</v>
      </c>
      <c r="Q237" s="18">
        <f>P237+Q234-Q235</f>
        <v>250.5</v>
      </c>
      <c r="R237" s="18">
        <f t="shared" ref="R237:T237" si="172">Q237+R234-R235</f>
        <v>250.5</v>
      </c>
      <c r="S237" s="18">
        <f t="shared" si="172"/>
        <v>250.5</v>
      </c>
      <c r="T237" s="18">
        <f t="shared" si="172"/>
        <v>250.5</v>
      </c>
      <c r="U237" s="18">
        <f>T237+U234-U235</f>
        <v>250.5</v>
      </c>
      <c r="V237" s="18">
        <f t="shared" ref="V237:AD237" si="173">U237+V234-V235</f>
        <v>250.5</v>
      </c>
      <c r="W237" s="18">
        <f t="shared" si="173"/>
        <v>250.5</v>
      </c>
      <c r="X237" s="18">
        <f t="shared" si="173"/>
        <v>250.5</v>
      </c>
      <c r="Y237" s="18">
        <f t="shared" si="173"/>
        <v>250.5</v>
      </c>
      <c r="Z237" s="18">
        <f t="shared" si="173"/>
        <v>250.5</v>
      </c>
      <c r="AA237" s="18">
        <f t="shared" si="173"/>
        <v>250.5</v>
      </c>
      <c r="AB237" s="18">
        <f t="shared" si="173"/>
        <v>250.5</v>
      </c>
      <c r="AC237" s="18">
        <f t="shared" si="173"/>
        <v>250.5</v>
      </c>
      <c r="AD237" s="18">
        <f t="shared" si="173"/>
        <v>250.5</v>
      </c>
      <c r="AE237" s="18">
        <f>AD237+AE234-AE235</f>
        <v>250.5</v>
      </c>
      <c r="AF237" s="18">
        <f>AE237+AF234-AF235</f>
        <v>250.5</v>
      </c>
      <c r="AG237" s="18">
        <f t="shared" ref="AG237:AH237" si="174">AF237+AG234-AG235</f>
        <v>250.5</v>
      </c>
      <c r="AH237" s="18">
        <f t="shared" si="174"/>
        <v>250.5</v>
      </c>
      <c r="AI237" s="18">
        <f t="shared" ref="AI237:AJ237" si="175">AG237+AI234-AI235</f>
        <v>250.5</v>
      </c>
      <c r="AJ237" s="18">
        <f t="shared" si="175"/>
        <v>250.5</v>
      </c>
      <c r="AK237" s="18">
        <f>AJ237</f>
        <v>250.5</v>
      </c>
      <c r="AL237" t="str">
        <f t="shared" si="150"/>
        <v/>
      </c>
      <c r="AM237" s="77"/>
    </row>
    <row r="238" spans="1:39" x14ac:dyDescent="0.25">
      <c r="A238" s="10" t="s">
        <v>72</v>
      </c>
      <c r="B238" s="53">
        <f>VLOOKUP(A238,[1]INTI!$F$4:$G$317,2,FALSE)</f>
        <v>21.023</v>
      </c>
      <c r="C238" s="11" t="s">
        <v>8</v>
      </c>
      <c r="D238" s="11" t="s">
        <v>9</v>
      </c>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f>SUM(F238:AJ238)</f>
        <v>0</v>
      </c>
      <c r="AL238" t="str">
        <f t="shared" si="144"/>
        <v>kosong</v>
      </c>
      <c r="AM238" s="77" t="str" cm="1">
        <f t="array" ref="AM238">_xlfn.IFNA(_xlfn.IFS(AL238&lt;&gt;"kosong","ada",AL239&lt;&gt;"kosong","ada",AL240&lt;&gt;"kosong","ada"), "")</f>
        <v/>
      </c>
    </row>
    <row r="239" spans="1:39" x14ac:dyDescent="0.25">
      <c r="A239" s="13" t="str">
        <f t="shared" si="138"/>
        <v>P10</v>
      </c>
      <c r="B239" s="54"/>
      <c r="C239" s="53" t="s">
        <v>10</v>
      </c>
      <c r="D239" s="11" t="s">
        <v>9</v>
      </c>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f>SUM(F239:AJ239)</f>
        <v>0</v>
      </c>
      <c r="AL239" t="str">
        <f t="shared" si="144"/>
        <v>kosong</v>
      </c>
      <c r="AM239" s="77"/>
    </row>
    <row r="240" spans="1:39" x14ac:dyDescent="0.25">
      <c r="A240" s="13" t="str">
        <f t="shared" si="138"/>
        <v>P10</v>
      </c>
      <c r="B240" s="54"/>
      <c r="C240" s="55"/>
      <c r="D240" s="11" t="s">
        <v>11</v>
      </c>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f>SUM(F240:AJ240)</f>
        <v>0</v>
      </c>
      <c r="AL240" t="str">
        <f t="shared" si="144"/>
        <v>kosong</v>
      </c>
      <c r="AM240" s="77"/>
    </row>
    <row r="241" spans="1:39" x14ac:dyDescent="0.25">
      <c r="A241" s="16" t="str">
        <f t="shared" si="138"/>
        <v>P10</v>
      </c>
      <c r="B241" s="55"/>
      <c r="C241" s="17" t="s">
        <v>12</v>
      </c>
      <c r="D241" s="17" t="s">
        <v>9</v>
      </c>
      <c r="E241" s="12">
        <v>0</v>
      </c>
      <c r="F241" s="18">
        <f>E241+F238-F239</f>
        <v>0</v>
      </c>
      <c r="G241" s="18">
        <f t="shared" ref="G241:M241" si="176">F241+G238-G239</f>
        <v>0</v>
      </c>
      <c r="H241" s="18">
        <f t="shared" si="176"/>
        <v>0</v>
      </c>
      <c r="I241" s="18">
        <f t="shared" si="176"/>
        <v>0</v>
      </c>
      <c r="J241" s="18">
        <f t="shared" si="176"/>
        <v>0</v>
      </c>
      <c r="K241" s="18">
        <f t="shared" si="176"/>
        <v>0</v>
      </c>
      <c r="L241" s="18">
        <f t="shared" si="176"/>
        <v>0</v>
      </c>
      <c r="M241" s="18">
        <f t="shared" si="176"/>
        <v>0</v>
      </c>
      <c r="N241" s="18">
        <f>M241+N238-N239</f>
        <v>0</v>
      </c>
      <c r="O241" s="18">
        <f t="shared" ref="O241" si="177">N241+O238-O239</f>
        <v>0</v>
      </c>
      <c r="P241" s="18">
        <f>O241+P238-P239</f>
        <v>0</v>
      </c>
      <c r="Q241" s="18">
        <f>P241+Q238-Q239</f>
        <v>0</v>
      </c>
      <c r="R241" s="18">
        <f t="shared" ref="R241:T241" si="178">Q241+R238-R239</f>
        <v>0</v>
      </c>
      <c r="S241" s="18">
        <f t="shared" si="178"/>
        <v>0</v>
      </c>
      <c r="T241" s="18">
        <f t="shared" si="178"/>
        <v>0</v>
      </c>
      <c r="U241" s="18">
        <f>T241+U238-U239</f>
        <v>0</v>
      </c>
      <c r="V241" s="18">
        <f t="shared" ref="V241:AD241" si="179">U241+V238-V239</f>
        <v>0</v>
      </c>
      <c r="W241" s="18">
        <f t="shared" si="179"/>
        <v>0</v>
      </c>
      <c r="X241" s="18">
        <f t="shared" si="179"/>
        <v>0</v>
      </c>
      <c r="Y241" s="18">
        <f t="shared" si="179"/>
        <v>0</v>
      </c>
      <c r="Z241" s="18">
        <f t="shared" si="179"/>
        <v>0</v>
      </c>
      <c r="AA241" s="18">
        <f t="shared" si="179"/>
        <v>0</v>
      </c>
      <c r="AB241" s="18">
        <f t="shared" si="179"/>
        <v>0</v>
      </c>
      <c r="AC241" s="18">
        <f t="shared" si="179"/>
        <v>0</v>
      </c>
      <c r="AD241" s="18">
        <f t="shared" si="179"/>
        <v>0</v>
      </c>
      <c r="AE241" s="18">
        <f>AD241+AE238-AE239</f>
        <v>0</v>
      </c>
      <c r="AF241" s="18">
        <f>AE241+AF238-AF239</f>
        <v>0</v>
      </c>
      <c r="AG241" s="18">
        <f t="shared" ref="AG241:AH241" si="180">AF241+AG238-AG239</f>
        <v>0</v>
      </c>
      <c r="AH241" s="18">
        <f t="shared" si="180"/>
        <v>0</v>
      </c>
      <c r="AI241" s="18">
        <f t="shared" ref="AI241:AJ241" si="181">AG241+AI238-AI239</f>
        <v>0</v>
      </c>
      <c r="AJ241" s="18">
        <f t="shared" si="181"/>
        <v>0</v>
      </c>
      <c r="AK241" s="18">
        <f>AJ241</f>
        <v>0</v>
      </c>
      <c r="AL241" t="str">
        <f t="shared" si="150"/>
        <v/>
      </c>
      <c r="AM241" s="77"/>
    </row>
    <row r="242" spans="1:39" x14ac:dyDescent="0.25">
      <c r="A242" s="10" t="s">
        <v>73</v>
      </c>
      <c r="B242" s="53">
        <f>VLOOKUP(A242,[1]INTI!$F$4:$G$317,2,FALSE)</f>
        <v>3.13</v>
      </c>
      <c r="C242" s="11" t="s">
        <v>8</v>
      </c>
      <c r="D242" s="11" t="s">
        <v>9</v>
      </c>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f>SUM(F242:AJ242)</f>
        <v>0</v>
      </c>
      <c r="AL242" t="str">
        <f t="shared" si="144"/>
        <v>kosong</v>
      </c>
      <c r="AM242" s="77" t="str" cm="1">
        <f t="array" ref="AM242">_xlfn.IFNA(_xlfn.IFS(AL242&lt;&gt;"kosong","ada",AL243&lt;&gt;"kosong","ada",AL244&lt;&gt;"kosong","ada"), "")</f>
        <v/>
      </c>
    </row>
    <row r="243" spans="1:39" x14ac:dyDescent="0.25">
      <c r="A243" s="13" t="str">
        <f t="shared" si="138"/>
        <v>P18</v>
      </c>
      <c r="B243" s="54"/>
      <c r="C243" s="53" t="s">
        <v>10</v>
      </c>
      <c r="D243" s="11" t="s">
        <v>9</v>
      </c>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f>SUM(F243:AJ243)</f>
        <v>0</v>
      </c>
      <c r="AL243" t="str">
        <f t="shared" si="144"/>
        <v>kosong</v>
      </c>
      <c r="AM243" s="77"/>
    </row>
    <row r="244" spans="1:39" x14ac:dyDescent="0.25">
      <c r="A244" s="13" t="str">
        <f t="shared" si="138"/>
        <v>P18</v>
      </c>
      <c r="B244" s="54"/>
      <c r="C244" s="55"/>
      <c r="D244" s="11" t="s">
        <v>11</v>
      </c>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f>SUM(F244:AJ244)</f>
        <v>0</v>
      </c>
      <c r="AL244" t="str">
        <f t="shared" si="144"/>
        <v>kosong</v>
      </c>
      <c r="AM244" s="77"/>
    </row>
    <row r="245" spans="1:39" x14ac:dyDescent="0.25">
      <c r="A245" s="16" t="str">
        <f t="shared" si="138"/>
        <v>P18</v>
      </c>
      <c r="B245" s="55"/>
      <c r="C245" s="17" t="s">
        <v>12</v>
      </c>
      <c r="D245" s="17" t="s">
        <v>9</v>
      </c>
      <c r="E245" s="12">
        <v>-236.18</v>
      </c>
      <c r="F245" s="18">
        <f>E245+F242-F243</f>
        <v>-236.18</v>
      </c>
      <c r="G245" s="18">
        <f t="shared" ref="G245:M245" si="182">F245+G242-G243</f>
        <v>-236.18</v>
      </c>
      <c r="H245" s="18">
        <f t="shared" si="182"/>
        <v>-236.18</v>
      </c>
      <c r="I245" s="18">
        <f t="shared" si="182"/>
        <v>-236.18</v>
      </c>
      <c r="J245" s="18">
        <f t="shared" si="182"/>
        <v>-236.18</v>
      </c>
      <c r="K245" s="18">
        <f t="shared" si="182"/>
        <v>-236.18</v>
      </c>
      <c r="L245" s="18">
        <f t="shared" si="182"/>
        <v>-236.18</v>
      </c>
      <c r="M245" s="18">
        <f t="shared" si="182"/>
        <v>-236.18</v>
      </c>
      <c r="N245" s="18">
        <f>M245+N242-N243</f>
        <v>-236.18</v>
      </c>
      <c r="O245" s="18">
        <f t="shared" ref="O245" si="183">N245+O242-O243</f>
        <v>-236.18</v>
      </c>
      <c r="P245" s="18">
        <f>O245+P242-P243</f>
        <v>-236.18</v>
      </c>
      <c r="Q245" s="18">
        <f>P245+Q242-Q243</f>
        <v>-236.18</v>
      </c>
      <c r="R245" s="18">
        <f t="shared" ref="R245:T245" si="184">Q245+R242-R243</f>
        <v>-236.18</v>
      </c>
      <c r="S245" s="18">
        <f t="shared" si="184"/>
        <v>-236.18</v>
      </c>
      <c r="T245" s="18">
        <f t="shared" si="184"/>
        <v>-236.18</v>
      </c>
      <c r="U245" s="18">
        <f>T245+U242-U243</f>
        <v>-236.18</v>
      </c>
      <c r="V245" s="18">
        <f t="shared" ref="V245:AD245" si="185">U245+V242-V243</f>
        <v>-236.18</v>
      </c>
      <c r="W245" s="18">
        <f t="shared" si="185"/>
        <v>-236.18</v>
      </c>
      <c r="X245" s="18">
        <f t="shared" si="185"/>
        <v>-236.18</v>
      </c>
      <c r="Y245" s="18">
        <f t="shared" si="185"/>
        <v>-236.18</v>
      </c>
      <c r="Z245" s="18">
        <f t="shared" si="185"/>
        <v>-236.18</v>
      </c>
      <c r="AA245" s="18">
        <f t="shared" si="185"/>
        <v>-236.18</v>
      </c>
      <c r="AB245" s="18">
        <f t="shared" si="185"/>
        <v>-236.18</v>
      </c>
      <c r="AC245" s="18">
        <f t="shared" si="185"/>
        <v>-236.18</v>
      </c>
      <c r="AD245" s="18">
        <f t="shared" si="185"/>
        <v>-236.18</v>
      </c>
      <c r="AE245" s="18">
        <f>AD245+AE242-AE243</f>
        <v>-236.18</v>
      </c>
      <c r="AF245" s="18">
        <f>AE245+AF242-AF243</f>
        <v>-236.18</v>
      </c>
      <c r="AG245" s="18">
        <f t="shared" ref="AG245:AH245" si="186">AF245+AG242-AG243</f>
        <v>-236.18</v>
      </c>
      <c r="AH245" s="18">
        <f t="shared" si="186"/>
        <v>-236.18</v>
      </c>
      <c r="AI245" s="18">
        <f t="shared" ref="AI245:AJ245" si="187">AG245+AI242-AI243</f>
        <v>-236.18</v>
      </c>
      <c r="AJ245" s="18">
        <f t="shared" si="187"/>
        <v>-236.18</v>
      </c>
      <c r="AK245" s="18">
        <f>AJ245</f>
        <v>-236.18</v>
      </c>
      <c r="AL245" t="str">
        <f t="shared" si="150"/>
        <v/>
      </c>
      <c r="AM245" s="77"/>
    </row>
    <row r="246" spans="1:39" x14ac:dyDescent="0.25">
      <c r="A246" s="10" t="s">
        <v>74</v>
      </c>
      <c r="B246" s="53">
        <f>VLOOKUP(A246,[1]INTI!$F$4:$G$317,2,FALSE)</f>
        <v>13.840999999999999</v>
      </c>
      <c r="C246" s="11" t="s">
        <v>8</v>
      </c>
      <c r="D246" s="11" t="s">
        <v>9</v>
      </c>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f>SUM(F246:AJ246)</f>
        <v>0</v>
      </c>
      <c r="AL246" t="str">
        <f t="shared" si="144"/>
        <v>kosong</v>
      </c>
      <c r="AM246" s="77" t="str" cm="1">
        <f t="array" ref="AM246">_xlfn.IFNA(_xlfn.IFS(AL246&lt;&gt;"kosong","ada",AL247&lt;&gt;"kosong","ada",AL248&lt;&gt;"kosong","ada"), "")</f>
        <v/>
      </c>
    </row>
    <row r="247" spans="1:39" x14ac:dyDescent="0.25">
      <c r="A247" s="13" t="str">
        <f t="shared" si="138"/>
        <v>T19</v>
      </c>
      <c r="B247" s="54"/>
      <c r="C247" s="53" t="s">
        <v>10</v>
      </c>
      <c r="D247" s="11" t="s">
        <v>9</v>
      </c>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f>SUM(F247:AJ247)</f>
        <v>0</v>
      </c>
      <c r="AL247" t="str">
        <f t="shared" si="144"/>
        <v>kosong</v>
      </c>
      <c r="AM247" s="77"/>
    </row>
    <row r="248" spans="1:39" x14ac:dyDescent="0.25">
      <c r="A248" s="13" t="str">
        <f t="shared" si="138"/>
        <v>T19</v>
      </c>
      <c r="B248" s="54"/>
      <c r="C248" s="55"/>
      <c r="D248" s="11" t="s">
        <v>11</v>
      </c>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f>SUM(F248:AJ248)</f>
        <v>0</v>
      </c>
      <c r="AL248" t="str">
        <f t="shared" si="144"/>
        <v>kosong</v>
      </c>
      <c r="AM248" s="77"/>
    </row>
    <row r="249" spans="1:39" x14ac:dyDescent="0.25">
      <c r="A249" s="16" t="str">
        <f t="shared" si="138"/>
        <v>T19</v>
      </c>
      <c r="B249" s="55"/>
      <c r="C249" s="17" t="s">
        <v>12</v>
      </c>
      <c r="D249" s="17" t="s">
        <v>9</v>
      </c>
      <c r="E249" s="12">
        <v>-204</v>
      </c>
      <c r="F249" s="18">
        <f>E249+F246-F247</f>
        <v>-204</v>
      </c>
      <c r="G249" s="18">
        <f t="shared" ref="G249:M249" si="188">F249+G246-G247</f>
        <v>-204</v>
      </c>
      <c r="H249" s="18">
        <f t="shared" si="188"/>
        <v>-204</v>
      </c>
      <c r="I249" s="18">
        <f t="shared" si="188"/>
        <v>-204</v>
      </c>
      <c r="J249" s="18">
        <f t="shared" si="188"/>
        <v>-204</v>
      </c>
      <c r="K249" s="18">
        <f t="shared" si="188"/>
        <v>-204</v>
      </c>
      <c r="L249" s="18">
        <f t="shared" si="188"/>
        <v>-204</v>
      </c>
      <c r="M249" s="18">
        <f t="shared" si="188"/>
        <v>-204</v>
      </c>
      <c r="N249" s="18">
        <f>M249+N246-N247</f>
        <v>-204</v>
      </c>
      <c r="O249" s="18">
        <f t="shared" ref="O249" si="189">N249+O246-O247</f>
        <v>-204</v>
      </c>
      <c r="P249" s="18">
        <f>O249+P246-P247</f>
        <v>-204</v>
      </c>
      <c r="Q249" s="18">
        <f>P249+Q246-Q247</f>
        <v>-204</v>
      </c>
      <c r="R249" s="18">
        <f t="shared" ref="R249:T249" si="190">Q249+R246-R247</f>
        <v>-204</v>
      </c>
      <c r="S249" s="18">
        <f t="shared" si="190"/>
        <v>-204</v>
      </c>
      <c r="T249" s="18">
        <f t="shared" si="190"/>
        <v>-204</v>
      </c>
      <c r="U249" s="18">
        <f>T249+U246-U247</f>
        <v>-204</v>
      </c>
      <c r="V249" s="18">
        <f t="shared" ref="V249:AD249" si="191">U249+V246-V247</f>
        <v>-204</v>
      </c>
      <c r="W249" s="18">
        <f t="shared" si="191"/>
        <v>-204</v>
      </c>
      <c r="X249" s="18">
        <f t="shared" si="191"/>
        <v>-204</v>
      </c>
      <c r="Y249" s="18">
        <f t="shared" si="191"/>
        <v>-204</v>
      </c>
      <c r="Z249" s="18">
        <f t="shared" si="191"/>
        <v>-204</v>
      </c>
      <c r="AA249" s="18">
        <f t="shared" si="191"/>
        <v>-204</v>
      </c>
      <c r="AB249" s="18">
        <f t="shared" si="191"/>
        <v>-204</v>
      </c>
      <c r="AC249" s="18">
        <f t="shared" si="191"/>
        <v>-204</v>
      </c>
      <c r="AD249" s="18">
        <f t="shared" si="191"/>
        <v>-204</v>
      </c>
      <c r="AE249" s="18">
        <f>AD249+AE246-AE247</f>
        <v>-204</v>
      </c>
      <c r="AF249" s="18">
        <f>AE249+AF246-AF247</f>
        <v>-204</v>
      </c>
      <c r="AG249" s="18">
        <f t="shared" ref="AG249:AH249" si="192">AF249+AG246-AG247</f>
        <v>-204</v>
      </c>
      <c r="AH249" s="18">
        <f t="shared" si="192"/>
        <v>-204</v>
      </c>
      <c r="AI249" s="18">
        <f>AG249+AI246-AI247</f>
        <v>-204</v>
      </c>
      <c r="AJ249" s="18">
        <f>AH249+AJ246-AJ247</f>
        <v>-204</v>
      </c>
      <c r="AK249" s="18">
        <f>AJ249</f>
        <v>-204</v>
      </c>
      <c r="AL249" t="str">
        <f t="shared" si="150"/>
        <v/>
      </c>
      <c r="AM249" s="77"/>
    </row>
    <row r="250" spans="1:39" x14ac:dyDescent="0.25">
      <c r="A250" s="10" t="s">
        <v>75</v>
      </c>
      <c r="B250" s="53">
        <f>VLOOKUP(A250,[1]INTI!$F$4:$G$317,2,FALSE)</f>
        <v>40.807000000000002</v>
      </c>
      <c r="C250" s="11" t="s">
        <v>8</v>
      </c>
      <c r="D250" s="11" t="s">
        <v>9</v>
      </c>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f>SUM(F250:AJ250)</f>
        <v>0</v>
      </c>
      <c r="AL250" t="str">
        <f t="shared" si="144"/>
        <v>kosong</v>
      </c>
      <c r="AM250" s="77" t="str" cm="1">
        <f t="array" ref="AM250">_xlfn.IFNA(_xlfn.IFS(AL250&lt;&gt;"kosong","ada",AL251&lt;&gt;"kosong","ada",AL252&lt;&gt;"kosong","ada"), "")</f>
        <v/>
      </c>
    </row>
    <row r="251" spans="1:39" x14ac:dyDescent="0.25">
      <c r="A251" s="13" t="str">
        <f t="shared" si="138"/>
        <v>T22</v>
      </c>
      <c r="B251" s="54"/>
      <c r="C251" s="53" t="s">
        <v>10</v>
      </c>
      <c r="D251" s="11" t="s">
        <v>9</v>
      </c>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f>SUM(F251:AJ251)</f>
        <v>0</v>
      </c>
      <c r="AL251" t="str">
        <f t="shared" si="144"/>
        <v>kosong</v>
      </c>
      <c r="AM251" s="77"/>
    </row>
    <row r="252" spans="1:39" x14ac:dyDescent="0.25">
      <c r="A252" s="13" t="str">
        <f t="shared" si="138"/>
        <v>T22</v>
      </c>
      <c r="B252" s="54"/>
      <c r="C252" s="55"/>
      <c r="D252" s="11" t="s">
        <v>11</v>
      </c>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f>SUM(F252:AJ252)</f>
        <v>0</v>
      </c>
      <c r="AL252" t="str">
        <f t="shared" si="144"/>
        <v>kosong</v>
      </c>
      <c r="AM252" s="77"/>
    </row>
    <row r="253" spans="1:39" x14ac:dyDescent="0.25">
      <c r="A253" s="16" t="str">
        <f t="shared" si="138"/>
        <v>T22</v>
      </c>
      <c r="B253" s="55"/>
      <c r="C253" s="17" t="s">
        <v>12</v>
      </c>
      <c r="D253" s="17" t="s">
        <v>9</v>
      </c>
      <c r="E253" s="12">
        <v>97.92</v>
      </c>
      <c r="F253" s="18">
        <f>E253+F250-F251</f>
        <v>97.92</v>
      </c>
      <c r="G253" s="18">
        <f t="shared" ref="G253:M253" si="193">F253+G250-G251</f>
        <v>97.92</v>
      </c>
      <c r="H253" s="18">
        <f t="shared" si="193"/>
        <v>97.92</v>
      </c>
      <c r="I253" s="18">
        <f t="shared" si="193"/>
        <v>97.92</v>
      </c>
      <c r="J253" s="18">
        <f t="shared" si="193"/>
        <v>97.92</v>
      </c>
      <c r="K253" s="18">
        <f t="shared" si="193"/>
        <v>97.92</v>
      </c>
      <c r="L253" s="18">
        <f t="shared" si="193"/>
        <v>97.92</v>
      </c>
      <c r="M253" s="18">
        <f t="shared" si="193"/>
        <v>97.92</v>
      </c>
      <c r="N253" s="18">
        <f>M253+N250-N251</f>
        <v>97.92</v>
      </c>
      <c r="O253" s="18">
        <f t="shared" ref="O253" si="194">N253+O250-O251</f>
        <v>97.92</v>
      </c>
      <c r="P253" s="18">
        <f>O253+P250-P251</f>
        <v>97.92</v>
      </c>
      <c r="Q253" s="18">
        <f>P253+Q250-Q251</f>
        <v>97.92</v>
      </c>
      <c r="R253" s="18">
        <f t="shared" ref="R253:T253" si="195">Q253+R250-R251</f>
        <v>97.92</v>
      </c>
      <c r="S253" s="18">
        <f t="shared" si="195"/>
        <v>97.92</v>
      </c>
      <c r="T253" s="18">
        <f t="shared" si="195"/>
        <v>97.92</v>
      </c>
      <c r="U253" s="18">
        <f>T253+U250-U251</f>
        <v>97.92</v>
      </c>
      <c r="V253" s="18">
        <f t="shared" ref="V253:AD253" si="196">U253+V250-V251</f>
        <v>97.92</v>
      </c>
      <c r="W253" s="18">
        <f t="shared" si="196"/>
        <v>97.92</v>
      </c>
      <c r="X253" s="18">
        <f t="shared" si="196"/>
        <v>97.92</v>
      </c>
      <c r="Y253" s="18">
        <f t="shared" si="196"/>
        <v>97.92</v>
      </c>
      <c r="Z253" s="18">
        <f t="shared" si="196"/>
        <v>97.92</v>
      </c>
      <c r="AA253" s="18">
        <f t="shared" si="196"/>
        <v>97.92</v>
      </c>
      <c r="AB253" s="18">
        <f t="shared" si="196"/>
        <v>97.92</v>
      </c>
      <c r="AC253" s="18">
        <f t="shared" si="196"/>
        <v>97.92</v>
      </c>
      <c r="AD253" s="18">
        <f t="shared" si="196"/>
        <v>97.92</v>
      </c>
      <c r="AE253" s="18">
        <f>AD253+AE250-AE251</f>
        <v>97.92</v>
      </c>
      <c r="AF253" s="18">
        <f>AE253+AF250-AF251</f>
        <v>97.92</v>
      </c>
      <c r="AG253" s="18">
        <f t="shared" ref="AG253:AH253" si="197">AF253+AG250-AG251</f>
        <v>97.92</v>
      </c>
      <c r="AH253" s="18">
        <f t="shared" si="197"/>
        <v>97.92</v>
      </c>
      <c r="AI253" s="18">
        <f t="shared" ref="AI253:AJ253" si="198">AG253+AI250-AI251</f>
        <v>97.92</v>
      </c>
      <c r="AJ253" s="18">
        <f t="shared" si="198"/>
        <v>97.92</v>
      </c>
      <c r="AK253" s="18">
        <f>AJ253</f>
        <v>97.92</v>
      </c>
      <c r="AL253" t="str">
        <f t="shared" si="150"/>
        <v/>
      </c>
      <c r="AM253" s="77"/>
    </row>
    <row r="254" spans="1:39" x14ac:dyDescent="0.25">
      <c r="A254" s="10" t="s">
        <v>76</v>
      </c>
      <c r="B254" s="53">
        <f>VLOOKUP(A254,[1]INTI!$F$4:$G$317,2,FALSE)</f>
        <v>14.628</v>
      </c>
      <c r="C254" s="11" t="s">
        <v>8</v>
      </c>
      <c r="D254" s="11" t="s">
        <v>9</v>
      </c>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f>SUM(F254:AJ254)</f>
        <v>0</v>
      </c>
      <c r="AL254" t="str">
        <f t="shared" si="144"/>
        <v>kosong</v>
      </c>
      <c r="AM254" s="77" t="str" cm="1">
        <f t="array" ref="AM254">_xlfn.IFNA(_xlfn.IFS(AL254&lt;&gt;"kosong","ada",AL255&lt;&gt;"kosong","ada",AL256&lt;&gt;"kosong","ada"), "")</f>
        <v/>
      </c>
    </row>
    <row r="255" spans="1:39" x14ac:dyDescent="0.25">
      <c r="A255" s="13" t="str">
        <f t="shared" si="138"/>
        <v>T17</v>
      </c>
      <c r="B255" s="54"/>
      <c r="C255" s="53" t="s">
        <v>10</v>
      </c>
      <c r="D255" s="11" t="s">
        <v>9</v>
      </c>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f>SUM(F255:AJ255)</f>
        <v>0</v>
      </c>
      <c r="AL255" t="str">
        <f t="shared" si="144"/>
        <v>kosong</v>
      </c>
      <c r="AM255" s="77"/>
    </row>
    <row r="256" spans="1:39" x14ac:dyDescent="0.25">
      <c r="A256" s="13" t="str">
        <f t="shared" si="138"/>
        <v>T17</v>
      </c>
      <c r="B256" s="54"/>
      <c r="C256" s="55"/>
      <c r="D256" s="11" t="s">
        <v>11</v>
      </c>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f>SUM(F256:AJ256)</f>
        <v>0</v>
      </c>
      <c r="AL256" t="str">
        <f t="shared" si="144"/>
        <v>kosong</v>
      </c>
      <c r="AM256" s="77"/>
    </row>
    <row r="257" spans="1:39" x14ac:dyDescent="0.25">
      <c r="A257" s="16" t="str">
        <f t="shared" si="138"/>
        <v>T17</v>
      </c>
      <c r="B257" s="55"/>
      <c r="C257" s="17" t="s">
        <v>12</v>
      </c>
      <c r="D257" s="17" t="s">
        <v>9</v>
      </c>
      <c r="E257" s="12">
        <v>-161.51</v>
      </c>
      <c r="F257" s="18">
        <f>E257+F254-F255</f>
        <v>-161.51</v>
      </c>
      <c r="G257" s="18">
        <f t="shared" ref="G257:M257" si="199">F257+G254-G255</f>
        <v>-161.51</v>
      </c>
      <c r="H257" s="18">
        <f t="shared" si="199"/>
        <v>-161.51</v>
      </c>
      <c r="I257" s="18">
        <f t="shared" si="199"/>
        <v>-161.51</v>
      </c>
      <c r="J257" s="18">
        <f t="shared" si="199"/>
        <v>-161.51</v>
      </c>
      <c r="K257" s="18">
        <f t="shared" si="199"/>
        <v>-161.51</v>
      </c>
      <c r="L257" s="18">
        <f t="shared" si="199"/>
        <v>-161.51</v>
      </c>
      <c r="M257" s="18">
        <f t="shared" si="199"/>
        <v>-161.51</v>
      </c>
      <c r="N257" s="18">
        <f>M257+N254-N255</f>
        <v>-161.51</v>
      </c>
      <c r="O257" s="18">
        <f t="shared" ref="O257" si="200">N257+O254-O255</f>
        <v>-161.51</v>
      </c>
      <c r="P257" s="18">
        <f>O257+P254-P255</f>
        <v>-161.51</v>
      </c>
      <c r="Q257" s="18">
        <f>P257+Q254-Q255</f>
        <v>-161.51</v>
      </c>
      <c r="R257" s="18">
        <f t="shared" ref="R257:T257" si="201">Q257+R254-R255</f>
        <v>-161.51</v>
      </c>
      <c r="S257" s="18">
        <f t="shared" si="201"/>
        <v>-161.51</v>
      </c>
      <c r="T257" s="18">
        <f t="shared" si="201"/>
        <v>-161.51</v>
      </c>
      <c r="U257" s="18">
        <f>T257+U254-U255</f>
        <v>-161.51</v>
      </c>
      <c r="V257" s="18">
        <f t="shared" ref="V257:AD257" si="202">U257+V254-V255</f>
        <v>-161.51</v>
      </c>
      <c r="W257" s="18">
        <f t="shared" si="202"/>
        <v>-161.51</v>
      </c>
      <c r="X257" s="18">
        <f t="shared" si="202"/>
        <v>-161.51</v>
      </c>
      <c r="Y257" s="18">
        <f t="shared" si="202"/>
        <v>-161.51</v>
      </c>
      <c r="Z257" s="18">
        <f t="shared" si="202"/>
        <v>-161.51</v>
      </c>
      <c r="AA257" s="18">
        <f t="shared" si="202"/>
        <v>-161.51</v>
      </c>
      <c r="AB257" s="18">
        <f t="shared" si="202"/>
        <v>-161.51</v>
      </c>
      <c r="AC257" s="18">
        <f t="shared" si="202"/>
        <v>-161.51</v>
      </c>
      <c r="AD257" s="18">
        <f t="shared" si="202"/>
        <v>-161.51</v>
      </c>
      <c r="AE257" s="18">
        <f>AD257+AE254-AE255</f>
        <v>-161.51</v>
      </c>
      <c r="AF257" s="18">
        <f>AE257+AF254-AF255</f>
        <v>-161.51</v>
      </c>
      <c r="AG257" s="18">
        <f t="shared" ref="AG257:AH257" si="203">AF257+AG254-AG255</f>
        <v>-161.51</v>
      </c>
      <c r="AH257" s="18">
        <f t="shared" si="203"/>
        <v>-161.51</v>
      </c>
      <c r="AI257" s="18">
        <f t="shared" ref="AI257:AJ257" si="204">AG257+AI254-AI255</f>
        <v>-161.51</v>
      </c>
      <c r="AJ257" s="18">
        <f t="shared" si="204"/>
        <v>-161.51</v>
      </c>
      <c r="AK257" s="18">
        <f>AJ257</f>
        <v>-161.51</v>
      </c>
      <c r="AL257" t="str">
        <f t="shared" si="150"/>
        <v/>
      </c>
      <c r="AM257" s="77"/>
    </row>
    <row r="258" spans="1:39" x14ac:dyDescent="0.25">
      <c r="A258" s="10" t="s">
        <v>77</v>
      </c>
      <c r="B258" s="53">
        <f>VLOOKUP(A258,[1]INTI!$F$4:$G$317,2,FALSE)</f>
        <v>33.692999999999998</v>
      </c>
      <c r="C258" s="11" t="s">
        <v>8</v>
      </c>
      <c r="D258" s="11" t="s">
        <v>9</v>
      </c>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f>SUM(F258:AJ258)</f>
        <v>0</v>
      </c>
      <c r="AL258" t="str">
        <f t="shared" si="144"/>
        <v>kosong</v>
      </c>
      <c r="AM258" s="77" t="str" cm="1">
        <f t="array" ref="AM258">_xlfn.IFNA(_xlfn.IFS(AL258&lt;&gt;"kosong","ada",AL259&lt;&gt;"kosong","ada",AL260&lt;&gt;"kosong","ada"), "")</f>
        <v/>
      </c>
    </row>
    <row r="259" spans="1:39" x14ac:dyDescent="0.25">
      <c r="A259" s="13" t="str">
        <f t="shared" si="138"/>
        <v>P08</v>
      </c>
      <c r="B259" s="54"/>
      <c r="C259" s="53" t="s">
        <v>10</v>
      </c>
      <c r="D259" s="11" t="s">
        <v>9</v>
      </c>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f>SUM(F259:AJ259)</f>
        <v>0</v>
      </c>
      <c r="AL259" t="str">
        <f t="shared" si="144"/>
        <v>kosong</v>
      </c>
      <c r="AM259" s="77"/>
    </row>
    <row r="260" spans="1:39" x14ac:dyDescent="0.25">
      <c r="A260" s="13" t="str">
        <f t="shared" si="138"/>
        <v>P08</v>
      </c>
      <c r="B260" s="54"/>
      <c r="C260" s="55"/>
      <c r="D260" s="11" t="s">
        <v>11</v>
      </c>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f>SUM(F260:AJ260)</f>
        <v>0</v>
      </c>
      <c r="AL260" t="str">
        <f t="shared" si="144"/>
        <v>kosong</v>
      </c>
      <c r="AM260" s="77"/>
    </row>
    <row r="261" spans="1:39" x14ac:dyDescent="0.25">
      <c r="A261" s="16" t="str">
        <f t="shared" si="138"/>
        <v>P08</v>
      </c>
      <c r="B261" s="55"/>
      <c r="C261" s="17" t="s">
        <v>12</v>
      </c>
      <c r="D261" s="17" t="s">
        <v>9</v>
      </c>
      <c r="E261" s="12">
        <v>273.36</v>
      </c>
      <c r="F261" s="18">
        <f>E261+F258-F259</f>
        <v>273.36</v>
      </c>
      <c r="G261" s="18">
        <f t="shared" ref="G261:M261" si="205">F261+G258-G259</f>
        <v>273.36</v>
      </c>
      <c r="H261" s="18">
        <f t="shared" si="205"/>
        <v>273.36</v>
      </c>
      <c r="I261" s="18">
        <f t="shared" si="205"/>
        <v>273.36</v>
      </c>
      <c r="J261" s="18">
        <f t="shared" si="205"/>
        <v>273.36</v>
      </c>
      <c r="K261" s="18">
        <f t="shared" si="205"/>
        <v>273.36</v>
      </c>
      <c r="L261" s="18">
        <f t="shared" si="205"/>
        <v>273.36</v>
      </c>
      <c r="M261" s="18">
        <f t="shared" si="205"/>
        <v>273.36</v>
      </c>
      <c r="N261" s="18">
        <f>M261+N258-N259</f>
        <v>273.36</v>
      </c>
      <c r="O261" s="18">
        <f t="shared" ref="O261" si="206">N261+O258-O259</f>
        <v>273.36</v>
      </c>
      <c r="P261" s="18">
        <f>O261+P258-P259</f>
        <v>273.36</v>
      </c>
      <c r="Q261" s="18">
        <f>P261+Q258-Q259</f>
        <v>273.36</v>
      </c>
      <c r="R261" s="18">
        <f t="shared" ref="R261:T261" si="207">Q261+R258-R259</f>
        <v>273.36</v>
      </c>
      <c r="S261" s="18">
        <f t="shared" si="207"/>
        <v>273.36</v>
      </c>
      <c r="T261" s="18">
        <f t="shared" si="207"/>
        <v>273.36</v>
      </c>
      <c r="U261" s="18">
        <f>T261+U258-U259</f>
        <v>273.36</v>
      </c>
      <c r="V261" s="18">
        <f t="shared" ref="V261:AD261" si="208">U261+V258-V259</f>
        <v>273.36</v>
      </c>
      <c r="W261" s="18">
        <f t="shared" si="208"/>
        <v>273.36</v>
      </c>
      <c r="X261" s="18">
        <f t="shared" si="208"/>
        <v>273.36</v>
      </c>
      <c r="Y261" s="18">
        <f t="shared" si="208"/>
        <v>273.36</v>
      </c>
      <c r="Z261" s="18">
        <f t="shared" si="208"/>
        <v>273.36</v>
      </c>
      <c r="AA261" s="18">
        <f t="shared" si="208"/>
        <v>273.36</v>
      </c>
      <c r="AB261" s="18">
        <f t="shared" si="208"/>
        <v>273.36</v>
      </c>
      <c r="AC261" s="18">
        <f t="shared" si="208"/>
        <v>273.36</v>
      </c>
      <c r="AD261" s="18">
        <f t="shared" si="208"/>
        <v>273.36</v>
      </c>
      <c r="AE261" s="18">
        <f>AD261+AE258-AE259</f>
        <v>273.36</v>
      </c>
      <c r="AF261" s="18">
        <f>AE261+AF258-AF259</f>
        <v>273.36</v>
      </c>
      <c r="AG261" s="18">
        <f t="shared" ref="AG261:AH261" si="209">AF261+AG258-AG259</f>
        <v>273.36</v>
      </c>
      <c r="AH261" s="18">
        <f t="shared" si="209"/>
        <v>273.36</v>
      </c>
      <c r="AI261" s="18">
        <f t="shared" ref="AI261:AJ261" si="210">AG261+AI258-AI259</f>
        <v>273.36</v>
      </c>
      <c r="AJ261" s="18">
        <f t="shared" si="210"/>
        <v>273.36</v>
      </c>
      <c r="AK261" s="18">
        <f>AJ261</f>
        <v>273.36</v>
      </c>
      <c r="AL261" t="str">
        <f t="shared" si="150"/>
        <v/>
      </c>
      <c r="AM261" s="77"/>
    </row>
    <row r="262" spans="1:39" x14ac:dyDescent="0.25">
      <c r="A262" s="10" t="s">
        <v>78</v>
      </c>
      <c r="B262" s="53">
        <f>VLOOKUP(A262,[1]INTI!$F$4:$G$317,2,FALSE)</f>
        <v>23.396999999999998</v>
      </c>
      <c r="C262" s="11" t="s">
        <v>8</v>
      </c>
      <c r="D262" s="11" t="s">
        <v>9</v>
      </c>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f>SUM(F262:AJ262)</f>
        <v>0</v>
      </c>
      <c r="AL262" t="str">
        <f t="shared" si="144"/>
        <v>kosong</v>
      </c>
      <c r="AM262" s="77" t="str" cm="1">
        <f t="array" ref="AM262">_xlfn.IFNA(_xlfn.IFS(AL262&lt;&gt;"kosong","ada",AL263&lt;&gt;"kosong","ada",AL264&lt;&gt;"kosong","ada"), "")</f>
        <v/>
      </c>
    </row>
    <row r="263" spans="1:39" x14ac:dyDescent="0.25">
      <c r="A263" s="13" t="str">
        <f t="shared" si="138"/>
        <v>N10</v>
      </c>
      <c r="B263" s="54"/>
      <c r="C263" s="53" t="s">
        <v>10</v>
      </c>
      <c r="D263" s="11" t="s">
        <v>9</v>
      </c>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f>SUM(F263:AJ263)</f>
        <v>0</v>
      </c>
      <c r="AL263" t="str">
        <f t="shared" si="144"/>
        <v>kosong</v>
      </c>
      <c r="AM263" s="77"/>
    </row>
    <row r="264" spans="1:39" x14ac:dyDescent="0.25">
      <c r="A264" s="13" t="str">
        <f t="shared" si="138"/>
        <v>N10</v>
      </c>
      <c r="B264" s="54"/>
      <c r="C264" s="55"/>
      <c r="D264" s="11" t="s">
        <v>11</v>
      </c>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f>SUM(F264:AJ264)</f>
        <v>0</v>
      </c>
      <c r="AL264" t="str">
        <f t="shared" si="144"/>
        <v>kosong</v>
      </c>
      <c r="AM264" s="77"/>
    </row>
    <row r="265" spans="1:39" x14ac:dyDescent="0.25">
      <c r="A265" s="16" t="str">
        <f t="shared" si="138"/>
        <v>N10</v>
      </c>
      <c r="B265" s="55"/>
      <c r="C265" s="17" t="s">
        <v>12</v>
      </c>
      <c r="D265" s="17" t="s">
        <v>9</v>
      </c>
      <c r="E265" s="12">
        <v>171.09999999999997</v>
      </c>
      <c r="F265" s="18">
        <f>E265+F262-F263</f>
        <v>171.09999999999997</v>
      </c>
      <c r="G265" s="18">
        <f t="shared" ref="G265:M265" si="211">F265+G262-G263</f>
        <v>171.09999999999997</v>
      </c>
      <c r="H265" s="18">
        <f t="shared" si="211"/>
        <v>171.09999999999997</v>
      </c>
      <c r="I265" s="18">
        <f t="shared" si="211"/>
        <v>171.09999999999997</v>
      </c>
      <c r="J265" s="18">
        <f t="shared" si="211"/>
        <v>171.09999999999997</v>
      </c>
      <c r="K265" s="18">
        <f t="shared" si="211"/>
        <v>171.09999999999997</v>
      </c>
      <c r="L265" s="18">
        <f t="shared" si="211"/>
        <v>171.09999999999997</v>
      </c>
      <c r="M265" s="18">
        <f t="shared" si="211"/>
        <v>171.09999999999997</v>
      </c>
      <c r="N265" s="18">
        <f>M265+N262-N263</f>
        <v>171.09999999999997</v>
      </c>
      <c r="O265" s="18">
        <f t="shared" ref="O265" si="212">N265+O262-O263</f>
        <v>171.09999999999997</v>
      </c>
      <c r="P265" s="18">
        <f>O265+P262-P263</f>
        <v>171.09999999999997</v>
      </c>
      <c r="Q265" s="18">
        <f>P265+Q262-Q263</f>
        <v>171.09999999999997</v>
      </c>
      <c r="R265" s="18">
        <f t="shared" ref="R265:T265" si="213">Q265+R262-R263</f>
        <v>171.09999999999997</v>
      </c>
      <c r="S265" s="18">
        <f t="shared" si="213"/>
        <v>171.09999999999997</v>
      </c>
      <c r="T265" s="18">
        <f t="shared" si="213"/>
        <v>171.09999999999997</v>
      </c>
      <c r="U265" s="18">
        <f>T265+U262-U263</f>
        <v>171.09999999999997</v>
      </c>
      <c r="V265" s="18">
        <f t="shared" ref="V265:AD265" si="214">U265+V262-V263</f>
        <v>171.09999999999997</v>
      </c>
      <c r="W265" s="18">
        <f t="shared" si="214"/>
        <v>171.09999999999997</v>
      </c>
      <c r="X265" s="18">
        <f t="shared" si="214"/>
        <v>171.09999999999997</v>
      </c>
      <c r="Y265" s="18">
        <f t="shared" si="214"/>
        <v>171.09999999999997</v>
      </c>
      <c r="Z265" s="18">
        <f t="shared" si="214"/>
        <v>171.09999999999997</v>
      </c>
      <c r="AA265" s="18">
        <f t="shared" si="214"/>
        <v>171.09999999999997</v>
      </c>
      <c r="AB265" s="18">
        <f t="shared" si="214"/>
        <v>171.09999999999997</v>
      </c>
      <c r="AC265" s="18">
        <f t="shared" si="214"/>
        <v>171.09999999999997</v>
      </c>
      <c r="AD265" s="18">
        <f t="shared" si="214"/>
        <v>171.09999999999997</v>
      </c>
      <c r="AE265" s="18">
        <f>AD265+AE262-AE263</f>
        <v>171.09999999999997</v>
      </c>
      <c r="AF265" s="18">
        <f>AE265+AF262-AF263</f>
        <v>171.09999999999997</v>
      </c>
      <c r="AG265" s="18">
        <f t="shared" ref="AG265:AH265" si="215">AF265+AG262-AG263</f>
        <v>171.09999999999997</v>
      </c>
      <c r="AH265" s="18">
        <f t="shared" si="215"/>
        <v>171.09999999999997</v>
      </c>
      <c r="AI265" s="18">
        <f t="shared" ref="AI265:AJ265" si="216">AG265+AI262-AI263</f>
        <v>171.09999999999997</v>
      </c>
      <c r="AJ265" s="18">
        <f t="shared" si="216"/>
        <v>171.09999999999997</v>
      </c>
      <c r="AK265" s="18">
        <f>AJ265</f>
        <v>171.09999999999997</v>
      </c>
      <c r="AL265" t="str">
        <f t="shared" si="150"/>
        <v/>
      </c>
      <c r="AM265" s="77"/>
    </row>
    <row r="266" spans="1:39" x14ac:dyDescent="0.25">
      <c r="A266" s="10" t="s">
        <v>79</v>
      </c>
      <c r="B266" s="53">
        <f>VLOOKUP(A266,[1]INTI!$F$4:$G$317,2,FALSE)</f>
        <v>26.55</v>
      </c>
      <c r="C266" s="11" t="s">
        <v>8</v>
      </c>
      <c r="D266" s="11" t="s">
        <v>9</v>
      </c>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f>SUM(F266:AJ266)</f>
        <v>0</v>
      </c>
      <c r="AL266" t="str">
        <f t="shared" si="144"/>
        <v>kosong</v>
      </c>
      <c r="AM266" s="77" t="str" cm="1">
        <f t="array" ref="AM266">_xlfn.IFNA(_xlfn.IFS(AL266&lt;&gt;"kosong","ada",AL267&lt;&gt;"kosong","ada",AL268&lt;&gt;"kosong","ada"), "")</f>
        <v/>
      </c>
    </row>
    <row r="267" spans="1:39" x14ac:dyDescent="0.25">
      <c r="A267" s="13" t="str">
        <f t="shared" si="138"/>
        <v>K01</v>
      </c>
      <c r="B267" s="54"/>
      <c r="C267" s="53" t="s">
        <v>10</v>
      </c>
      <c r="D267" s="11" t="s">
        <v>9</v>
      </c>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f>SUM(F267:AJ267)</f>
        <v>0</v>
      </c>
      <c r="AL267" t="str">
        <f t="shared" si="144"/>
        <v>kosong</v>
      </c>
      <c r="AM267" s="77"/>
    </row>
    <row r="268" spans="1:39" x14ac:dyDescent="0.25">
      <c r="A268" s="13" t="str">
        <f t="shared" si="138"/>
        <v>K01</v>
      </c>
      <c r="B268" s="54"/>
      <c r="C268" s="55"/>
      <c r="D268" s="11" t="s">
        <v>11</v>
      </c>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f>SUM(F268:AJ268)</f>
        <v>0</v>
      </c>
      <c r="AL268" t="str">
        <f t="shared" si="144"/>
        <v>kosong</v>
      </c>
      <c r="AM268" s="77"/>
    </row>
    <row r="269" spans="1:39" x14ac:dyDescent="0.25">
      <c r="A269" s="16" t="str">
        <f t="shared" si="138"/>
        <v>K01</v>
      </c>
      <c r="B269" s="55"/>
      <c r="C269" s="17" t="s">
        <v>12</v>
      </c>
      <c r="D269" s="17" t="s">
        <v>9</v>
      </c>
      <c r="E269" s="12">
        <v>93.8</v>
      </c>
      <c r="F269" s="18">
        <f>E269+F266-F267</f>
        <v>93.8</v>
      </c>
      <c r="G269" s="18">
        <f t="shared" ref="G269:M269" si="217">F269+G266-G267</f>
        <v>93.8</v>
      </c>
      <c r="H269" s="18">
        <f t="shared" si="217"/>
        <v>93.8</v>
      </c>
      <c r="I269" s="18">
        <f t="shared" si="217"/>
        <v>93.8</v>
      </c>
      <c r="J269" s="18">
        <f t="shared" si="217"/>
        <v>93.8</v>
      </c>
      <c r="K269" s="18">
        <f t="shared" si="217"/>
        <v>93.8</v>
      </c>
      <c r="L269" s="18">
        <f t="shared" si="217"/>
        <v>93.8</v>
      </c>
      <c r="M269" s="18">
        <f t="shared" si="217"/>
        <v>93.8</v>
      </c>
      <c r="N269" s="18">
        <f>M269+N266-N267</f>
        <v>93.8</v>
      </c>
      <c r="O269" s="18">
        <f t="shared" ref="O269" si="218">N269+O266-O267</f>
        <v>93.8</v>
      </c>
      <c r="P269" s="18">
        <f>O269+P266-P267</f>
        <v>93.8</v>
      </c>
      <c r="Q269" s="18">
        <f>P269+Q266-Q267</f>
        <v>93.8</v>
      </c>
      <c r="R269" s="18">
        <f t="shared" ref="R269:T269" si="219">Q269+R266-R267</f>
        <v>93.8</v>
      </c>
      <c r="S269" s="18">
        <f t="shared" si="219"/>
        <v>93.8</v>
      </c>
      <c r="T269" s="18">
        <f t="shared" si="219"/>
        <v>93.8</v>
      </c>
      <c r="U269" s="18">
        <f>T269+U266-U267</f>
        <v>93.8</v>
      </c>
      <c r="V269" s="18">
        <f t="shared" ref="V269:AD269" si="220">U269+V266-V267</f>
        <v>93.8</v>
      </c>
      <c r="W269" s="18">
        <f t="shared" si="220"/>
        <v>93.8</v>
      </c>
      <c r="X269" s="18">
        <f t="shared" si="220"/>
        <v>93.8</v>
      </c>
      <c r="Y269" s="18">
        <f t="shared" si="220"/>
        <v>93.8</v>
      </c>
      <c r="Z269" s="18">
        <f t="shared" si="220"/>
        <v>93.8</v>
      </c>
      <c r="AA269" s="18">
        <f t="shared" si="220"/>
        <v>93.8</v>
      </c>
      <c r="AB269" s="18">
        <f t="shared" si="220"/>
        <v>93.8</v>
      </c>
      <c r="AC269" s="18">
        <f t="shared" si="220"/>
        <v>93.8</v>
      </c>
      <c r="AD269" s="18">
        <f t="shared" si="220"/>
        <v>93.8</v>
      </c>
      <c r="AE269" s="18">
        <f>AD269+AE266-AE267</f>
        <v>93.8</v>
      </c>
      <c r="AF269" s="18">
        <f>AE269+AF266-AF267</f>
        <v>93.8</v>
      </c>
      <c r="AG269" s="18">
        <f t="shared" ref="AG269:AH269" si="221">AF269+AG266-AG267</f>
        <v>93.8</v>
      </c>
      <c r="AH269" s="18">
        <f t="shared" si="221"/>
        <v>93.8</v>
      </c>
      <c r="AI269" s="18">
        <f t="shared" ref="AI269:AJ269" si="222">AG269+AI266-AI267</f>
        <v>93.8</v>
      </c>
      <c r="AJ269" s="18">
        <f t="shared" si="222"/>
        <v>93.8</v>
      </c>
      <c r="AK269" s="18">
        <f>AJ269</f>
        <v>93.8</v>
      </c>
      <c r="AL269" t="str">
        <f t="shared" si="150"/>
        <v/>
      </c>
      <c r="AM269" s="77"/>
    </row>
    <row r="270" spans="1:39" x14ac:dyDescent="0.25">
      <c r="A270" s="10" t="s">
        <v>80</v>
      </c>
      <c r="B270" s="53">
        <f>VLOOKUP(A270,[1]INTI!$F$4:$G$317,2,FALSE)</f>
        <v>16.622</v>
      </c>
      <c r="C270" s="11" t="s">
        <v>8</v>
      </c>
      <c r="D270" s="11" t="s">
        <v>9</v>
      </c>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f>SUM(F270:AJ270)</f>
        <v>0</v>
      </c>
      <c r="AL270" t="str">
        <f t="shared" si="144"/>
        <v>kosong</v>
      </c>
      <c r="AM270" s="77" t="str" cm="1">
        <f t="array" ref="AM270">_xlfn.IFNA(_xlfn.IFS(AL270&lt;&gt;"kosong","ada",AL271&lt;&gt;"kosong","ada",AL272&lt;&gt;"kosong","ada"), "")</f>
        <v/>
      </c>
    </row>
    <row r="271" spans="1:39" x14ac:dyDescent="0.25">
      <c r="A271" s="13" t="str">
        <f t="shared" ref="A271:A333" si="223">A270</f>
        <v>I04</v>
      </c>
      <c r="B271" s="54"/>
      <c r="C271" s="53" t="s">
        <v>10</v>
      </c>
      <c r="D271" s="11" t="s">
        <v>9</v>
      </c>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f>SUM(F271:AJ271)</f>
        <v>0</v>
      </c>
      <c r="AL271" t="str">
        <f t="shared" si="144"/>
        <v>kosong</v>
      </c>
      <c r="AM271" s="77"/>
    </row>
    <row r="272" spans="1:39" x14ac:dyDescent="0.25">
      <c r="A272" s="13" t="str">
        <f t="shared" si="223"/>
        <v>I04</v>
      </c>
      <c r="B272" s="54"/>
      <c r="C272" s="55"/>
      <c r="D272" s="11" t="s">
        <v>11</v>
      </c>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f>SUM(F272:AJ272)</f>
        <v>0</v>
      </c>
      <c r="AL272" t="str">
        <f t="shared" si="144"/>
        <v>kosong</v>
      </c>
      <c r="AM272" s="77"/>
    </row>
    <row r="273" spans="1:39" x14ac:dyDescent="0.25">
      <c r="A273" s="16" t="str">
        <f t="shared" si="223"/>
        <v>I04</v>
      </c>
      <c r="B273" s="55"/>
      <c r="C273" s="17" t="s">
        <v>12</v>
      </c>
      <c r="D273" s="17" t="s">
        <v>9</v>
      </c>
      <c r="E273" s="12">
        <v>-187.04</v>
      </c>
      <c r="F273" s="18">
        <f>E273+F270-F271</f>
        <v>-187.04</v>
      </c>
      <c r="G273" s="18">
        <f t="shared" ref="G273:M273" si="224">F273+G270-G271</f>
        <v>-187.04</v>
      </c>
      <c r="H273" s="18">
        <f t="shared" si="224"/>
        <v>-187.04</v>
      </c>
      <c r="I273" s="18">
        <f t="shared" si="224"/>
        <v>-187.04</v>
      </c>
      <c r="J273" s="18">
        <f t="shared" si="224"/>
        <v>-187.04</v>
      </c>
      <c r="K273" s="18">
        <f t="shared" si="224"/>
        <v>-187.04</v>
      </c>
      <c r="L273" s="18">
        <f t="shared" si="224"/>
        <v>-187.04</v>
      </c>
      <c r="M273" s="18">
        <f t="shared" si="224"/>
        <v>-187.04</v>
      </c>
      <c r="N273" s="18">
        <f>M273+N270-N271</f>
        <v>-187.04</v>
      </c>
      <c r="O273" s="18">
        <f t="shared" ref="O273" si="225">N273+O270-O271</f>
        <v>-187.04</v>
      </c>
      <c r="P273" s="18">
        <f>O273+P270-P271</f>
        <v>-187.04</v>
      </c>
      <c r="Q273" s="18">
        <f>P273+Q270-Q271</f>
        <v>-187.04</v>
      </c>
      <c r="R273" s="18">
        <f t="shared" ref="R273:T273" si="226">Q273+R270-R271</f>
        <v>-187.04</v>
      </c>
      <c r="S273" s="18">
        <f t="shared" si="226"/>
        <v>-187.04</v>
      </c>
      <c r="T273" s="18">
        <f t="shared" si="226"/>
        <v>-187.04</v>
      </c>
      <c r="U273" s="18">
        <f>T273+U270-U271</f>
        <v>-187.04</v>
      </c>
      <c r="V273" s="18">
        <f t="shared" ref="V273:AD273" si="227">U273+V270-V271</f>
        <v>-187.04</v>
      </c>
      <c r="W273" s="18">
        <f t="shared" si="227"/>
        <v>-187.04</v>
      </c>
      <c r="X273" s="18">
        <f t="shared" si="227"/>
        <v>-187.04</v>
      </c>
      <c r="Y273" s="18">
        <f t="shared" si="227"/>
        <v>-187.04</v>
      </c>
      <c r="Z273" s="18">
        <f t="shared" si="227"/>
        <v>-187.04</v>
      </c>
      <c r="AA273" s="18">
        <f t="shared" si="227"/>
        <v>-187.04</v>
      </c>
      <c r="AB273" s="18">
        <f t="shared" si="227"/>
        <v>-187.04</v>
      </c>
      <c r="AC273" s="18">
        <f t="shared" si="227"/>
        <v>-187.04</v>
      </c>
      <c r="AD273" s="18">
        <f t="shared" si="227"/>
        <v>-187.04</v>
      </c>
      <c r="AE273" s="18">
        <f>AD273+AE270-AE271</f>
        <v>-187.04</v>
      </c>
      <c r="AF273" s="18">
        <f>AE273+AF270-AF271</f>
        <v>-187.04</v>
      </c>
      <c r="AG273" s="18">
        <f t="shared" ref="AG273:AH273" si="228">AF273+AG270-AG271</f>
        <v>-187.04</v>
      </c>
      <c r="AH273" s="18">
        <f t="shared" si="228"/>
        <v>-187.04</v>
      </c>
      <c r="AI273" s="18">
        <f t="shared" ref="AI273:AJ273" si="229">AG273+AI270-AI271</f>
        <v>-187.04</v>
      </c>
      <c r="AJ273" s="18">
        <f t="shared" si="229"/>
        <v>-187.04</v>
      </c>
      <c r="AK273" s="18">
        <f>AJ273</f>
        <v>-187.04</v>
      </c>
      <c r="AL273" t="str">
        <f t="shared" si="150"/>
        <v/>
      </c>
      <c r="AM273" s="77"/>
    </row>
    <row r="274" spans="1:39" x14ac:dyDescent="0.25">
      <c r="A274" s="10" t="s">
        <v>81</v>
      </c>
      <c r="B274" s="53">
        <f>VLOOKUP(A274,[1]INTI!$F$4:$G$317,2,FALSE)</f>
        <v>23.317</v>
      </c>
      <c r="C274" s="11" t="s">
        <v>8</v>
      </c>
      <c r="D274" s="11" t="s">
        <v>9</v>
      </c>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f>SUM(F274:AJ274)</f>
        <v>0</v>
      </c>
      <c r="AL274" t="str">
        <f t="shared" si="144"/>
        <v>kosong</v>
      </c>
      <c r="AM274" s="77" t="str" cm="1">
        <f t="array" ref="AM274">_xlfn.IFNA(_xlfn.IFS(AL274&lt;&gt;"kosong","ada",AL275&lt;&gt;"kosong","ada",AL276&lt;&gt;"kosong","ada"), "")</f>
        <v/>
      </c>
    </row>
    <row r="275" spans="1:39" x14ac:dyDescent="0.25">
      <c r="A275" s="13" t="str">
        <f t="shared" si="223"/>
        <v>N12</v>
      </c>
      <c r="B275" s="54"/>
      <c r="C275" s="53" t="s">
        <v>10</v>
      </c>
      <c r="D275" s="11" t="s">
        <v>9</v>
      </c>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f>SUM(F275:AJ275)</f>
        <v>0</v>
      </c>
      <c r="AL275" t="str">
        <f t="shared" si="144"/>
        <v>kosong</v>
      </c>
      <c r="AM275" s="77"/>
    </row>
    <row r="276" spans="1:39" x14ac:dyDescent="0.25">
      <c r="A276" s="13" t="str">
        <f t="shared" si="223"/>
        <v>N12</v>
      </c>
      <c r="B276" s="54"/>
      <c r="C276" s="55"/>
      <c r="D276" s="11" t="s">
        <v>11</v>
      </c>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f>SUM(F276:AJ276)</f>
        <v>0</v>
      </c>
      <c r="AL276" t="str">
        <f t="shared" si="144"/>
        <v>kosong</v>
      </c>
      <c r="AM276" s="77"/>
    </row>
    <row r="277" spans="1:39" x14ac:dyDescent="0.25">
      <c r="A277" s="16" t="str">
        <f t="shared" si="223"/>
        <v>N12</v>
      </c>
      <c r="B277" s="55"/>
      <c r="C277" s="17" t="s">
        <v>12</v>
      </c>
      <c r="D277" s="17" t="s">
        <v>9</v>
      </c>
      <c r="E277" s="12">
        <v>-157.92000000000002</v>
      </c>
      <c r="F277" s="18">
        <f>E277+F274-F275</f>
        <v>-157.92000000000002</v>
      </c>
      <c r="G277" s="18">
        <f t="shared" ref="G277:M277" si="230">F277+G274-G275</f>
        <v>-157.92000000000002</v>
      </c>
      <c r="H277" s="18">
        <f t="shared" si="230"/>
        <v>-157.92000000000002</v>
      </c>
      <c r="I277" s="18">
        <f t="shared" si="230"/>
        <v>-157.92000000000002</v>
      </c>
      <c r="J277" s="18">
        <f t="shared" si="230"/>
        <v>-157.92000000000002</v>
      </c>
      <c r="K277" s="18">
        <f t="shared" si="230"/>
        <v>-157.92000000000002</v>
      </c>
      <c r="L277" s="18">
        <f t="shared" si="230"/>
        <v>-157.92000000000002</v>
      </c>
      <c r="M277" s="18">
        <f t="shared" si="230"/>
        <v>-157.92000000000002</v>
      </c>
      <c r="N277" s="18">
        <f>M277+N274-N275</f>
        <v>-157.92000000000002</v>
      </c>
      <c r="O277" s="18">
        <f t="shared" ref="O277" si="231">N277+O274-O275</f>
        <v>-157.92000000000002</v>
      </c>
      <c r="P277" s="18">
        <f>O277+P274-P275</f>
        <v>-157.92000000000002</v>
      </c>
      <c r="Q277" s="18">
        <f>P277+Q274-Q275</f>
        <v>-157.92000000000002</v>
      </c>
      <c r="R277" s="18">
        <f t="shared" ref="R277:T277" si="232">Q277+R274-R275</f>
        <v>-157.92000000000002</v>
      </c>
      <c r="S277" s="18">
        <f t="shared" si="232"/>
        <v>-157.92000000000002</v>
      </c>
      <c r="T277" s="18">
        <f t="shared" si="232"/>
        <v>-157.92000000000002</v>
      </c>
      <c r="U277" s="18">
        <f>T277+U274-U275</f>
        <v>-157.92000000000002</v>
      </c>
      <c r="V277" s="18">
        <f t="shared" ref="V277:AD277" si="233">U277+V274-V275</f>
        <v>-157.92000000000002</v>
      </c>
      <c r="W277" s="18">
        <f t="shared" si="233"/>
        <v>-157.92000000000002</v>
      </c>
      <c r="X277" s="18">
        <f t="shared" si="233"/>
        <v>-157.92000000000002</v>
      </c>
      <c r="Y277" s="18">
        <f t="shared" si="233"/>
        <v>-157.92000000000002</v>
      </c>
      <c r="Z277" s="18">
        <f t="shared" si="233"/>
        <v>-157.92000000000002</v>
      </c>
      <c r="AA277" s="18">
        <f t="shared" si="233"/>
        <v>-157.92000000000002</v>
      </c>
      <c r="AB277" s="18">
        <f t="shared" si="233"/>
        <v>-157.92000000000002</v>
      </c>
      <c r="AC277" s="18">
        <f t="shared" si="233"/>
        <v>-157.92000000000002</v>
      </c>
      <c r="AD277" s="18">
        <f t="shared" si="233"/>
        <v>-157.92000000000002</v>
      </c>
      <c r="AE277" s="18">
        <f>AD277+AE274-AE275</f>
        <v>-157.92000000000002</v>
      </c>
      <c r="AF277" s="18">
        <f>AE277+AF274-AF275</f>
        <v>-157.92000000000002</v>
      </c>
      <c r="AG277" s="18">
        <f t="shared" ref="AG277:AH277" si="234">AF277+AG274-AG275</f>
        <v>-157.92000000000002</v>
      </c>
      <c r="AH277" s="18">
        <f t="shared" si="234"/>
        <v>-157.92000000000002</v>
      </c>
      <c r="AI277" s="18">
        <f t="shared" ref="AI277:AJ277" si="235">AG277+AI274-AI275</f>
        <v>-157.92000000000002</v>
      </c>
      <c r="AJ277" s="18">
        <f t="shared" si="235"/>
        <v>-157.92000000000002</v>
      </c>
      <c r="AK277" s="18">
        <f>AJ277</f>
        <v>-157.92000000000002</v>
      </c>
      <c r="AL277" t="str">
        <f t="shared" si="150"/>
        <v/>
      </c>
      <c r="AM277" s="77"/>
    </row>
    <row r="278" spans="1:39" x14ac:dyDescent="0.25">
      <c r="A278" s="10" t="s">
        <v>83</v>
      </c>
      <c r="B278" s="53">
        <f>VLOOKUP(A278,[1]INTI!$F$4:$G$317,2,FALSE)</f>
        <v>24.82</v>
      </c>
      <c r="C278" s="11" t="s">
        <v>8</v>
      </c>
      <c r="D278" s="11" t="s">
        <v>9</v>
      </c>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f>SUM(F278:AJ278)</f>
        <v>0</v>
      </c>
      <c r="AL278" t="str">
        <f t="shared" ref="AL278:AL340" si="236">IF(AK278=0,"kosong","isi")</f>
        <v>kosong</v>
      </c>
      <c r="AM278" s="77" t="str" cm="1">
        <f t="array" ref="AM278">_xlfn.IFNA(_xlfn.IFS(AL278&lt;&gt;"kosong","ada",AL279&lt;&gt;"kosong","ada",AL280&lt;&gt;"kosong","ada"), "")</f>
        <v/>
      </c>
    </row>
    <row r="279" spans="1:39" x14ac:dyDescent="0.25">
      <c r="A279" s="13" t="str">
        <f t="shared" si="223"/>
        <v>L13</v>
      </c>
      <c r="B279" s="54"/>
      <c r="C279" s="53" t="s">
        <v>10</v>
      </c>
      <c r="D279" s="11" t="s">
        <v>9</v>
      </c>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f>SUM(F279:AJ279)</f>
        <v>0</v>
      </c>
      <c r="AL279" t="str">
        <f t="shared" si="236"/>
        <v>kosong</v>
      </c>
      <c r="AM279" s="77"/>
    </row>
    <row r="280" spans="1:39" x14ac:dyDescent="0.25">
      <c r="A280" s="13" t="str">
        <f t="shared" si="223"/>
        <v>L13</v>
      </c>
      <c r="B280" s="54"/>
      <c r="C280" s="55"/>
      <c r="D280" s="11" t="s">
        <v>11</v>
      </c>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f>SUM(F280:AJ280)</f>
        <v>0</v>
      </c>
      <c r="AL280" t="str">
        <f t="shared" si="236"/>
        <v>kosong</v>
      </c>
      <c r="AM280" s="77"/>
    </row>
    <row r="281" spans="1:39" x14ac:dyDescent="0.25">
      <c r="A281" s="16" t="str">
        <f t="shared" si="223"/>
        <v>L13</v>
      </c>
      <c r="B281" s="55"/>
      <c r="C281" s="17" t="s">
        <v>12</v>
      </c>
      <c r="D281" s="17" t="s">
        <v>9</v>
      </c>
      <c r="E281" s="12">
        <v>810.47999999999945</v>
      </c>
      <c r="F281" s="18">
        <f>E281+F278-F279</f>
        <v>810.47999999999945</v>
      </c>
      <c r="G281" s="18">
        <f t="shared" ref="G281:M281" si="237">F281+G278-G279</f>
        <v>810.47999999999945</v>
      </c>
      <c r="H281" s="18">
        <f t="shared" si="237"/>
        <v>810.47999999999945</v>
      </c>
      <c r="I281" s="18">
        <f t="shared" si="237"/>
        <v>810.47999999999945</v>
      </c>
      <c r="J281" s="18">
        <f t="shared" si="237"/>
        <v>810.47999999999945</v>
      </c>
      <c r="K281" s="18">
        <f t="shared" si="237"/>
        <v>810.47999999999945</v>
      </c>
      <c r="L281" s="18">
        <f t="shared" si="237"/>
        <v>810.47999999999945</v>
      </c>
      <c r="M281" s="18">
        <f t="shared" si="237"/>
        <v>810.47999999999945</v>
      </c>
      <c r="N281" s="18">
        <f>M281+N278-N279</f>
        <v>810.47999999999945</v>
      </c>
      <c r="O281" s="18">
        <f t="shared" ref="O281" si="238">N281+O278-O279</f>
        <v>810.47999999999945</v>
      </c>
      <c r="P281" s="18">
        <f>O281+P278-P279</f>
        <v>810.47999999999945</v>
      </c>
      <c r="Q281" s="18">
        <f>P281+Q278-Q279</f>
        <v>810.47999999999945</v>
      </c>
      <c r="R281" s="18">
        <f t="shared" ref="R281:T281" si="239">Q281+R278-R279</f>
        <v>810.47999999999945</v>
      </c>
      <c r="S281" s="18">
        <f t="shared" si="239"/>
        <v>810.47999999999945</v>
      </c>
      <c r="T281" s="18">
        <f t="shared" si="239"/>
        <v>810.47999999999945</v>
      </c>
      <c r="U281" s="18">
        <f>T281+U278-U279</f>
        <v>810.47999999999945</v>
      </c>
      <c r="V281" s="18">
        <f t="shared" ref="V281:AD281" si="240">U281+V278-V279</f>
        <v>810.47999999999945</v>
      </c>
      <c r="W281" s="18">
        <f t="shared" si="240"/>
        <v>810.47999999999945</v>
      </c>
      <c r="X281" s="18">
        <f t="shared" si="240"/>
        <v>810.47999999999945</v>
      </c>
      <c r="Y281" s="18">
        <f t="shared" si="240"/>
        <v>810.47999999999945</v>
      </c>
      <c r="Z281" s="18">
        <f t="shared" si="240"/>
        <v>810.47999999999945</v>
      </c>
      <c r="AA281" s="18">
        <f t="shared" si="240"/>
        <v>810.47999999999945</v>
      </c>
      <c r="AB281" s="18">
        <f t="shared" si="240"/>
        <v>810.47999999999945</v>
      </c>
      <c r="AC281" s="18">
        <f t="shared" si="240"/>
        <v>810.47999999999945</v>
      </c>
      <c r="AD281" s="18">
        <f t="shared" si="240"/>
        <v>810.47999999999945</v>
      </c>
      <c r="AE281" s="18">
        <f>AD281+AE278-AE279</f>
        <v>810.47999999999945</v>
      </c>
      <c r="AF281" s="18">
        <f>AE281+AF278-AF279</f>
        <v>810.47999999999945</v>
      </c>
      <c r="AG281" s="18">
        <f t="shared" ref="AG281:AH281" si="241">AF281+AG278-AG279</f>
        <v>810.47999999999945</v>
      </c>
      <c r="AH281" s="18">
        <f t="shared" si="241"/>
        <v>810.47999999999945</v>
      </c>
      <c r="AI281" s="18">
        <f t="shared" ref="AI281:AJ281" si="242">AG281+AI278-AI279</f>
        <v>810.47999999999945</v>
      </c>
      <c r="AJ281" s="18">
        <f t="shared" si="242"/>
        <v>810.47999999999945</v>
      </c>
      <c r="AK281" s="18">
        <f>AJ281</f>
        <v>810.47999999999945</v>
      </c>
      <c r="AL281" t="str">
        <f t="shared" ref="AL281:AL341" si="243">IF(ISBLANK(AK281)=TRUE,"ada","")</f>
        <v/>
      </c>
      <c r="AM281" s="77"/>
    </row>
    <row r="282" spans="1:39" x14ac:dyDescent="0.25">
      <c r="A282" s="10" t="s">
        <v>84</v>
      </c>
      <c r="B282" s="53">
        <f>VLOOKUP(A282,[1]INTI!$F$4:$G$317,2,FALSE)</f>
        <v>32.610999999999997</v>
      </c>
      <c r="C282" s="11" t="s">
        <v>8</v>
      </c>
      <c r="D282" s="11" t="s">
        <v>9</v>
      </c>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f>SUM(F282:AJ282)</f>
        <v>0</v>
      </c>
      <c r="AL282" t="str">
        <f t="shared" si="236"/>
        <v>kosong</v>
      </c>
      <c r="AM282" s="77" t="str" cm="1">
        <f t="array" ref="AM282">_xlfn.IFNA(_xlfn.IFS(AL282&lt;&gt;"kosong","ada",AL283&lt;&gt;"kosong","ada",AL284&lt;&gt;"kosong","ada"), "")</f>
        <v/>
      </c>
    </row>
    <row r="283" spans="1:39" x14ac:dyDescent="0.25">
      <c r="A283" s="13" t="str">
        <f t="shared" si="223"/>
        <v>K10</v>
      </c>
      <c r="B283" s="54"/>
      <c r="C283" s="53" t="s">
        <v>10</v>
      </c>
      <c r="D283" s="11" t="s">
        <v>9</v>
      </c>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f>SUM(F283:AJ283)</f>
        <v>0</v>
      </c>
      <c r="AL283" t="str">
        <f t="shared" si="236"/>
        <v>kosong</v>
      </c>
      <c r="AM283" s="77"/>
    </row>
    <row r="284" spans="1:39" x14ac:dyDescent="0.25">
      <c r="A284" s="13" t="str">
        <f t="shared" si="223"/>
        <v>K10</v>
      </c>
      <c r="B284" s="54"/>
      <c r="C284" s="55"/>
      <c r="D284" s="11" t="s">
        <v>11</v>
      </c>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f>SUM(F284:AJ284)</f>
        <v>0</v>
      </c>
      <c r="AL284" t="str">
        <f t="shared" si="236"/>
        <v>kosong</v>
      </c>
      <c r="AM284" s="77"/>
    </row>
    <row r="285" spans="1:39" x14ac:dyDescent="0.25">
      <c r="A285" s="16" t="str">
        <f t="shared" si="223"/>
        <v>K10</v>
      </c>
      <c r="B285" s="55"/>
      <c r="C285" s="17" t="s">
        <v>12</v>
      </c>
      <c r="D285" s="17" t="s">
        <v>9</v>
      </c>
      <c r="E285" s="12">
        <v>-51</v>
      </c>
      <c r="F285" s="18">
        <f>E285+F282-F283</f>
        <v>-51</v>
      </c>
      <c r="G285" s="18">
        <f t="shared" ref="G285:M285" si="244">F285+G282-G283</f>
        <v>-51</v>
      </c>
      <c r="H285" s="18">
        <f t="shared" si="244"/>
        <v>-51</v>
      </c>
      <c r="I285" s="18">
        <f t="shared" si="244"/>
        <v>-51</v>
      </c>
      <c r="J285" s="18">
        <f t="shared" si="244"/>
        <v>-51</v>
      </c>
      <c r="K285" s="18">
        <f t="shared" si="244"/>
        <v>-51</v>
      </c>
      <c r="L285" s="18">
        <f t="shared" si="244"/>
        <v>-51</v>
      </c>
      <c r="M285" s="18">
        <f t="shared" si="244"/>
        <v>-51</v>
      </c>
      <c r="N285" s="18">
        <f>M285+N282-N283</f>
        <v>-51</v>
      </c>
      <c r="O285" s="18">
        <f t="shared" ref="O285" si="245">N285+O282-O283</f>
        <v>-51</v>
      </c>
      <c r="P285" s="18">
        <f>O285+P282-P283</f>
        <v>-51</v>
      </c>
      <c r="Q285" s="18">
        <f>P285+Q282-Q283</f>
        <v>-51</v>
      </c>
      <c r="R285" s="18">
        <f t="shared" ref="R285:T285" si="246">Q285+R282-R283</f>
        <v>-51</v>
      </c>
      <c r="S285" s="18">
        <f t="shared" si="246"/>
        <v>-51</v>
      </c>
      <c r="T285" s="18">
        <f t="shared" si="246"/>
        <v>-51</v>
      </c>
      <c r="U285" s="18">
        <f>T285+U282-U283</f>
        <v>-51</v>
      </c>
      <c r="V285" s="18">
        <f t="shared" ref="V285:AD285" si="247">U285+V282-V283</f>
        <v>-51</v>
      </c>
      <c r="W285" s="18">
        <f t="shared" si="247"/>
        <v>-51</v>
      </c>
      <c r="X285" s="18">
        <f t="shared" si="247"/>
        <v>-51</v>
      </c>
      <c r="Y285" s="18">
        <f t="shared" si="247"/>
        <v>-51</v>
      </c>
      <c r="Z285" s="18">
        <f t="shared" si="247"/>
        <v>-51</v>
      </c>
      <c r="AA285" s="18">
        <f t="shared" si="247"/>
        <v>-51</v>
      </c>
      <c r="AB285" s="18">
        <f t="shared" si="247"/>
        <v>-51</v>
      </c>
      <c r="AC285" s="18">
        <f t="shared" si="247"/>
        <v>-51</v>
      </c>
      <c r="AD285" s="18">
        <f t="shared" si="247"/>
        <v>-51</v>
      </c>
      <c r="AE285" s="18">
        <f>AD285+AE282-AE283</f>
        <v>-51</v>
      </c>
      <c r="AF285" s="18">
        <f>AE285+AF282-AF283</f>
        <v>-51</v>
      </c>
      <c r="AG285" s="18">
        <f t="shared" ref="AG285:AH285" si="248">AF285+AG282-AG283</f>
        <v>-51</v>
      </c>
      <c r="AH285" s="18">
        <f t="shared" si="248"/>
        <v>-51</v>
      </c>
      <c r="AI285" s="18">
        <f t="shared" ref="AI285:AJ285" si="249">AG285+AI282-AI283</f>
        <v>-51</v>
      </c>
      <c r="AJ285" s="18">
        <f t="shared" si="249"/>
        <v>-51</v>
      </c>
      <c r="AK285" s="18">
        <f>AJ285</f>
        <v>-51</v>
      </c>
      <c r="AL285" t="str">
        <f t="shared" si="243"/>
        <v/>
      </c>
      <c r="AM285" s="77"/>
    </row>
    <row r="286" spans="1:39" x14ac:dyDescent="0.25">
      <c r="A286" s="10" t="s">
        <v>85</v>
      </c>
      <c r="B286" s="53">
        <f>VLOOKUP(A286,[1]INTI!$F$4:$G$317,2,FALSE)</f>
        <v>29.19</v>
      </c>
      <c r="C286" s="11" t="s">
        <v>8</v>
      </c>
      <c r="D286" s="11" t="s">
        <v>9</v>
      </c>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f>SUM(F286:AJ286)</f>
        <v>0</v>
      </c>
      <c r="AL286" t="str">
        <f t="shared" si="236"/>
        <v>kosong</v>
      </c>
      <c r="AM286" s="77" t="str" cm="1">
        <f t="array" ref="AM286">_xlfn.IFNA(_xlfn.IFS(AL286&lt;&gt;"kosong","ada",AL287&lt;&gt;"kosong","ada",AL288&lt;&gt;"kosong","ada"), "")</f>
        <v/>
      </c>
    </row>
    <row r="287" spans="1:39" x14ac:dyDescent="0.25">
      <c r="A287" s="13" t="str">
        <f t="shared" si="223"/>
        <v>K11</v>
      </c>
      <c r="B287" s="54"/>
      <c r="C287" s="53" t="s">
        <v>10</v>
      </c>
      <c r="D287" s="11" t="s">
        <v>9</v>
      </c>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f>SUM(F287:AJ287)</f>
        <v>0</v>
      </c>
      <c r="AL287" t="str">
        <f t="shared" si="236"/>
        <v>kosong</v>
      </c>
      <c r="AM287" s="77"/>
    </row>
    <row r="288" spans="1:39" x14ac:dyDescent="0.25">
      <c r="A288" s="13" t="str">
        <f t="shared" si="223"/>
        <v>K11</v>
      </c>
      <c r="B288" s="54"/>
      <c r="C288" s="55"/>
      <c r="D288" s="11" t="s">
        <v>11</v>
      </c>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f>SUM(F288:AJ288)</f>
        <v>0</v>
      </c>
      <c r="AL288" t="str">
        <f t="shared" si="236"/>
        <v>kosong</v>
      </c>
      <c r="AM288" s="77"/>
    </row>
    <row r="289" spans="1:39" x14ac:dyDescent="0.25">
      <c r="A289" s="16" t="str">
        <f t="shared" si="223"/>
        <v>K11</v>
      </c>
      <c r="B289" s="55"/>
      <c r="C289" s="17" t="s">
        <v>12</v>
      </c>
      <c r="D289" s="17" t="s">
        <v>9</v>
      </c>
      <c r="E289" s="12">
        <v>-9</v>
      </c>
      <c r="F289" s="18">
        <f>E289+F286-F287</f>
        <v>-9</v>
      </c>
      <c r="G289" s="18">
        <f t="shared" ref="G289:M289" si="250">F289+G286-G287</f>
        <v>-9</v>
      </c>
      <c r="H289" s="18">
        <f t="shared" si="250"/>
        <v>-9</v>
      </c>
      <c r="I289" s="18">
        <f t="shared" si="250"/>
        <v>-9</v>
      </c>
      <c r="J289" s="18">
        <f t="shared" si="250"/>
        <v>-9</v>
      </c>
      <c r="K289" s="18">
        <f t="shared" si="250"/>
        <v>-9</v>
      </c>
      <c r="L289" s="18">
        <f t="shared" si="250"/>
        <v>-9</v>
      </c>
      <c r="M289" s="18">
        <f t="shared" si="250"/>
        <v>-9</v>
      </c>
      <c r="N289" s="18">
        <f>M289+N286-N287</f>
        <v>-9</v>
      </c>
      <c r="O289" s="18">
        <f t="shared" ref="O289" si="251">N289+O286-O287</f>
        <v>-9</v>
      </c>
      <c r="P289" s="18">
        <f>O289+P286-P287</f>
        <v>-9</v>
      </c>
      <c r="Q289" s="18">
        <f>P289+Q286-Q287</f>
        <v>-9</v>
      </c>
      <c r="R289" s="18">
        <f t="shared" ref="R289:T289" si="252">Q289+R286-R287</f>
        <v>-9</v>
      </c>
      <c r="S289" s="18">
        <f t="shared" si="252"/>
        <v>-9</v>
      </c>
      <c r="T289" s="18">
        <f t="shared" si="252"/>
        <v>-9</v>
      </c>
      <c r="U289" s="18">
        <f>T289+U286-U287</f>
        <v>-9</v>
      </c>
      <c r="V289" s="18">
        <f t="shared" ref="V289:AD289" si="253">U289+V286-V287</f>
        <v>-9</v>
      </c>
      <c r="W289" s="18">
        <f t="shared" si="253"/>
        <v>-9</v>
      </c>
      <c r="X289" s="18">
        <f t="shared" si="253"/>
        <v>-9</v>
      </c>
      <c r="Y289" s="18">
        <f t="shared" si="253"/>
        <v>-9</v>
      </c>
      <c r="Z289" s="18">
        <f t="shared" si="253"/>
        <v>-9</v>
      </c>
      <c r="AA289" s="18">
        <f t="shared" si="253"/>
        <v>-9</v>
      </c>
      <c r="AB289" s="18">
        <f t="shared" si="253"/>
        <v>-9</v>
      </c>
      <c r="AC289" s="18">
        <f t="shared" si="253"/>
        <v>-9</v>
      </c>
      <c r="AD289" s="18">
        <f t="shared" si="253"/>
        <v>-9</v>
      </c>
      <c r="AE289" s="18">
        <f>AD289+AE286-AE287</f>
        <v>-9</v>
      </c>
      <c r="AF289" s="18">
        <f>AE289+AF286-AF287</f>
        <v>-9</v>
      </c>
      <c r="AG289" s="18">
        <f t="shared" ref="AG289:AH289" si="254">AF289+AG286-AG287</f>
        <v>-9</v>
      </c>
      <c r="AH289" s="18">
        <f t="shared" si="254"/>
        <v>-9</v>
      </c>
      <c r="AI289" s="18">
        <f t="shared" ref="AI289:AJ289" si="255">AG289+AI286-AI287</f>
        <v>-9</v>
      </c>
      <c r="AJ289" s="18">
        <f t="shared" si="255"/>
        <v>-9</v>
      </c>
      <c r="AK289" s="18">
        <f>AJ289</f>
        <v>-9</v>
      </c>
      <c r="AL289" t="str">
        <f t="shared" si="243"/>
        <v/>
      </c>
      <c r="AM289" s="77"/>
    </row>
    <row r="290" spans="1:39" x14ac:dyDescent="0.25">
      <c r="A290" s="10" t="s">
        <v>86</v>
      </c>
      <c r="B290" s="53">
        <f>VLOOKUP(A290,[1]INTI!$F$4:$G$317,2,FALSE)</f>
        <v>16.71</v>
      </c>
      <c r="C290" s="11" t="s">
        <v>8</v>
      </c>
      <c r="D290" s="11" t="s">
        <v>9</v>
      </c>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f>SUM(F290:AJ290)</f>
        <v>0</v>
      </c>
      <c r="AL290" t="str">
        <f t="shared" si="236"/>
        <v>kosong</v>
      </c>
      <c r="AM290" s="77" t="str" cm="1">
        <f t="array" ref="AM290">_xlfn.IFNA(_xlfn.IFS(AL290&lt;&gt;"kosong","ada",AL291&lt;&gt;"kosong","ada",AL292&lt;&gt;"kosong","ada"), "")</f>
        <v/>
      </c>
    </row>
    <row r="291" spans="1:39" x14ac:dyDescent="0.25">
      <c r="A291" s="13" t="str">
        <f t="shared" si="223"/>
        <v>T21</v>
      </c>
      <c r="B291" s="54"/>
      <c r="C291" s="53" t="s">
        <v>10</v>
      </c>
      <c r="D291" s="11" t="s">
        <v>9</v>
      </c>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f>SUM(F291:AJ291)</f>
        <v>0</v>
      </c>
      <c r="AL291" t="str">
        <f t="shared" si="236"/>
        <v>kosong</v>
      </c>
      <c r="AM291" s="77"/>
    </row>
    <row r="292" spans="1:39" x14ac:dyDescent="0.25">
      <c r="A292" s="13" t="str">
        <f t="shared" si="223"/>
        <v>T21</v>
      </c>
      <c r="B292" s="54"/>
      <c r="C292" s="55"/>
      <c r="D292" s="11" t="s">
        <v>11</v>
      </c>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f>SUM(F292:AJ292)</f>
        <v>0</v>
      </c>
      <c r="AL292" t="str">
        <f t="shared" si="236"/>
        <v>kosong</v>
      </c>
      <c r="AM292" s="77"/>
    </row>
    <row r="293" spans="1:39" x14ac:dyDescent="0.25">
      <c r="A293" s="16" t="str">
        <f t="shared" si="223"/>
        <v>T21</v>
      </c>
      <c r="B293" s="55"/>
      <c r="C293" s="17" t="s">
        <v>12</v>
      </c>
      <c r="D293" s="17" t="s">
        <v>9</v>
      </c>
      <c r="E293" s="12">
        <v>-154.89999999999995</v>
      </c>
      <c r="F293" s="18">
        <f>E293+F290-F291</f>
        <v>-154.89999999999995</v>
      </c>
      <c r="G293" s="18">
        <f t="shared" ref="G293:M293" si="256">F293+G290-G291</f>
        <v>-154.89999999999995</v>
      </c>
      <c r="H293" s="18">
        <f t="shared" si="256"/>
        <v>-154.89999999999995</v>
      </c>
      <c r="I293" s="18">
        <f t="shared" si="256"/>
        <v>-154.89999999999995</v>
      </c>
      <c r="J293" s="18">
        <f t="shared" si="256"/>
        <v>-154.89999999999995</v>
      </c>
      <c r="K293" s="18">
        <f t="shared" si="256"/>
        <v>-154.89999999999995</v>
      </c>
      <c r="L293" s="18">
        <f t="shared" si="256"/>
        <v>-154.89999999999995</v>
      </c>
      <c r="M293" s="18">
        <f t="shared" si="256"/>
        <v>-154.89999999999995</v>
      </c>
      <c r="N293" s="18">
        <f>M293+N290-N291</f>
        <v>-154.89999999999995</v>
      </c>
      <c r="O293" s="18">
        <f t="shared" ref="O293" si="257">N293+O290-O291</f>
        <v>-154.89999999999995</v>
      </c>
      <c r="P293" s="18">
        <f>O293+P290-P291</f>
        <v>-154.89999999999995</v>
      </c>
      <c r="Q293" s="18">
        <f>P293+Q290-Q291</f>
        <v>-154.89999999999995</v>
      </c>
      <c r="R293" s="18">
        <f t="shared" ref="R293:T293" si="258">Q293+R290-R291</f>
        <v>-154.89999999999995</v>
      </c>
      <c r="S293" s="18">
        <f t="shared" si="258"/>
        <v>-154.89999999999995</v>
      </c>
      <c r="T293" s="18">
        <f t="shared" si="258"/>
        <v>-154.89999999999995</v>
      </c>
      <c r="U293" s="18">
        <f>T293+U290-U291</f>
        <v>-154.89999999999995</v>
      </c>
      <c r="V293" s="18">
        <f t="shared" ref="V293:AD293" si="259">U293+V290-V291</f>
        <v>-154.89999999999995</v>
      </c>
      <c r="W293" s="18">
        <f t="shared" si="259"/>
        <v>-154.89999999999995</v>
      </c>
      <c r="X293" s="18">
        <f t="shared" si="259"/>
        <v>-154.89999999999995</v>
      </c>
      <c r="Y293" s="18">
        <f t="shared" si="259"/>
        <v>-154.89999999999995</v>
      </c>
      <c r="Z293" s="18">
        <f t="shared" si="259"/>
        <v>-154.89999999999995</v>
      </c>
      <c r="AA293" s="18">
        <f t="shared" si="259"/>
        <v>-154.89999999999995</v>
      </c>
      <c r="AB293" s="18">
        <f t="shared" si="259"/>
        <v>-154.89999999999995</v>
      </c>
      <c r="AC293" s="18">
        <f t="shared" si="259"/>
        <v>-154.89999999999995</v>
      </c>
      <c r="AD293" s="18">
        <f t="shared" si="259"/>
        <v>-154.89999999999995</v>
      </c>
      <c r="AE293" s="18">
        <f>AD293+AE290-AE291</f>
        <v>-154.89999999999995</v>
      </c>
      <c r="AF293" s="18">
        <f>AE293+AF290-AF291</f>
        <v>-154.89999999999995</v>
      </c>
      <c r="AG293" s="18">
        <f t="shared" ref="AG293:AH293" si="260">AF293+AG290-AG291</f>
        <v>-154.89999999999995</v>
      </c>
      <c r="AH293" s="18">
        <f t="shared" si="260"/>
        <v>-154.89999999999995</v>
      </c>
      <c r="AI293" s="18">
        <f t="shared" ref="AI293:AJ293" si="261">AG293+AI290-AI291</f>
        <v>-154.89999999999995</v>
      </c>
      <c r="AJ293" s="18">
        <f t="shared" si="261"/>
        <v>-154.89999999999995</v>
      </c>
      <c r="AK293" s="18">
        <f>AJ293</f>
        <v>-154.89999999999995</v>
      </c>
      <c r="AL293" t="str">
        <f t="shared" si="243"/>
        <v/>
      </c>
      <c r="AM293" s="77"/>
    </row>
    <row r="294" spans="1:39" x14ac:dyDescent="0.25">
      <c r="A294" s="10" t="s">
        <v>87</v>
      </c>
      <c r="B294" s="53">
        <f>VLOOKUP(A294,[1]INTI!$F$4:$G$317,2,FALSE)</f>
        <v>26.282</v>
      </c>
      <c r="C294" s="11" t="s">
        <v>8</v>
      </c>
      <c r="D294" s="11" t="s">
        <v>9</v>
      </c>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f>SUM(F294:AJ294)</f>
        <v>0</v>
      </c>
      <c r="AL294" t="str">
        <f t="shared" si="236"/>
        <v>kosong</v>
      </c>
      <c r="AM294" s="77" t="str" cm="1">
        <f t="array" ref="AM294">_xlfn.IFNA(_xlfn.IFS(AL294&lt;&gt;"kosong","ada",AL295&lt;&gt;"kosong","ada",AL296&lt;&gt;"kosong","ada"), "")</f>
        <v/>
      </c>
    </row>
    <row r="295" spans="1:39" x14ac:dyDescent="0.25">
      <c r="A295" s="13" t="str">
        <f t="shared" si="223"/>
        <v>K12</v>
      </c>
      <c r="B295" s="54"/>
      <c r="C295" s="53" t="s">
        <v>10</v>
      </c>
      <c r="D295" s="11" t="s">
        <v>9</v>
      </c>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f>SUM(F295:AJ295)</f>
        <v>0</v>
      </c>
      <c r="AL295" t="str">
        <f t="shared" si="236"/>
        <v>kosong</v>
      </c>
      <c r="AM295" s="77"/>
    </row>
    <row r="296" spans="1:39" x14ac:dyDescent="0.25">
      <c r="A296" s="13" t="str">
        <f t="shared" si="223"/>
        <v>K12</v>
      </c>
      <c r="B296" s="54"/>
      <c r="C296" s="55"/>
      <c r="D296" s="11" t="s">
        <v>11</v>
      </c>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f>SUM(F296:AJ296)</f>
        <v>0</v>
      </c>
      <c r="AL296" t="str">
        <f t="shared" si="236"/>
        <v>kosong</v>
      </c>
      <c r="AM296" s="77"/>
    </row>
    <row r="297" spans="1:39" x14ac:dyDescent="0.25">
      <c r="A297" s="16" t="str">
        <f t="shared" si="223"/>
        <v>K12</v>
      </c>
      <c r="B297" s="55"/>
      <c r="C297" s="17" t="s">
        <v>12</v>
      </c>
      <c r="D297" s="17" t="s">
        <v>9</v>
      </c>
      <c r="E297" s="12">
        <v>0</v>
      </c>
      <c r="F297" s="18">
        <f>E297+F294-F295</f>
        <v>0</v>
      </c>
      <c r="G297" s="18">
        <f t="shared" ref="G297:M297" si="262">F297+G294-G295</f>
        <v>0</v>
      </c>
      <c r="H297" s="18">
        <f t="shared" si="262"/>
        <v>0</v>
      </c>
      <c r="I297" s="18">
        <f t="shared" si="262"/>
        <v>0</v>
      </c>
      <c r="J297" s="18">
        <f t="shared" si="262"/>
        <v>0</v>
      </c>
      <c r="K297" s="18">
        <f t="shared" si="262"/>
        <v>0</v>
      </c>
      <c r="L297" s="18">
        <f t="shared" si="262"/>
        <v>0</v>
      </c>
      <c r="M297" s="18">
        <f t="shared" si="262"/>
        <v>0</v>
      </c>
      <c r="N297" s="18">
        <f>M297+N294-N295</f>
        <v>0</v>
      </c>
      <c r="O297" s="18">
        <f t="shared" ref="O297" si="263">N297+O294-O295</f>
        <v>0</v>
      </c>
      <c r="P297" s="18">
        <f>O297+P294-P295</f>
        <v>0</v>
      </c>
      <c r="Q297" s="18">
        <f>P297+Q294-Q295</f>
        <v>0</v>
      </c>
      <c r="R297" s="18">
        <f t="shared" ref="R297:T297" si="264">Q297+R294-R295</f>
        <v>0</v>
      </c>
      <c r="S297" s="18">
        <f t="shared" si="264"/>
        <v>0</v>
      </c>
      <c r="T297" s="18">
        <f t="shared" si="264"/>
        <v>0</v>
      </c>
      <c r="U297" s="18">
        <f>T297+U294-U295</f>
        <v>0</v>
      </c>
      <c r="V297" s="18">
        <f t="shared" ref="V297:AD297" si="265">U297+V294-V295</f>
        <v>0</v>
      </c>
      <c r="W297" s="18">
        <f t="shared" si="265"/>
        <v>0</v>
      </c>
      <c r="X297" s="18">
        <f t="shared" si="265"/>
        <v>0</v>
      </c>
      <c r="Y297" s="18">
        <f t="shared" si="265"/>
        <v>0</v>
      </c>
      <c r="Z297" s="18">
        <f t="shared" si="265"/>
        <v>0</v>
      </c>
      <c r="AA297" s="18">
        <f t="shared" si="265"/>
        <v>0</v>
      </c>
      <c r="AB297" s="18">
        <f t="shared" si="265"/>
        <v>0</v>
      </c>
      <c r="AC297" s="18">
        <f t="shared" si="265"/>
        <v>0</v>
      </c>
      <c r="AD297" s="18">
        <f t="shared" si="265"/>
        <v>0</v>
      </c>
      <c r="AE297" s="18">
        <f>AD297+AE294-AE295</f>
        <v>0</v>
      </c>
      <c r="AF297" s="18">
        <f>AE297+AF294-AF295</f>
        <v>0</v>
      </c>
      <c r="AG297" s="18">
        <f t="shared" ref="AG297:AH297" si="266">AF297+AG294-AG295</f>
        <v>0</v>
      </c>
      <c r="AH297" s="18">
        <f t="shared" si="266"/>
        <v>0</v>
      </c>
      <c r="AI297" s="18">
        <f t="shared" ref="AI297:AJ297" si="267">AG297+AI294-AI295</f>
        <v>0</v>
      </c>
      <c r="AJ297" s="18">
        <f t="shared" si="267"/>
        <v>0</v>
      </c>
      <c r="AK297" s="18">
        <f>AJ297</f>
        <v>0</v>
      </c>
      <c r="AL297" t="str">
        <f t="shared" si="243"/>
        <v/>
      </c>
      <c r="AM297" s="77"/>
    </row>
    <row r="298" spans="1:39" x14ac:dyDescent="0.25">
      <c r="A298" s="10" t="s">
        <v>88</v>
      </c>
      <c r="B298" s="53">
        <f>VLOOKUP(A298,[1]INTI!$F$4:$G$317,2,FALSE)</f>
        <v>27.55</v>
      </c>
      <c r="C298" s="11" t="s">
        <v>8</v>
      </c>
      <c r="D298" s="11" t="s">
        <v>9</v>
      </c>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f>SUM(F298:AJ298)</f>
        <v>0</v>
      </c>
      <c r="AL298" t="str">
        <f t="shared" si="236"/>
        <v>kosong</v>
      </c>
      <c r="AM298" s="77" t="str" cm="1">
        <f t="array" ref="AM298">_xlfn.IFNA(_xlfn.IFS(AL298&lt;&gt;"kosong","ada",AL299&lt;&gt;"kosong","ada",AL300&lt;&gt;"kosong","ada"), "")</f>
        <v/>
      </c>
    </row>
    <row r="299" spans="1:39" x14ac:dyDescent="0.25">
      <c r="A299" s="13" t="str">
        <f t="shared" si="223"/>
        <v>N05</v>
      </c>
      <c r="B299" s="54"/>
      <c r="C299" s="53" t="s">
        <v>10</v>
      </c>
      <c r="D299" s="11" t="s">
        <v>9</v>
      </c>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f>SUM(F299:AJ299)</f>
        <v>0</v>
      </c>
      <c r="AL299" t="str">
        <f t="shared" si="236"/>
        <v>kosong</v>
      </c>
      <c r="AM299" s="77"/>
    </row>
    <row r="300" spans="1:39" x14ac:dyDescent="0.25">
      <c r="A300" s="13" t="str">
        <f t="shared" si="223"/>
        <v>N05</v>
      </c>
      <c r="B300" s="54"/>
      <c r="C300" s="55"/>
      <c r="D300" s="11" t="s">
        <v>11</v>
      </c>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f>SUM(F300:AJ300)</f>
        <v>0</v>
      </c>
      <c r="AL300" t="str">
        <f t="shared" si="236"/>
        <v>kosong</v>
      </c>
      <c r="AM300" s="77"/>
    </row>
    <row r="301" spans="1:39" x14ac:dyDescent="0.25">
      <c r="A301" s="16" t="str">
        <f t="shared" si="223"/>
        <v>N05</v>
      </c>
      <c r="B301" s="55"/>
      <c r="C301" s="17" t="s">
        <v>12</v>
      </c>
      <c r="D301" s="17" t="s">
        <v>9</v>
      </c>
      <c r="E301" s="12">
        <v>295.60000000000014</v>
      </c>
      <c r="F301" s="18">
        <f>E301+F298-F299</f>
        <v>295.60000000000014</v>
      </c>
      <c r="G301" s="18">
        <f t="shared" ref="G301:M301" si="268">F301+G298-G299</f>
        <v>295.60000000000014</v>
      </c>
      <c r="H301" s="18">
        <f t="shared" si="268"/>
        <v>295.60000000000014</v>
      </c>
      <c r="I301" s="18">
        <f t="shared" si="268"/>
        <v>295.60000000000014</v>
      </c>
      <c r="J301" s="18">
        <f t="shared" si="268"/>
        <v>295.60000000000014</v>
      </c>
      <c r="K301" s="18">
        <f t="shared" si="268"/>
        <v>295.60000000000014</v>
      </c>
      <c r="L301" s="18">
        <f t="shared" si="268"/>
        <v>295.60000000000014</v>
      </c>
      <c r="M301" s="18">
        <f t="shared" si="268"/>
        <v>295.60000000000014</v>
      </c>
      <c r="N301" s="18">
        <f>M301+N298-N299</f>
        <v>295.60000000000014</v>
      </c>
      <c r="O301" s="18">
        <f t="shared" ref="O301" si="269">N301+O298-O299</f>
        <v>295.60000000000014</v>
      </c>
      <c r="P301" s="18">
        <f>O301+P298-P299</f>
        <v>295.60000000000014</v>
      </c>
      <c r="Q301" s="18">
        <f>P301+Q298-Q299</f>
        <v>295.60000000000014</v>
      </c>
      <c r="R301" s="18">
        <f t="shared" ref="R301:T301" si="270">Q301+R298-R299</f>
        <v>295.60000000000014</v>
      </c>
      <c r="S301" s="18">
        <f t="shared" si="270"/>
        <v>295.60000000000014</v>
      </c>
      <c r="T301" s="18">
        <f t="shared" si="270"/>
        <v>295.60000000000014</v>
      </c>
      <c r="U301" s="18">
        <f>T301+U298-U299</f>
        <v>295.60000000000014</v>
      </c>
      <c r="V301" s="18">
        <f t="shared" ref="V301:AD301" si="271">U301+V298-V299</f>
        <v>295.60000000000014</v>
      </c>
      <c r="W301" s="18">
        <f t="shared" si="271"/>
        <v>295.60000000000014</v>
      </c>
      <c r="X301" s="18">
        <f t="shared" si="271"/>
        <v>295.60000000000014</v>
      </c>
      <c r="Y301" s="18">
        <f t="shared" si="271"/>
        <v>295.60000000000014</v>
      </c>
      <c r="Z301" s="18">
        <f t="shared" si="271"/>
        <v>295.60000000000014</v>
      </c>
      <c r="AA301" s="18">
        <f t="shared" si="271"/>
        <v>295.60000000000014</v>
      </c>
      <c r="AB301" s="18">
        <f t="shared" si="271"/>
        <v>295.60000000000014</v>
      </c>
      <c r="AC301" s="18">
        <f t="shared" si="271"/>
        <v>295.60000000000014</v>
      </c>
      <c r="AD301" s="18">
        <f t="shared" si="271"/>
        <v>295.60000000000014</v>
      </c>
      <c r="AE301" s="18">
        <f>AD301+AE298-AE299</f>
        <v>295.60000000000014</v>
      </c>
      <c r="AF301" s="18">
        <f>AE301+AF298-AF299</f>
        <v>295.60000000000014</v>
      </c>
      <c r="AG301" s="18">
        <f t="shared" ref="AG301:AH301" si="272">AF301+AG298-AG299</f>
        <v>295.60000000000014</v>
      </c>
      <c r="AH301" s="18">
        <f t="shared" si="272"/>
        <v>295.60000000000014</v>
      </c>
      <c r="AI301" s="18">
        <f t="shared" ref="AI301:AJ301" si="273">AG301+AI298-AI299</f>
        <v>295.60000000000014</v>
      </c>
      <c r="AJ301" s="18">
        <f t="shared" si="273"/>
        <v>295.60000000000014</v>
      </c>
      <c r="AK301" s="18">
        <f>AJ301</f>
        <v>295.60000000000014</v>
      </c>
      <c r="AL301" t="str">
        <f t="shared" si="243"/>
        <v/>
      </c>
      <c r="AM301" s="77"/>
    </row>
    <row r="302" spans="1:39" x14ac:dyDescent="0.25">
      <c r="A302" s="10" t="s">
        <v>83</v>
      </c>
      <c r="B302" s="53">
        <f>VLOOKUP(A302,[1]INTI!$F$4:$G$317,2,FALSE)</f>
        <v>24.82</v>
      </c>
      <c r="C302" s="11" t="s">
        <v>8</v>
      </c>
      <c r="D302" s="11" t="s">
        <v>9</v>
      </c>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f>SUM(F302:AJ302)</f>
        <v>0</v>
      </c>
      <c r="AL302" t="str">
        <f t="shared" si="236"/>
        <v>kosong</v>
      </c>
      <c r="AM302" s="77" t="str" cm="1">
        <f t="array" ref="AM302">_xlfn.IFNA(_xlfn.IFS(AL302&lt;&gt;"kosong","ada",AL303&lt;&gt;"kosong","ada",AL304&lt;&gt;"kosong","ada"), "")</f>
        <v/>
      </c>
    </row>
    <row r="303" spans="1:39" x14ac:dyDescent="0.25">
      <c r="A303" s="13" t="str">
        <f t="shared" si="223"/>
        <v>L13</v>
      </c>
      <c r="B303" s="54"/>
      <c r="C303" s="53" t="s">
        <v>10</v>
      </c>
      <c r="D303" s="11" t="s">
        <v>9</v>
      </c>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f>SUM(F303:AJ303)</f>
        <v>0</v>
      </c>
      <c r="AL303" t="str">
        <f t="shared" si="236"/>
        <v>kosong</v>
      </c>
      <c r="AM303" s="77"/>
    </row>
    <row r="304" spans="1:39" x14ac:dyDescent="0.25">
      <c r="A304" s="13" t="str">
        <f t="shared" si="223"/>
        <v>L13</v>
      </c>
      <c r="B304" s="54"/>
      <c r="C304" s="55"/>
      <c r="D304" s="11" t="s">
        <v>11</v>
      </c>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f>SUM(F304:AJ304)</f>
        <v>0</v>
      </c>
      <c r="AL304" t="str">
        <f t="shared" si="236"/>
        <v>kosong</v>
      </c>
      <c r="AM304" s="77"/>
    </row>
    <row r="305" spans="1:39" x14ac:dyDescent="0.25">
      <c r="A305" s="16" t="str">
        <f t="shared" si="223"/>
        <v>L13</v>
      </c>
      <c r="B305" s="55"/>
      <c r="C305" s="17" t="s">
        <v>12</v>
      </c>
      <c r="D305" s="17" t="s">
        <v>9</v>
      </c>
      <c r="E305" s="12"/>
      <c r="F305" s="18">
        <f>E305+F302-F303</f>
        <v>0</v>
      </c>
      <c r="G305" s="18">
        <f t="shared" ref="G305:M305" si="274">F305+G302-G303</f>
        <v>0</v>
      </c>
      <c r="H305" s="18">
        <f t="shared" si="274"/>
        <v>0</v>
      </c>
      <c r="I305" s="18">
        <f t="shared" si="274"/>
        <v>0</v>
      </c>
      <c r="J305" s="18">
        <f t="shared" si="274"/>
        <v>0</v>
      </c>
      <c r="K305" s="18">
        <f t="shared" si="274"/>
        <v>0</v>
      </c>
      <c r="L305" s="18">
        <f t="shared" si="274"/>
        <v>0</v>
      </c>
      <c r="M305" s="18">
        <f t="shared" si="274"/>
        <v>0</v>
      </c>
      <c r="N305" s="18">
        <f>M305+N302-N303</f>
        <v>0</v>
      </c>
      <c r="O305" s="18">
        <f t="shared" ref="O305" si="275">N305+O302-O303</f>
        <v>0</v>
      </c>
      <c r="P305" s="18">
        <f>O305+P302-P303</f>
        <v>0</v>
      </c>
      <c r="Q305" s="18">
        <f>P305+Q302-Q303</f>
        <v>0</v>
      </c>
      <c r="R305" s="18">
        <f t="shared" ref="R305:T305" si="276">Q305+R302-R303</f>
        <v>0</v>
      </c>
      <c r="S305" s="18">
        <f t="shared" si="276"/>
        <v>0</v>
      </c>
      <c r="T305" s="18">
        <f t="shared" si="276"/>
        <v>0</v>
      </c>
      <c r="U305" s="18">
        <f>T305+U302-U303</f>
        <v>0</v>
      </c>
      <c r="V305" s="18">
        <f t="shared" ref="V305:AD305" si="277">U305+V302-V303</f>
        <v>0</v>
      </c>
      <c r="W305" s="18">
        <f t="shared" si="277"/>
        <v>0</v>
      </c>
      <c r="X305" s="18">
        <f t="shared" si="277"/>
        <v>0</v>
      </c>
      <c r="Y305" s="18">
        <f t="shared" si="277"/>
        <v>0</v>
      </c>
      <c r="Z305" s="18">
        <f t="shared" si="277"/>
        <v>0</v>
      </c>
      <c r="AA305" s="18">
        <f t="shared" si="277"/>
        <v>0</v>
      </c>
      <c r="AB305" s="18">
        <f t="shared" si="277"/>
        <v>0</v>
      </c>
      <c r="AC305" s="18">
        <f t="shared" si="277"/>
        <v>0</v>
      </c>
      <c r="AD305" s="18">
        <f t="shared" si="277"/>
        <v>0</v>
      </c>
      <c r="AE305" s="18">
        <f>AD305+AE302-AE303</f>
        <v>0</v>
      </c>
      <c r="AF305" s="18">
        <f>AE305+AF302-AF303</f>
        <v>0</v>
      </c>
      <c r="AG305" s="18">
        <f t="shared" ref="AG305:AH305" si="278">AF305+AG302-AG303</f>
        <v>0</v>
      </c>
      <c r="AH305" s="18">
        <f t="shared" si="278"/>
        <v>0</v>
      </c>
      <c r="AI305" s="18">
        <f t="shared" ref="AI305:AJ305" si="279">AG305+AI302-AI303</f>
        <v>0</v>
      </c>
      <c r="AJ305" s="18">
        <f t="shared" si="279"/>
        <v>0</v>
      </c>
      <c r="AK305" s="18">
        <f>AJ305</f>
        <v>0</v>
      </c>
      <c r="AL305" t="str">
        <f t="shared" si="243"/>
        <v/>
      </c>
      <c r="AM305" s="77"/>
    </row>
    <row r="306" spans="1:39" x14ac:dyDescent="0.25">
      <c r="A306" s="10" t="s">
        <v>89</v>
      </c>
      <c r="B306" s="53">
        <f>VLOOKUP(A306,[1]INTI!$F$4:$G$317,2,FALSE)</f>
        <v>37.56</v>
      </c>
      <c r="C306" s="11" t="s">
        <v>8</v>
      </c>
      <c r="D306" s="11" t="s">
        <v>9</v>
      </c>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f>SUM(F306:AJ306)</f>
        <v>0</v>
      </c>
      <c r="AL306" t="str">
        <f t="shared" si="236"/>
        <v>kosong</v>
      </c>
      <c r="AM306" s="77" t="str" cm="1">
        <f t="array" ref="AM306">_xlfn.IFNA(_xlfn.IFS(AL306&lt;&gt;"kosong","ada",AL307&lt;&gt;"kosong","ada",AL308&lt;&gt;"kosong","ada"), "")</f>
        <v/>
      </c>
    </row>
    <row r="307" spans="1:39" x14ac:dyDescent="0.25">
      <c r="A307" s="13" t="str">
        <f t="shared" si="223"/>
        <v>J04</v>
      </c>
      <c r="B307" s="54"/>
      <c r="C307" s="53" t="s">
        <v>10</v>
      </c>
      <c r="D307" s="11" t="s">
        <v>9</v>
      </c>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f>SUM(F307:AJ307)</f>
        <v>0</v>
      </c>
      <c r="AL307" t="str">
        <f t="shared" si="236"/>
        <v>kosong</v>
      </c>
      <c r="AM307" s="77"/>
    </row>
    <row r="308" spans="1:39" x14ac:dyDescent="0.25">
      <c r="A308" s="13" t="str">
        <f t="shared" si="223"/>
        <v>J04</v>
      </c>
      <c r="B308" s="54"/>
      <c r="C308" s="55"/>
      <c r="D308" s="11" t="s">
        <v>11</v>
      </c>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f>SUM(F308:AJ308)</f>
        <v>0</v>
      </c>
      <c r="AL308" t="str">
        <f t="shared" si="236"/>
        <v>kosong</v>
      </c>
      <c r="AM308" s="77"/>
    </row>
    <row r="309" spans="1:39" x14ac:dyDescent="0.25">
      <c r="A309" s="16" t="str">
        <f t="shared" si="223"/>
        <v>J04</v>
      </c>
      <c r="B309" s="55"/>
      <c r="C309" s="17" t="s">
        <v>12</v>
      </c>
      <c r="D309" s="17" t="s">
        <v>9</v>
      </c>
      <c r="E309" s="12">
        <v>-264</v>
      </c>
      <c r="F309" s="18">
        <f>E309+F306-F307</f>
        <v>-264</v>
      </c>
      <c r="G309" s="18">
        <f t="shared" ref="G309:M309" si="280">F309+G306-G307</f>
        <v>-264</v>
      </c>
      <c r="H309" s="18">
        <f t="shared" si="280"/>
        <v>-264</v>
      </c>
      <c r="I309" s="18">
        <f t="shared" si="280"/>
        <v>-264</v>
      </c>
      <c r="J309" s="18">
        <f t="shared" si="280"/>
        <v>-264</v>
      </c>
      <c r="K309" s="18">
        <f t="shared" si="280"/>
        <v>-264</v>
      </c>
      <c r="L309" s="18">
        <f t="shared" si="280"/>
        <v>-264</v>
      </c>
      <c r="M309" s="18">
        <f t="shared" si="280"/>
        <v>-264</v>
      </c>
      <c r="N309" s="18">
        <f>M309+N306-N307</f>
        <v>-264</v>
      </c>
      <c r="O309" s="18">
        <f t="shared" ref="O309" si="281">N309+O306-O307</f>
        <v>-264</v>
      </c>
      <c r="P309" s="18">
        <f>O309+P306-P307</f>
        <v>-264</v>
      </c>
      <c r="Q309" s="18">
        <f>P309+Q306-Q307</f>
        <v>-264</v>
      </c>
      <c r="R309" s="18">
        <f t="shared" ref="R309:T309" si="282">Q309+R306-R307</f>
        <v>-264</v>
      </c>
      <c r="S309" s="18">
        <f t="shared" si="282"/>
        <v>-264</v>
      </c>
      <c r="T309" s="18">
        <f t="shared" si="282"/>
        <v>-264</v>
      </c>
      <c r="U309" s="18">
        <f>T309+U306-U307</f>
        <v>-264</v>
      </c>
      <c r="V309" s="18">
        <f t="shared" ref="V309:AD309" si="283">U309+V306-V307</f>
        <v>-264</v>
      </c>
      <c r="W309" s="18">
        <f t="shared" si="283"/>
        <v>-264</v>
      </c>
      <c r="X309" s="18">
        <f t="shared" si="283"/>
        <v>-264</v>
      </c>
      <c r="Y309" s="18">
        <f t="shared" si="283"/>
        <v>-264</v>
      </c>
      <c r="Z309" s="18">
        <f t="shared" si="283"/>
        <v>-264</v>
      </c>
      <c r="AA309" s="18">
        <f t="shared" si="283"/>
        <v>-264</v>
      </c>
      <c r="AB309" s="18">
        <f t="shared" si="283"/>
        <v>-264</v>
      </c>
      <c r="AC309" s="18">
        <f t="shared" si="283"/>
        <v>-264</v>
      </c>
      <c r="AD309" s="18">
        <f t="shared" si="283"/>
        <v>-264</v>
      </c>
      <c r="AE309" s="18">
        <f>AD309+AE306-AE307</f>
        <v>-264</v>
      </c>
      <c r="AF309" s="18">
        <f>AE309+AF306-AF307</f>
        <v>-264</v>
      </c>
      <c r="AG309" s="18">
        <f t="shared" ref="AG309:AH309" si="284">AF309+AG306-AG307</f>
        <v>-264</v>
      </c>
      <c r="AH309" s="18">
        <f t="shared" si="284"/>
        <v>-264</v>
      </c>
      <c r="AI309" s="18">
        <f t="shared" ref="AI309:AJ309" si="285">AG309+AI306-AI307</f>
        <v>-264</v>
      </c>
      <c r="AJ309" s="18">
        <f t="shared" si="285"/>
        <v>-264</v>
      </c>
      <c r="AK309" s="18">
        <f>AJ309</f>
        <v>-264</v>
      </c>
      <c r="AL309" t="str">
        <f t="shared" si="243"/>
        <v/>
      </c>
      <c r="AM309" s="77"/>
    </row>
    <row r="310" spans="1:39" x14ac:dyDescent="0.25">
      <c r="A310" s="10" t="s">
        <v>90</v>
      </c>
      <c r="B310" s="53">
        <f>VLOOKUP(A310,[1]INTI!$F$4:$G$317,2,FALSE)</f>
        <v>37.119999999999997</v>
      </c>
      <c r="C310" s="11" t="s">
        <v>8</v>
      </c>
      <c r="D310" s="11" t="s">
        <v>9</v>
      </c>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f>SUM(F310:AJ310)</f>
        <v>0</v>
      </c>
      <c r="AL310" t="str">
        <f t="shared" si="236"/>
        <v>kosong</v>
      </c>
      <c r="AM310" s="77" t="str" cm="1">
        <f t="array" ref="AM310">_xlfn.IFNA(_xlfn.IFS(AL310&lt;&gt;"kosong","ada",AL311&lt;&gt;"kosong","ada",AL312&lt;&gt;"kosong","ada"), "")</f>
        <v/>
      </c>
    </row>
    <row r="311" spans="1:39" x14ac:dyDescent="0.25">
      <c r="A311" s="13" t="str">
        <f t="shared" si="223"/>
        <v>S21</v>
      </c>
      <c r="B311" s="54"/>
      <c r="C311" s="53" t="s">
        <v>10</v>
      </c>
      <c r="D311" s="11" t="s">
        <v>9</v>
      </c>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f>SUM(F311:AJ311)</f>
        <v>0</v>
      </c>
      <c r="AL311" t="str">
        <f t="shared" si="236"/>
        <v>kosong</v>
      </c>
      <c r="AM311" s="77"/>
    </row>
    <row r="312" spans="1:39" x14ac:dyDescent="0.25">
      <c r="A312" s="13" t="str">
        <f t="shared" si="223"/>
        <v>S21</v>
      </c>
      <c r="B312" s="54"/>
      <c r="C312" s="55"/>
      <c r="D312" s="11" t="s">
        <v>11</v>
      </c>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f>SUM(F312:AJ312)</f>
        <v>0</v>
      </c>
      <c r="AL312" t="str">
        <f t="shared" si="236"/>
        <v>kosong</v>
      </c>
      <c r="AM312" s="77"/>
    </row>
    <row r="313" spans="1:39" x14ac:dyDescent="0.25">
      <c r="A313" s="16" t="str">
        <f t="shared" si="223"/>
        <v>S21</v>
      </c>
      <c r="B313" s="55"/>
      <c r="C313" s="17" t="s">
        <v>12</v>
      </c>
      <c r="D313" s="17" t="s">
        <v>9</v>
      </c>
      <c r="E313" s="12">
        <v>-325.14000000000004</v>
      </c>
      <c r="F313" s="18">
        <f>E313+F310-F311</f>
        <v>-325.14000000000004</v>
      </c>
      <c r="G313" s="18">
        <f t="shared" ref="G313:M313" si="286">F313+G310-G311</f>
        <v>-325.14000000000004</v>
      </c>
      <c r="H313" s="18">
        <f t="shared" si="286"/>
        <v>-325.14000000000004</v>
      </c>
      <c r="I313" s="18">
        <f t="shared" si="286"/>
        <v>-325.14000000000004</v>
      </c>
      <c r="J313" s="18">
        <f t="shared" si="286"/>
        <v>-325.14000000000004</v>
      </c>
      <c r="K313" s="18">
        <f t="shared" si="286"/>
        <v>-325.14000000000004</v>
      </c>
      <c r="L313" s="18">
        <f t="shared" si="286"/>
        <v>-325.14000000000004</v>
      </c>
      <c r="M313" s="18">
        <f t="shared" si="286"/>
        <v>-325.14000000000004</v>
      </c>
      <c r="N313" s="18">
        <f>M313+N310-N311</f>
        <v>-325.14000000000004</v>
      </c>
      <c r="O313" s="18">
        <f t="shared" ref="O313" si="287">N313+O310-O311</f>
        <v>-325.14000000000004</v>
      </c>
      <c r="P313" s="18">
        <f>O313+P310-P311</f>
        <v>-325.14000000000004</v>
      </c>
      <c r="Q313" s="18">
        <f>P313+Q310-Q311</f>
        <v>-325.14000000000004</v>
      </c>
      <c r="R313" s="18">
        <f t="shared" ref="R313:T313" si="288">Q313+R310-R311</f>
        <v>-325.14000000000004</v>
      </c>
      <c r="S313" s="18">
        <f t="shared" si="288"/>
        <v>-325.14000000000004</v>
      </c>
      <c r="T313" s="18">
        <f t="shared" si="288"/>
        <v>-325.14000000000004</v>
      </c>
      <c r="U313" s="18">
        <f>T313+U310-U311</f>
        <v>-325.14000000000004</v>
      </c>
      <c r="V313" s="18">
        <f t="shared" ref="V313:AD313" si="289">U313+V310-V311</f>
        <v>-325.14000000000004</v>
      </c>
      <c r="W313" s="18">
        <f t="shared" si="289"/>
        <v>-325.14000000000004</v>
      </c>
      <c r="X313" s="18">
        <f t="shared" si="289"/>
        <v>-325.14000000000004</v>
      </c>
      <c r="Y313" s="18">
        <f t="shared" si="289"/>
        <v>-325.14000000000004</v>
      </c>
      <c r="Z313" s="18">
        <f t="shared" si="289"/>
        <v>-325.14000000000004</v>
      </c>
      <c r="AA313" s="18">
        <f t="shared" si="289"/>
        <v>-325.14000000000004</v>
      </c>
      <c r="AB313" s="18">
        <f t="shared" si="289"/>
        <v>-325.14000000000004</v>
      </c>
      <c r="AC313" s="18">
        <f t="shared" si="289"/>
        <v>-325.14000000000004</v>
      </c>
      <c r="AD313" s="18">
        <f t="shared" si="289"/>
        <v>-325.14000000000004</v>
      </c>
      <c r="AE313" s="18">
        <f>AD313+AE310-AE311</f>
        <v>-325.14000000000004</v>
      </c>
      <c r="AF313" s="18">
        <f>AE313+AF310-AF311</f>
        <v>-325.14000000000004</v>
      </c>
      <c r="AG313" s="18">
        <f t="shared" ref="AG313:AH313" si="290">AF313+AG310-AG311</f>
        <v>-325.14000000000004</v>
      </c>
      <c r="AH313" s="18">
        <f t="shared" si="290"/>
        <v>-325.14000000000004</v>
      </c>
      <c r="AI313" s="18">
        <f t="shared" ref="AI313:AJ313" si="291">AG313+AI310-AI311</f>
        <v>-325.14000000000004</v>
      </c>
      <c r="AJ313" s="18">
        <f t="shared" si="291"/>
        <v>-325.14000000000004</v>
      </c>
      <c r="AK313" s="18">
        <f>AJ313</f>
        <v>-325.14000000000004</v>
      </c>
      <c r="AL313" t="str">
        <f t="shared" si="243"/>
        <v/>
      </c>
      <c r="AM313" s="77"/>
    </row>
    <row r="314" spans="1:39" x14ac:dyDescent="0.25">
      <c r="A314" s="10" t="s">
        <v>91</v>
      </c>
      <c r="B314" s="53">
        <f>VLOOKUP(A314,[1]INTI!$F$4:$G$317,2,FALSE)</f>
        <v>21.207000000000001</v>
      </c>
      <c r="C314" s="11" t="s">
        <v>8</v>
      </c>
      <c r="D314" s="11" t="s">
        <v>9</v>
      </c>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f>SUM(F314:AJ314)</f>
        <v>0</v>
      </c>
      <c r="AL314" t="str">
        <f t="shared" si="236"/>
        <v>kosong</v>
      </c>
      <c r="AM314" s="77" t="str" cm="1">
        <f t="array" ref="AM314">_xlfn.IFNA(_xlfn.IFS(AL314&lt;&gt;"kosong","ada",AL315&lt;&gt;"kosong","ada",AL316&lt;&gt;"kosong","ada"), "")</f>
        <v/>
      </c>
    </row>
    <row r="315" spans="1:39" x14ac:dyDescent="0.25">
      <c r="A315" s="13" t="str">
        <f t="shared" si="223"/>
        <v>Q20</v>
      </c>
      <c r="B315" s="54"/>
      <c r="C315" s="53" t="s">
        <v>10</v>
      </c>
      <c r="D315" s="11" t="s">
        <v>9</v>
      </c>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f>SUM(F315:AJ315)</f>
        <v>0</v>
      </c>
      <c r="AL315" t="str">
        <f t="shared" si="236"/>
        <v>kosong</v>
      </c>
      <c r="AM315" s="77"/>
    </row>
    <row r="316" spans="1:39" x14ac:dyDescent="0.25">
      <c r="A316" s="13" t="str">
        <f t="shared" si="223"/>
        <v>Q20</v>
      </c>
      <c r="B316" s="54"/>
      <c r="C316" s="55"/>
      <c r="D316" s="11" t="s">
        <v>11</v>
      </c>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f>SUM(F316:AJ316)</f>
        <v>0</v>
      </c>
      <c r="AL316" t="str">
        <f t="shared" si="236"/>
        <v>kosong</v>
      </c>
      <c r="AM316" s="77"/>
    </row>
    <row r="317" spans="1:39" x14ac:dyDescent="0.25">
      <c r="A317" s="16" t="str">
        <f t="shared" si="223"/>
        <v>Q20</v>
      </c>
      <c r="B317" s="55"/>
      <c r="C317" s="17" t="s">
        <v>12</v>
      </c>
      <c r="D317" s="17" t="s">
        <v>9</v>
      </c>
      <c r="E317" s="12">
        <v>648.43999999999994</v>
      </c>
      <c r="F317" s="18">
        <f>E317+F314-F315</f>
        <v>648.43999999999994</v>
      </c>
      <c r="G317" s="18">
        <f t="shared" ref="G317:M317" si="292">F317+G314-G315</f>
        <v>648.43999999999994</v>
      </c>
      <c r="H317" s="18">
        <f t="shared" si="292"/>
        <v>648.43999999999994</v>
      </c>
      <c r="I317" s="18">
        <f t="shared" si="292"/>
        <v>648.43999999999994</v>
      </c>
      <c r="J317" s="18">
        <f t="shared" si="292"/>
        <v>648.43999999999994</v>
      </c>
      <c r="K317" s="18">
        <f t="shared" si="292"/>
        <v>648.43999999999994</v>
      </c>
      <c r="L317" s="18">
        <f t="shared" si="292"/>
        <v>648.43999999999994</v>
      </c>
      <c r="M317" s="18">
        <f t="shared" si="292"/>
        <v>648.43999999999994</v>
      </c>
      <c r="N317" s="18">
        <f>M317+N314-N315</f>
        <v>648.43999999999994</v>
      </c>
      <c r="O317" s="18">
        <f t="shared" ref="O317" si="293">N317+O314-O315</f>
        <v>648.43999999999994</v>
      </c>
      <c r="P317" s="18">
        <f>O317+P314-P315</f>
        <v>648.43999999999994</v>
      </c>
      <c r="Q317" s="18">
        <f>P317+Q314-Q315</f>
        <v>648.43999999999994</v>
      </c>
      <c r="R317" s="18">
        <f t="shared" ref="R317:T317" si="294">Q317+R314-R315</f>
        <v>648.43999999999994</v>
      </c>
      <c r="S317" s="18">
        <f t="shared" si="294"/>
        <v>648.43999999999994</v>
      </c>
      <c r="T317" s="18">
        <f t="shared" si="294"/>
        <v>648.43999999999994</v>
      </c>
      <c r="U317" s="18">
        <f>T317+U314-U315</f>
        <v>648.43999999999994</v>
      </c>
      <c r="V317" s="18">
        <f t="shared" ref="V317:AD317" si="295">U317+V314-V315</f>
        <v>648.43999999999994</v>
      </c>
      <c r="W317" s="18">
        <f t="shared" si="295"/>
        <v>648.43999999999994</v>
      </c>
      <c r="X317" s="18">
        <f t="shared" si="295"/>
        <v>648.43999999999994</v>
      </c>
      <c r="Y317" s="18">
        <f t="shared" si="295"/>
        <v>648.43999999999994</v>
      </c>
      <c r="Z317" s="18">
        <f t="shared" si="295"/>
        <v>648.43999999999994</v>
      </c>
      <c r="AA317" s="18">
        <f t="shared" si="295"/>
        <v>648.43999999999994</v>
      </c>
      <c r="AB317" s="18">
        <f t="shared" si="295"/>
        <v>648.43999999999994</v>
      </c>
      <c r="AC317" s="18">
        <f t="shared" si="295"/>
        <v>648.43999999999994</v>
      </c>
      <c r="AD317" s="18">
        <f t="shared" si="295"/>
        <v>648.43999999999994</v>
      </c>
      <c r="AE317" s="18">
        <f>AD317+AE314-AE315</f>
        <v>648.43999999999994</v>
      </c>
      <c r="AF317" s="18">
        <f>AE317+AF314-AF315</f>
        <v>648.43999999999994</v>
      </c>
      <c r="AG317" s="18">
        <f t="shared" ref="AG317:AH317" si="296">AF317+AG314-AG315</f>
        <v>648.43999999999994</v>
      </c>
      <c r="AH317" s="18">
        <f t="shared" si="296"/>
        <v>648.43999999999994</v>
      </c>
      <c r="AI317" s="18">
        <f t="shared" ref="AI317:AJ317" si="297">AG317+AI314-AI315</f>
        <v>648.43999999999994</v>
      </c>
      <c r="AJ317" s="18">
        <f t="shared" si="297"/>
        <v>648.43999999999994</v>
      </c>
      <c r="AK317" s="18">
        <f>AJ317</f>
        <v>648.43999999999994</v>
      </c>
      <c r="AL317" t="str">
        <f t="shared" si="243"/>
        <v/>
      </c>
      <c r="AM317" s="77"/>
    </row>
    <row r="318" spans="1:39" x14ac:dyDescent="0.25">
      <c r="A318" s="10" t="s">
        <v>92</v>
      </c>
      <c r="B318" s="53">
        <f>VLOOKUP(A318,[1]INTI!$F$4:$G$317,2,FALSE)</f>
        <v>34.097999999999999</v>
      </c>
      <c r="C318" s="11" t="s">
        <v>8</v>
      </c>
      <c r="D318" s="11" t="s">
        <v>9</v>
      </c>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f>SUM(F318:AJ318)</f>
        <v>0</v>
      </c>
      <c r="AL318" t="str">
        <f t="shared" si="236"/>
        <v>kosong</v>
      </c>
      <c r="AM318" s="77" t="str" cm="1">
        <f t="array" ref="AM318">_xlfn.IFNA(_xlfn.IFS(AL318&lt;&gt;"kosong","ada",AL319&lt;&gt;"kosong","ada",AL320&lt;&gt;"kosong","ada"), "")</f>
        <v/>
      </c>
    </row>
    <row r="319" spans="1:39" x14ac:dyDescent="0.25">
      <c r="A319" s="13" t="str">
        <f t="shared" si="223"/>
        <v>T23</v>
      </c>
      <c r="B319" s="54"/>
      <c r="C319" s="53" t="s">
        <v>10</v>
      </c>
      <c r="D319" s="11" t="s">
        <v>9</v>
      </c>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f>SUM(F319:AJ319)</f>
        <v>0</v>
      </c>
      <c r="AL319" t="str">
        <f t="shared" si="236"/>
        <v>kosong</v>
      </c>
      <c r="AM319" s="77"/>
    </row>
    <row r="320" spans="1:39" x14ac:dyDescent="0.25">
      <c r="A320" s="13" t="str">
        <f t="shared" si="223"/>
        <v>T23</v>
      </c>
      <c r="B320" s="54"/>
      <c r="C320" s="55"/>
      <c r="D320" s="11" t="s">
        <v>11</v>
      </c>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f>SUM(F320:AJ320)</f>
        <v>0</v>
      </c>
      <c r="AL320" t="str">
        <f t="shared" si="236"/>
        <v>kosong</v>
      </c>
      <c r="AM320" s="77"/>
    </row>
    <row r="321" spans="1:39" x14ac:dyDescent="0.25">
      <c r="A321" s="16" t="str">
        <f t="shared" si="223"/>
        <v>T23</v>
      </c>
      <c r="B321" s="55"/>
      <c r="C321" s="17" t="s">
        <v>12</v>
      </c>
      <c r="D321" s="17" t="s">
        <v>9</v>
      </c>
      <c r="E321" s="12">
        <v>-543.83999999999992</v>
      </c>
      <c r="F321" s="18">
        <f>E321+F318-F319</f>
        <v>-543.83999999999992</v>
      </c>
      <c r="G321" s="18">
        <f t="shared" ref="G321:M321" si="298">F321+G318-G319</f>
        <v>-543.83999999999992</v>
      </c>
      <c r="H321" s="18">
        <f t="shared" si="298"/>
        <v>-543.83999999999992</v>
      </c>
      <c r="I321" s="18">
        <f t="shared" si="298"/>
        <v>-543.83999999999992</v>
      </c>
      <c r="J321" s="18">
        <f t="shared" si="298"/>
        <v>-543.83999999999992</v>
      </c>
      <c r="K321" s="18">
        <f t="shared" si="298"/>
        <v>-543.83999999999992</v>
      </c>
      <c r="L321" s="18">
        <f t="shared" si="298"/>
        <v>-543.83999999999992</v>
      </c>
      <c r="M321" s="18">
        <f t="shared" si="298"/>
        <v>-543.83999999999992</v>
      </c>
      <c r="N321" s="18">
        <f>M321+N318-N319</f>
        <v>-543.83999999999992</v>
      </c>
      <c r="O321" s="18">
        <f t="shared" ref="O321" si="299">N321+O318-O319</f>
        <v>-543.83999999999992</v>
      </c>
      <c r="P321" s="18">
        <f>O321+P318-P319</f>
        <v>-543.83999999999992</v>
      </c>
      <c r="Q321" s="18">
        <f>P321+Q318-Q319</f>
        <v>-543.83999999999992</v>
      </c>
      <c r="R321" s="18">
        <f t="shared" ref="R321:T321" si="300">Q321+R318-R319</f>
        <v>-543.83999999999992</v>
      </c>
      <c r="S321" s="18">
        <f t="shared" si="300"/>
        <v>-543.83999999999992</v>
      </c>
      <c r="T321" s="18">
        <f t="shared" si="300"/>
        <v>-543.83999999999992</v>
      </c>
      <c r="U321" s="18">
        <f>T321+U318-U319</f>
        <v>-543.83999999999992</v>
      </c>
      <c r="V321" s="18">
        <f t="shared" ref="V321:AD321" si="301">U321+V318-V319</f>
        <v>-543.83999999999992</v>
      </c>
      <c r="W321" s="18">
        <f t="shared" si="301"/>
        <v>-543.83999999999992</v>
      </c>
      <c r="X321" s="18">
        <f t="shared" si="301"/>
        <v>-543.83999999999992</v>
      </c>
      <c r="Y321" s="18">
        <f t="shared" si="301"/>
        <v>-543.83999999999992</v>
      </c>
      <c r="Z321" s="18">
        <f t="shared" si="301"/>
        <v>-543.83999999999992</v>
      </c>
      <c r="AA321" s="18">
        <f t="shared" si="301"/>
        <v>-543.83999999999992</v>
      </c>
      <c r="AB321" s="18">
        <f t="shared" si="301"/>
        <v>-543.83999999999992</v>
      </c>
      <c r="AC321" s="18">
        <f t="shared" si="301"/>
        <v>-543.83999999999992</v>
      </c>
      <c r="AD321" s="18">
        <f t="shared" si="301"/>
        <v>-543.83999999999992</v>
      </c>
      <c r="AE321" s="18">
        <f>AD321+AE318-AE319</f>
        <v>-543.83999999999992</v>
      </c>
      <c r="AF321" s="18">
        <f>AE321+AF318-AF319</f>
        <v>-543.83999999999992</v>
      </c>
      <c r="AG321" s="18">
        <f t="shared" ref="AG321:AH321" si="302">AF321+AG318-AG319</f>
        <v>-543.83999999999992</v>
      </c>
      <c r="AH321" s="18">
        <f t="shared" si="302"/>
        <v>-543.83999999999992</v>
      </c>
      <c r="AI321" s="18">
        <f t="shared" ref="AI321:AJ321" si="303">AG321+AI318-AI319</f>
        <v>-543.83999999999992</v>
      </c>
      <c r="AJ321" s="18">
        <f t="shared" si="303"/>
        <v>-543.83999999999992</v>
      </c>
      <c r="AK321" s="18">
        <f>AJ321</f>
        <v>-543.83999999999992</v>
      </c>
      <c r="AL321" t="str">
        <f t="shared" si="243"/>
        <v/>
      </c>
      <c r="AM321" s="77"/>
    </row>
    <row r="322" spans="1:39" x14ac:dyDescent="0.25">
      <c r="A322" s="10" t="s">
        <v>93</v>
      </c>
      <c r="B322" s="53">
        <f>VLOOKUP(A322,[1]INTI!$F$4:$G$317,2,FALSE)</f>
        <v>0.18099999999999999</v>
      </c>
      <c r="C322" s="11" t="s">
        <v>8</v>
      </c>
      <c r="D322" s="11" t="s">
        <v>9</v>
      </c>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f>SUM(F322:AJ322)</f>
        <v>0</v>
      </c>
      <c r="AL322" t="str">
        <f t="shared" si="236"/>
        <v>kosong</v>
      </c>
      <c r="AM322" s="77" t="str" cm="1">
        <f t="array" ref="AM322">_xlfn.IFNA(_xlfn.IFS(AL322&lt;&gt;"kosong","ada",AL323&lt;&gt;"kosong","ada",AL324&lt;&gt;"kosong","ada"), "")</f>
        <v/>
      </c>
    </row>
    <row r="323" spans="1:39" x14ac:dyDescent="0.25">
      <c r="A323" s="13" t="str">
        <f t="shared" si="223"/>
        <v>J02</v>
      </c>
      <c r="B323" s="54"/>
      <c r="C323" s="53" t="s">
        <v>10</v>
      </c>
      <c r="D323" s="11" t="s">
        <v>9</v>
      </c>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f>SUM(F323:AJ323)</f>
        <v>0</v>
      </c>
      <c r="AL323" t="str">
        <f t="shared" si="236"/>
        <v>kosong</v>
      </c>
      <c r="AM323" s="77"/>
    </row>
    <row r="324" spans="1:39" x14ac:dyDescent="0.25">
      <c r="A324" s="13" t="str">
        <f t="shared" si="223"/>
        <v>J02</v>
      </c>
      <c r="B324" s="54"/>
      <c r="C324" s="55"/>
      <c r="D324" s="11" t="s">
        <v>11</v>
      </c>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f>SUM(F324:AJ324)</f>
        <v>0</v>
      </c>
      <c r="AL324" t="str">
        <f t="shared" si="236"/>
        <v>kosong</v>
      </c>
      <c r="AM324" s="77"/>
    </row>
    <row r="325" spans="1:39" x14ac:dyDescent="0.25">
      <c r="A325" s="16" t="str">
        <f t="shared" si="223"/>
        <v>J02</v>
      </c>
      <c r="B325" s="55"/>
      <c r="C325" s="17" t="s">
        <v>12</v>
      </c>
      <c r="D325" s="17" t="s">
        <v>9</v>
      </c>
      <c r="E325" s="12">
        <v>222.12</v>
      </c>
      <c r="F325" s="18">
        <f>E325+F322-F323</f>
        <v>222.12</v>
      </c>
      <c r="G325" s="18">
        <f t="shared" ref="G325:M325" si="304">F325+G322-G323</f>
        <v>222.12</v>
      </c>
      <c r="H325" s="18">
        <f t="shared" si="304"/>
        <v>222.12</v>
      </c>
      <c r="I325" s="18">
        <f t="shared" si="304"/>
        <v>222.12</v>
      </c>
      <c r="J325" s="18">
        <f t="shared" si="304"/>
        <v>222.12</v>
      </c>
      <c r="K325" s="18">
        <f t="shared" si="304"/>
        <v>222.12</v>
      </c>
      <c r="L325" s="18">
        <f t="shared" si="304"/>
        <v>222.12</v>
      </c>
      <c r="M325" s="18">
        <f t="shared" si="304"/>
        <v>222.12</v>
      </c>
      <c r="N325" s="18">
        <f>M325+N322-N323</f>
        <v>222.12</v>
      </c>
      <c r="O325" s="18">
        <f t="shared" ref="O325" si="305">N325+O322-O323</f>
        <v>222.12</v>
      </c>
      <c r="P325" s="18">
        <f>O325+P322-P323</f>
        <v>222.12</v>
      </c>
      <c r="Q325" s="18">
        <f>P325+Q322-Q323</f>
        <v>222.12</v>
      </c>
      <c r="R325" s="18">
        <f t="shared" ref="R325:T325" si="306">Q325+R322-R323</f>
        <v>222.12</v>
      </c>
      <c r="S325" s="18">
        <f t="shared" si="306"/>
        <v>222.12</v>
      </c>
      <c r="T325" s="18">
        <f t="shared" si="306"/>
        <v>222.12</v>
      </c>
      <c r="U325" s="18">
        <f>T325+U322-U323</f>
        <v>222.12</v>
      </c>
      <c r="V325" s="18">
        <f t="shared" ref="V325:AD325" si="307">U325+V322-V323</f>
        <v>222.12</v>
      </c>
      <c r="W325" s="18">
        <f t="shared" si="307"/>
        <v>222.12</v>
      </c>
      <c r="X325" s="18">
        <f t="shared" si="307"/>
        <v>222.12</v>
      </c>
      <c r="Y325" s="18">
        <f t="shared" si="307"/>
        <v>222.12</v>
      </c>
      <c r="Z325" s="18">
        <f t="shared" si="307"/>
        <v>222.12</v>
      </c>
      <c r="AA325" s="18">
        <f t="shared" si="307"/>
        <v>222.12</v>
      </c>
      <c r="AB325" s="18">
        <f t="shared" si="307"/>
        <v>222.12</v>
      </c>
      <c r="AC325" s="18">
        <f t="shared" si="307"/>
        <v>222.12</v>
      </c>
      <c r="AD325" s="18">
        <f t="shared" si="307"/>
        <v>222.12</v>
      </c>
      <c r="AE325" s="18">
        <f>AD325+AE322-AE323</f>
        <v>222.12</v>
      </c>
      <c r="AF325" s="18">
        <f>AE325+AF322-AF323</f>
        <v>222.12</v>
      </c>
      <c r="AG325" s="18">
        <f t="shared" ref="AG325:AH325" si="308">AF325+AG322-AG323</f>
        <v>222.12</v>
      </c>
      <c r="AH325" s="18">
        <f t="shared" si="308"/>
        <v>222.12</v>
      </c>
      <c r="AI325" s="18">
        <f t="shared" ref="AI325:AJ325" si="309">AG325+AI322-AI323</f>
        <v>222.12</v>
      </c>
      <c r="AJ325" s="18">
        <f t="shared" si="309"/>
        <v>222.12</v>
      </c>
      <c r="AK325" s="18">
        <f>AJ325</f>
        <v>222.12</v>
      </c>
      <c r="AL325" t="str">
        <f t="shared" si="243"/>
        <v/>
      </c>
      <c r="AM325" s="77"/>
    </row>
    <row r="326" spans="1:39" x14ac:dyDescent="0.25">
      <c r="A326" s="10" t="s">
        <v>102</v>
      </c>
      <c r="B326" s="53">
        <f>VLOOKUP(A326,[1]INTI!$F$4:$G$317,2,FALSE)</f>
        <v>33.75</v>
      </c>
      <c r="C326" s="11" t="s">
        <v>8</v>
      </c>
      <c r="D326" s="11" t="s">
        <v>9</v>
      </c>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f>SUM(F326:AJ326)</f>
        <v>0</v>
      </c>
      <c r="AL326" t="str">
        <f t="shared" si="236"/>
        <v>kosong</v>
      </c>
      <c r="AM326" s="77" t="str" cm="1">
        <f t="array" ref="AM326">_xlfn.IFNA(_xlfn.IFS(AL326&lt;&gt;"kosong","ada",AL327&lt;&gt;"kosong","ada",AL328&lt;&gt;"kosong","ada"), "")</f>
        <v/>
      </c>
    </row>
    <row r="327" spans="1:39" x14ac:dyDescent="0.25">
      <c r="A327" s="13" t="str">
        <f t="shared" si="223"/>
        <v>J06</v>
      </c>
      <c r="B327" s="54"/>
      <c r="C327" s="53" t="s">
        <v>10</v>
      </c>
      <c r="D327" s="11" t="s">
        <v>9</v>
      </c>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f>SUM(F327:AJ327)</f>
        <v>0</v>
      </c>
      <c r="AL327" t="str">
        <f t="shared" si="236"/>
        <v>kosong</v>
      </c>
      <c r="AM327" s="77"/>
    </row>
    <row r="328" spans="1:39" x14ac:dyDescent="0.25">
      <c r="A328" s="13" t="str">
        <f t="shared" si="223"/>
        <v>J06</v>
      </c>
      <c r="B328" s="54"/>
      <c r="C328" s="55"/>
      <c r="D328" s="11" t="s">
        <v>11</v>
      </c>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f>SUM(F328:AJ328)</f>
        <v>0</v>
      </c>
      <c r="AL328" t="str">
        <f t="shared" si="236"/>
        <v>kosong</v>
      </c>
      <c r="AM328" s="77"/>
    </row>
    <row r="329" spans="1:39" x14ac:dyDescent="0.25">
      <c r="A329" s="16" t="str">
        <f t="shared" si="223"/>
        <v>J06</v>
      </c>
      <c r="B329" s="55"/>
      <c r="C329" s="17" t="s">
        <v>12</v>
      </c>
      <c r="D329" s="17" t="s">
        <v>9</v>
      </c>
      <c r="E329" s="12">
        <v>0</v>
      </c>
      <c r="F329" s="18">
        <f>E329+F326-F327</f>
        <v>0</v>
      </c>
      <c r="G329" s="18">
        <f t="shared" ref="G329:M329" si="310">F329+G326-G327</f>
        <v>0</v>
      </c>
      <c r="H329" s="18">
        <f t="shared" si="310"/>
        <v>0</v>
      </c>
      <c r="I329" s="18">
        <f t="shared" si="310"/>
        <v>0</v>
      </c>
      <c r="J329" s="18">
        <f t="shared" si="310"/>
        <v>0</v>
      </c>
      <c r="K329" s="18">
        <f t="shared" si="310"/>
        <v>0</v>
      </c>
      <c r="L329" s="18">
        <f t="shared" si="310"/>
        <v>0</v>
      </c>
      <c r="M329" s="18">
        <f t="shared" si="310"/>
        <v>0</v>
      </c>
      <c r="N329" s="18">
        <f>M329+N326-N327</f>
        <v>0</v>
      </c>
      <c r="O329" s="18">
        <f t="shared" ref="O329" si="311">N329+O326-O327</f>
        <v>0</v>
      </c>
      <c r="P329" s="18">
        <f>O329+P326-P327</f>
        <v>0</v>
      </c>
      <c r="Q329" s="18">
        <f>P329+Q326-Q327</f>
        <v>0</v>
      </c>
      <c r="R329" s="18">
        <f t="shared" ref="R329:T329" si="312">Q329+R326-R327</f>
        <v>0</v>
      </c>
      <c r="S329" s="18">
        <f t="shared" si="312"/>
        <v>0</v>
      </c>
      <c r="T329" s="18">
        <f t="shared" si="312"/>
        <v>0</v>
      </c>
      <c r="U329" s="18">
        <f>T329+U326-U327</f>
        <v>0</v>
      </c>
      <c r="V329" s="18">
        <f t="shared" ref="V329:AD329" si="313">U329+V326-V327</f>
        <v>0</v>
      </c>
      <c r="W329" s="18">
        <f t="shared" si="313"/>
        <v>0</v>
      </c>
      <c r="X329" s="18">
        <f t="shared" si="313"/>
        <v>0</v>
      </c>
      <c r="Y329" s="18">
        <f t="shared" si="313"/>
        <v>0</v>
      </c>
      <c r="Z329" s="18">
        <f t="shared" si="313"/>
        <v>0</v>
      </c>
      <c r="AA329" s="18">
        <f t="shared" si="313"/>
        <v>0</v>
      </c>
      <c r="AB329" s="18">
        <f t="shared" si="313"/>
        <v>0</v>
      </c>
      <c r="AC329" s="18">
        <f t="shared" si="313"/>
        <v>0</v>
      </c>
      <c r="AD329" s="18">
        <f t="shared" si="313"/>
        <v>0</v>
      </c>
      <c r="AE329" s="18">
        <f>AD329+AE326-AE327</f>
        <v>0</v>
      </c>
      <c r="AF329" s="18">
        <f>AE329+AF326-AF327</f>
        <v>0</v>
      </c>
      <c r="AG329" s="18">
        <f t="shared" ref="AG329:AH329" si="314">AF329+AG326-AG327</f>
        <v>0</v>
      </c>
      <c r="AH329" s="18">
        <f t="shared" si="314"/>
        <v>0</v>
      </c>
      <c r="AI329" s="18">
        <f t="shared" ref="AI329:AJ329" si="315">AG329+AI326-AI327</f>
        <v>0</v>
      </c>
      <c r="AJ329" s="18">
        <f t="shared" si="315"/>
        <v>0</v>
      </c>
      <c r="AK329" s="18">
        <f>AJ329</f>
        <v>0</v>
      </c>
      <c r="AL329" t="str">
        <f t="shared" si="243"/>
        <v/>
      </c>
      <c r="AM329" s="77"/>
    </row>
    <row r="330" spans="1:39" x14ac:dyDescent="0.25">
      <c r="A330" s="10" t="s">
        <v>103</v>
      </c>
      <c r="B330" s="53">
        <f>VLOOKUP(A330,[1]INTI!$F$4:$G$317,2,FALSE)</f>
        <v>33.484000000000002</v>
      </c>
      <c r="C330" s="11" t="s">
        <v>8</v>
      </c>
      <c r="D330" s="11" t="s">
        <v>9</v>
      </c>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f>SUM(F330:AJ330)</f>
        <v>0</v>
      </c>
      <c r="AL330" t="str">
        <f t="shared" si="236"/>
        <v>kosong</v>
      </c>
      <c r="AM330" s="77" t="str" cm="1">
        <f t="array" ref="AM330">_xlfn.IFNA(_xlfn.IFS(AL330&lt;&gt;"kosong","ada",AL331&lt;&gt;"kosong","ada",AL332&lt;&gt;"kosong","ada"), "")</f>
        <v/>
      </c>
    </row>
    <row r="331" spans="1:39" x14ac:dyDescent="0.25">
      <c r="A331" s="13" t="str">
        <f t="shared" si="223"/>
        <v>J07</v>
      </c>
      <c r="B331" s="54"/>
      <c r="C331" s="53" t="s">
        <v>10</v>
      </c>
      <c r="D331" s="11" t="s">
        <v>9</v>
      </c>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f>SUM(F331:AJ331)</f>
        <v>0</v>
      </c>
      <c r="AL331" t="str">
        <f t="shared" si="236"/>
        <v>kosong</v>
      </c>
      <c r="AM331" s="77"/>
    </row>
    <row r="332" spans="1:39" x14ac:dyDescent="0.25">
      <c r="A332" s="13" t="str">
        <f t="shared" si="223"/>
        <v>J07</v>
      </c>
      <c r="B332" s="54"/>
      <c r="C332" s="55"/>
      <c r="D332" s="11" t="s">
        <v>11</v>
      </c>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f>SUM(F332:AJ332)</f>
        <v>0</v>
      </c>
      <c r="AL332" t="str">
        <f t="shared" si="236"/>
        <v>kosong</v>
      </c>
      <c r="AM332" s="77"/>
    </row>
    <row r="333" spans="1:39" x14ac:dyDescent="0.25">
      <c r="A333" s="16" t="str">
        <f t="shared" si="223"/>
        <v>J07</v>
      </c>
      <c r="B333" s="55"/>
      <c r="C333" s="17" t="s">
        <v>12</v>
      </c>
      <c r="D333" s="17" t="s">
        <v>9</v>
      </c>
      <c r="E333" s="12">
        <v>0</v>
      </c>
      <c r="F333" s="18">
        <f>E333+F330-F331</f>
        <v>0</v>
      </c>
      <c r="G333" s="18">
        <f t="shared" ref="G333:M333" si="316">F333+G330-G331</f>
        <v>0</v>
      </c>
      <c r="H333" s="18">
        <f t="shared" si="316"/>
        <v>0</v>
      </c>
      <c r="I333" s="18">
        <f t="shared" si="316"/>
        <v>0</v>
      </c>
      <c r="J333" s="18">
        <f t="shared" si="316"/>
        <v>0</v>
      </c>
      <c r="K333" s="18">
        <f t="shared" si="316"/>
        <v>0</v>
      </c>
      <c r="L333" s="18">
        <f t="shared" si="316"/>
        <v>0</v>
      </c>
      <c r="M333" s="18">
        <f t="shared" si="316"/>
        <v>0</v>
      </c>
      <c r="N333" s="18">
        <f>M333+N330-N331</f>
        <v>0</v>
      </c>
      <c r="O333" s="18">
        <f t="shared" ref="O333" si="317">N333+O330-O331</f>
        <v>0</v>
      </c>
      <c r="P333" s="18">
        <f>O333+P330-P331</f>
        <v>0</v>
      </c>
      <c r="Q333" s="18">
        <f>P333+Q330-Q331</f>
        <v>0</v>
      </c>
      <c r="R333" s="18">
        <f t="shared" ref="R333:T333" si="318">Q333+R330-R331</f>
        <v>0</v>
      </c>
      <c r="S333" s="18">
        <f t="shared" si="318"/>
        <v>0</v>
      </c>
      <c r="T333" s="18">
        <f t="shared" si="318"/>
        <v>0</v>
      </c>
      <c r="U333" s="18">
        <f>T333+U330-U331</f>
        <v>0</v>
      </c>
      <c r="V333" s="18">
        <f t="shared" ref="V333:AD333" si="319">U333+V330-V331</f>
        <v>0</v>
      </c>
      <c r="W333" s="18">
        <f t="shared" si="319"/>
        <v>0</v>
      </c>
      <c r="X333" s="18">
        <f t="shared" si="319"/>
        <v>0</v>
      </c>
      <c r="Y333" s="18">
        <f t="shared" si="319"/>
        <v>0</v>
      </c>
      <c r="Z333" s="18">
        <f t="shared" si="319"/>
        <v>0</v>
      </c>
      <c r="AA333" s="18">
        <f t="shared" si="319"/>
        <v>0</v>
      </c>
      <c r="AB333" s="18">
        <f t="shared" si="319"/>
        <v>0</v>
      </c>
      <c r="AC333" s="18">
        <f t="shared" si="319"/>
        <v>0</v>
      </c>
      <c r="AD333" s="18">
        <f t="shared" si="319"/>
        <v>0</v>
      </c>
      <c r="AE333" s="18">
        <f>AD333+AE330-AE331</f>
        <v>0</v>
      </c>
      <c r="AF333" s="18">
        <f>AE333+AF330-AF331</f>
        <v>0</v>
      </c>
      <c r="AG333" s="18">
        <f t="shared" ref="AG333:AH333" si="320">AF333+AG330-AG331</f>
        <v>0</v>
      </c>
      <c r="AH333" s="18">
        <f t="shared" si="320"/>
        <v>0</v>
      </c>
      <c r="AI333" s="18">
        <f t="shared" ref="AI333:AJ333" si="321">AG333+AI330-AI331</f>
        <v>0</v>
      </c>
      <c r="AJ333" s="18">
        <f t="shared" si="321"/>
        <v>0</v>
      </c>
      <c r="AK333" s="18">
        <f>AJ333</f>
        <v>0</v>
      </c>
      <c r="AL333" t="str">
        <f t="shared" si="243"/>
        <v/>
      </c>
      <c r="AM333" s="77"/>
    </row>
    <row r="334" spans="1:39" x14ac:dyDescent="0.25">
      <c r="A334" s="10" t="s">
        <v>104</v>
      </c>
      <c r="B334" s="53">
        <f>VLOOKUP(A334,[1]INTI!$F$4:$G$317,2,FALSE)</f>
        <v>15.500999999999999</v>
      </c>
      <c r="C334" s="11" t="s">
        <v>8</v>
      </c>
      <c r="D334" s="11" t="s">
        <v>9</v>
      </c>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f>SUM(F334:AJ334)</f>
        <v>0</v>
      </c>
      <c r="AL334" t="str">
        <f t="shared" si="236"/>
        <v>kosong</v>
      </c>
      <c r="AM334" s="77" t="str" cm="1">
        <f t="array" ref="AM334">_xlfn.IFNA(_xlfn.IFS(AL334&lt;&gt;"kosong","ada",AL335&lt;&gt;"kosong","ada",AL336&lt;&gt;"kosong","ada"), "")</f>
        <v/>
      </c>
    </row>
    <row r="335" spans="1:39" x14ac:dyDescent="0.25">
      <c r="A335" s="13" t="str">
        <f t="shared" ref="A335:A337" si="322">A334</f>
        <v>T24</v>
      </c>
      <c r="B335" s="54"/>
      <c r="C335" s="53" t="s">
        <v>10</v>
      </c>
      <c r="D335" s="11" t="s">
        <v>9</v>
      </c>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f>SUM(F335:AJ335)</f>
        <v>0</v>
      </c>
      <c r="AL335" t="str">
        <f t="shared" si="236"/>
        <v>kosong</v>
      </c>
      <c r="AM335" s="77"/>
    </row>
    <row r="336" spans="1:39" x14ac:dyDescent="0.25">
      <c r="A336" s="13" t="str">
        <f t="shared" si="322"/>
        <v>T24</v>
      </c>
      <c r="B336" s="54"/>
      <c r="C336" s="55"/>
      <c r="D336" s="11" t="s">
        <v>11</v>
      </c>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f>SUM(F336:AJ336)</f>
        <v>0</v>
      </c>
      <c r="AL336" t="str">
        <f t="shared" si="236"/>
        <v>kosong</v>
      </c>
      <c r="AM336" s="77"/>
    </row>
    <row r="337" spans="1:39" x14ac:dyDescent="0.25">
      <c r="A337" s="16" t="str">
        <f t="shared" si="322"/>
        <v>T24</v>
      </c>
      <c r="B337" s="55"/>
      <c r="C337" s="17" t="s">
        <v>12</v>
      </c>
      <c r="D337" s="17" t="s">
        <v>9</v>
      </c>
      <c r="E337" s="12">
        <v>0</v>
      </c>
      <c r="F337" s="18">
        <f>E337+F334-F335</f>
        <v>0</v>
      </c>
      <c r="G337" s="18">
        <f t="shared" ref="G337:M337" si="323">F337+G334-G335</f>
        <v>0</v>
      </c>
      <c r="H337" s="18">
        <f t="shared" si="323"/>
        <v>0</v>
      </c>
      <c r="I337" s="18">
        <f t="shared" si="323"/>
        <v>0</v>
      </c>
      <c r="J337" s="18">
        <f t="shared" si="323"/>
        <v>0</v>
      </c>
      <c r="K337" s="18">
        <f t="shared" si="323"/>
        <v>0</v>
      </c>
      <c r="L337" s="18">
        <f t="shared" si="323"/>
        <v>0</v>
      </c>
      <c r="M337" s="18">
        <f t="shared" si="323"/>
        <v>0</v>
      </c>
      <c r="N337" s="18">
        <f>M337+N334-N335</f>
        <v>0</v>
      </c>
      <c r="O337" s="18">
        <f t="shared" ref="O337" si="324">N337+O334-O335</f>
        <v>0</v>
      </c>
      <c r="P337" s="18">
        <f>O337+P334-P335</f>
        <v>0</v>
      </c>
      <c r="Q337" s="18">
        <f>P337+Q334-Q335</f>
        <v>0</v>
      </c>
      <c r="R337" s="18">
        <f t="shared" ref="R337:T337" si="325">Q337+R334-R335</f>
        <v>0</v>
      </c>
      <c r="S337" s="18">
        <f t="shared" si="325"/>
        <v>0</v>
      </c>
      <c r="T337" s="18">
        <f t="shared" si="325"/>
        <v>0</v>
      </c>
      <c r="U337" s="18">
        <f>T337+U334-U335</f>
        <v>0</v>
      </c>
      <c r="V337" s="18">
        <f t="shared" ref="V337:AD337" si="326">U337+V334-V335</f>
        <v>0</v>
      </c>
      <c r="W337" s="18">
        <f t="shared" si="326"/>
        <v>0</v>
      </c>
      <c r="X337" s="18">
        <f t="shared" si="326"/>
        <v>0</v>
      </c>
      <c r="Y337" s="18">
        <f t="shared" si="326"/>
        <v>0</v>
      </c>
      <c r="Z337" s="18">
        <f t="shared" si="326"/>
        <v>0</v>
      </c>
      <c r="AA337" s="18">
        <f t="shared" si="326"/>
        <v>0</v>
      </c>
      <c r="AB337" s="18">
        <f t="shared" si="326"/>
        <v>0</v>
      </c>
      <c r="AC337" s="18">
        <f t="shared" si="326"/>
        <v>0</v>
      </c>
      <c r="AD337" s="18">
        <f t="shared" si="326"/>
        <v>0</v>
      </c>
      <c r="AE337" s="18">
        <f>AD337+AE334-AE335</f>
        <v>0</v>
      </c>
      <c r="AF337" s="18">
        <f>AE337+AF334-AF335</f>
        <v>0</v>
      </c>
      <c r="AG337" s="18">
        <f t="shared" ref="AG337:AH337" si="327">AF337+AG334-AG335</f>
        <v>0</v>
      </c>
      <c r="AH337" s="18">
        <f t="shared" si="327"/>
        <v>0</v>
      </c>
      <c r="AI337" s="18">
        <f t="shared" ref="AI337:AJ337" si="328">AG337+AI334-AI335</f>
        <v>0</v>
      </c>
      <c r="AJ337" s="18">
        <f t="shared" si="328"/>
        <v>0</v>
      </c>
      <c r="AK337" s="18">
        <f>AJ337</f>
        <v>0</v>
      </c>
      <c r="AL337" t="str">
        <f t="shared" si="243"/>
        <v/>
      </c>
      <c r="AM337" s="77"/>
    </row>
    <row r="338" spans="1:39" x14ac:dyDescent="0.25">
      <c r="A338" s="10" t="s">
        <v>105</v>
      </c>
      <c r="B338" s="53">
        <f>VLOOKUP(A338,[1]INTI!$F$4:$G$317,2,FALSE)</f>
        <v>29.878</v>
      </c>
      <c r="C338" s="11" t="s">
        <v>8</v>
      </c>
      <c r="D338" s="11" t="s">
        <v>9</v>
      </c>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f>SUM(F338:AJ338)</f>
        <v>0</v>
      </c>
      <c r="AL338" t="str">
        <f t="shared" si="236"/>
        <v>kosong</v>
      </c>
      <c r="AM338" s="77" t="str" cm="1">
        <f t="array" ref="AM338">_xlfn.IFNA(_xlfn.IFS(AL338&lt;&gt;"kosong","ada",AL339&lt;&gt;"kosong","ada",AL340&lt;&gt;"kosong","ada"), "")</f>
        <v/>
      </c>
    </row>
    <row r="339" spans="1:39" x14ac:dyDescent="0.25">
      <c r="A339" s="13" t="str">
        <f t="shared" ref="A339:A385" si="329">A338</f>
        <v>J08</v>
      </c>
      <c r="B339" s="54"/>
      <c r="C339" s="53" t="s">
        <v>10</v>
      </c>
      <c r="D339" s="11" t="s">
        <v>9</v>
      </c>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f>SUM(F339:AJ339)</f>
        <v>0</v>
      </c>
      <c r="AL339" t="str">
        <f t="shared" si="236"/>
        <v>kosong</v>
      </c>
      <c r="AM339" s="77"/>
    </row>
    <row r="340" spans="1:39" x14ac:dyDescent="0.25">
      <c r="A340" s="13" t="str">
        <f t="shared" si="329"/>
        <v>J08</v>
      </c>
      <c r="B340" s="54"/>
      <c r="C340" s="55"/>
      <c r="D340" s="11" t="s">
        <v>11</v>
      </c>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f>SUM(F340:AJ340)</f>
        <v>0</v>
      </c>
      <c r="AL340" t="str">
        <f t="shared" si="236"/>
        <v>kosong</v>
      </c>
      <c r="AM340" s="77"/>
    </row>
    <row r="341" spans="1:39" x14ac:dyDescent="0.25">
      <c r="A341" s="16" t="str">
        <f t="shared" si="329"/>
        <v>J08</v>
      </c>
      <c r="B341" s="55"/>
      <c r="C341" s="17" t="s">
        <v>12</v>
      </c>
      <c r="D341" s="17" t="s">
        <v>9</v>
      </c>
      <c r="E341" s="12">
        <v>0</v>
      </c>
      <c r="F341" s="18">
        <f>E341+F338-F339</f>
        <v>0</v>
      </c>
      <c r="G341" s="18">
        <f t="shared" ref="G341:M341" si="330">F341+G338-G339</f>
        <v>0</v>
      </c>
      <c r="H341" s="18">
        <f t="shared" si="330"/>
        <v>0</v>
      </c>
      <c r="I341" s="18">
        <f t="shared" si="330"/>
        <v>0</v>
      </c>
      <c r="J341" s="18">
        <f t="shared" si="330"/>
        <v>0</v>
      </c>
      <c r="K341" s="18">
        <f t="shared" si="330"/>
        <v>0</v>
      </c>
      <c r="L341" s="18">
        <f t="shared" si="330"/>
        <v>0</v>
      </c>
      <c r="M341" s="18">
        <f t="shared" si="330"/>
        <v>0</v>
      </c>
      <c r="N341" s="18">
        <f>M341+N338-N339</f>
        <v>0</v>
      </c>
      <c r="O341" s="18">
        <f t="shared" ref="O341" si="331">N341+O338-O339</f>
        <v>0</v>
      </c>
      <c r="P341" s="18">
        <f>O341+P338-P339</f>
        <v>0</v>
      </c>
      <c r="Q341" s="18">
        <f>P341+Q338-Q339</f>
        <v>0</v>
      </c>
      <c r="R341" s="18">
        <f t="shared" ref="R341:T341" si="332">Q341+R338-R339</f>
        <v>0</v>
      </c>
      <c r="S341" s="18">
        <f t="shared" si="332"/>
        <v>0</v>
      </c>
      <c r="T341" s="18">
        <f t="shared" si="332"/>
        <v>0</v>
      </c>
      <c r="U341" s="18">
        <f>T341+U338-U339</f>
        <v>0</v>
      </c>
      <c r="V341" s="18">
        <f t="shared" ref="V341:AD341" si="333">U341+V338-V339</f>
        <v>0</v>
      </c>
      <c r="W341" s="18">
        <f t="shared" si="333"/>
        <v>0</v>
      </c>
      <c r="X341" s="18">
        <f t="shared" si="333"/>
        <v>0</v>
      </c>
      <c r="Y341" s="18">
        <f t="shared" si="333"/>
        <v>0</v>
      </c>
      <c r="Z341" s="18">
        <f t="shared" si="333"/>
        <v>0</v>
      </c>
      <c r="AA341" s="18">
        <f t="shared" si="333"/>
        <v>0</v>
      </c>
      <c r="AB341" s="18">
        <f t="shared" si="333"/>
        <v>0</v>
      </c>
      <c r="AC341" s="18">
        <f t="shared" si="333"/>
        <v>0</v>
      </c>
      <c r="AD341" s="18">
        <f t="shared" si="333"/>
        <v>0</v>
      </c>
      <c r="AE341" s="18">
        <f>AD341+AE338-AE339</f>
        <v>0</v>
      </c>
      <c r="AF341" s="18">
        <f>AE341+AF338-AF339</f>
        <v>0</v>
      </c>
      <c r="AG341" s="18">
        <f t="shared" ref="AG341:AH341" si="334">AF341+AG338-AG339</f>
        <v>0</v>
      </c>
      <c r="AH341" s="18">
        <f t="shared" si="334"/>
        <v>0</v>
      </c>
      <c r="AI341" s="18">
        <f t="shared" ref="AI341:AJ341" si="335">AG341+AI338-AI339</f>
        <v>0</v>
      </c>
      <c r="AJ341" s="18">
        <f t="shared" si="335"/>
        <v>0</v>
      </c>
      <c r="AK341" s="18">
        <f>AJ341</f>
        <v>0</v>
      </c>
      <c r="AL341" t="str">
        <f t="shared" si="243"/>
        <v/>
      </c>
      <c r="AM341" s="77"/>
    </row>
    <row r="342" spans="1:39" x14ac:dyDescent="0.25">
      <c r="A342" s="10" t="s">
        <v>106</v>
      </c>
      <c r="B342" s="53">
        <f>VLOOKUP(A342,[1]INTI!$F$4:$G$317,2,FALSE)</f>
        <v>26.78</v>
      </c>
      <c r="C342" s="11" t="s">
        <v>8</v>
      </c>
      <c r="D342" s="11" t="s">
        <v>9</v>
      </c>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f>SUM(F342:AJ342)</f>
        <v>0</v>
      </c>
      <c r="AL342" t="str">
        <f t="shared" ref="AL342:AL384" si="336">IF(AK342=0,"kosong","isi")</f>
        <v>kosong</v>
      </c>
      <c r="AM342" s="77" t="str" cm="1">
        <f t="array" ref="AM342">_xlfn.IFNA(_xlfn.IFS(AL342&lt;&gt;"kosong","ada",AL343&lt;&gt;"kosong","ada",AL344&lt;&gt;"kosong","ada"), "")</f>
        <v/>
      </c>
    </row>
    <row r="343" spans="1:39" x14ac:dyDescent="0.25">
      <c r="A343" s="13" t="str">
        <f t="shared" si="329"/>
        <v>H03</v>
      </c>
      <c r="B343" s="54"/>
      <c r="C343" s="53" t="s">
        <v>10</v>
      </c>
      <c r="D343" s="11" t="s">
        <v>9</v>
      </c>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f>SUM(F343:AJ343)</f>
        <v>0</v>
      </c>
      <c r="AL343" t="str">
        <f t="shared" si="336"/>
        <v>kosong</v>
      </c>
      <c r="AM343" s="77"/>
    </row>
    <row r="344" spans="1:39" x14ac:dyDescent="0.25">
      <c r="A344" s="13" t="str">
        <f t="shared" si="329"/>
        <v>H03</v>
      </c>
      <c r="B344" s="54"/>
      <c r="C344" s="55"/>
      <c r="D344" s="11" t="s">
        <v>11</v>
      </c>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f>SUM(F344:AJ344)</f>
        <v>0</v>
      </c>
      <c r="AL344" t="str">
        <f t="shared" si="336"/>
        <v>kosong</v>
      </c>
      <c r="AM344" s="77"/>
    </row>
    <row r="345" spans="1:39" x14ac:dyDescent="0.25">
      <c r="A345" s="16" t="str">
        <f t="shared" si="329"/>
        <v>H03</v>
      </c>
      <c r="B345" s="55"/>
      <c r="C345" s="17" t="s">
        <v>12</v>
      </c>
      <c r="D345" s="17" t="s">
        <v>9</v>
      </c>
      <c r="E345" s="12">
        <v>0</v>
      </c>
      <c r="F345" s="18">
        <f>E345+F342-F343</f>
        <v>0</v>
      </c>
      <c r="G345" s="18">
        <f t="shared" ref="G345:M345" si="337">F345+G342-G343</f>
        <v>0</v>
      </c>
      <c r="H345" s="18">
        <f t="shared" si="337"/>
        <v>0</v>
      </c>
      <c r="I345" s="18">
        <f t="shared" si="337"/>
        <v>0</v>
      </c>
      <c r="J345" s="18">
        <f t="shared" si="337"/>
        <v>0</v>
      </c>
      <c r="K345" s="18">
        <f t="shared" si="337"/>
        <v>0</v>
      </c>
      <c r="L345" s="18">
        <f t="shared" si="337"/>
        <v>0</v>
      </c>
      <c r="M345" s="18">
        <f t="shared" si="337"/>
        <v>0</v>
      </c>
      <c r="N345" s="18">
        <f>M345+N342-N343</f>
        <v>0</v>
      </c>
      <c r="O345" s="18">
        <f t="shared" ref="O345" si="338">N345+O342-O343</f>
        <v>0</v>
      </c>
      <c r="P345" s="18">
        <f>O345+P342-P343</f>
        <v>0</v>
      </c>
      <c r="Q345" s="18">
        <f>P345+Q342-Q343</f>
        <v>0</v>
      </c>
      <c r="R345" s="18">
        <f t="shared" ref="R345:T345" si="339">Q345+R342-R343</f>
        <v>0</v>
      </c>
      <c r="S345" s="18">
        <f t="shared" si="339"/>
        <v>0</v>
      </c>
      <c r="T345" s="18">
        <f t="shared" si="339"/>
        <v>0</v>
      </c>
      <c r="U345" s="18">
        <f>T345+U342-U343</f>
        <v>0</v>
      </c>
      <c r="V345" s="18">
        <f t="shared" ref="V345:AD345" si="340">U345+V342-V343</f>
        <v>0</v>
      </c>
      <c r="W345" s="18">
        <f t="shared" si="340"/>
        <v>0</v>
      </c>
      <c r="X345" s="18">
        <f t="shared" si="340"/>
        <v>0</v>
      </c>
      <c r="Y345" s="18">
        <f t="shared" si="340"/>
        <v>0</v>
      </c>
      <c r="Z345" s="18">
        <f t="shared" si="340"/>
        <v>0</v>
      </c>
      <c r="AA345" s="18">
        <f t="shared" si="340"/>
        <v>0</v>
      </c>
      <c r="AB345" s="18">
        <f t="shared" si="340"/>
        <v>0</v>
      </c>
      <c r="AC345" s="18">
        <f t="shared" si="340"/>
        <v>0</v>
      </c>
      <c r="AD345" s="18">
        <f t="shared" si="340"/>
        <v>0</v>
      </c>
      <c r="AE345" s="18">
        <f>AD345+AE342-AE343</f>
        <v>0</v>
      </c>
      <c r="AF345" s="18">
        <f>AE345+AF342-AF343</f>
        <v>0</v>
      </c>
      <c r="AG345" s="18">
        <f t="shared" ref="AG345:AH345" si="341">AF345+AG342-AG343</f>
        <v>0</v>
      </c>
      <c r="AH345" s="18">
        <f t="shared" si="341"/>
        <v>0</v>
      </c>
      <c r="AI345" s="18">
        <f t="shared" ref="AI345:AJ345" si="342">AG345+AI342-AI343</f>
        <v>0</v>
      </c>
      <c r="AJ345" s="18">
        <f t="shared" si="342"/>
        <v>0</v>
      </c>
      <c r="AK345" s="18">
        <f>AJ345</f>
        <v>0</v>
      </c>
      <c r="AL345" t="str">
        <f t="shared" ref="AL345:AL385" si="343">IF(ISBLANK(AK345)=TRUE,"ada","")</f>
        <v/>
      </c>
      <c r="AM345" s="77"/>
    </row>
    <row r="346" spans="1:39" x14ac:dyDescent="0.25">
      <c r="A346" s="10" t="s">
        <v>107</v>
      </c>
      <c r="B346" s="53">
        <f>VLOOKUP(A346,[1]INTI!$F$4:$G$317,2,FALSE)</f>
        <v>30.38</v>
      </c>
      <c r="C346" s="11" t="s">
        <v>8</v>
      </c>
      <c r="D346" s="11" t="s">
        <v>9</v>
      </c>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f>SUM(F346:AJ346)</f>
        <v>0</v>
      </c>
      <c r="AL346" t="str">
        <f t="shared" si="336"/>
        <v>kosong</v>
      </c>
      <c r="AM346" s="77" t="str" cm="1">
        <f t="array" ref="AM346">_xlfn.IFNA(_xlfn.IFS(AL346&lt;&gt;"kosong","ada",AL347&lt;&gt;"kosong","ada",AL348&lt;&gt;"kosong","ada"), "")</f>
        <v/>
      </c>
    </row>
    <row r="347" spans="1:39" x14ac:dyDescent="0.25">
      <c r="A347" s="13" t="str">
        <f t="shared" si="329"/>
        <v>I03</v>
      </c>
      <c r="B347" s="54"/>
      <c r="C347" s="53" t="s">
        <v>10</v>
      </c>
      <c r="D347" s="11" t="s">
        <v>9</v>
      </c>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f>SUM(F347:AJ347)</f>
        <v>0</v>
      </c>
      <c r="AL347" t="str">
        <f t="shared" si="336"/>
        <v>kosong</v>
      </c>
      <c r="AM347" s="77"/>
    </row>
    <row r="348" spans="1:39" x14ac:dyDescent="0.25">
      <c r="A348" s="13" t="str">
        <f t="shared" si="329"/>
        <v>I03</v>
      </c>
      <c r="B348" s="54"/>
      <c r="C348" s="55"/>
      <c r="D348" s="11" t="s">
        <v>11</v>
      </c>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f>SUM(F348:AJ348)</f>
        <v>0</v>
      </c>
      <c r="AL348" t="str">
        <f t="shared" si="336"/>
        <v>kosong</v>
      </c>
      <c r="AM348" s="77"/>
    </row>
    <row r="349" spans="1:39" x14ac:dyDescent="0.25">
      <c r="A349" s="16" t="str">
        <f t="shared" si="329"/>
        <v>I03</v>
      </c>
      <c r="B349" s="55"/>
      <c r="C349" s="17" t="s">
        <v>12</v>
      </c>
      <c r="D349" s="17" t="s">
        <v>9</v>
      </c>
      <c r="E349" s="12">
        <v>0</v>
      </c>
      <c r="F349" s="18">
        <f>E349+F346-F347</f>
        <v>0</v>
      </c>
      <c r="G349" s="18">
        <f t="shared" ref="G349:M349" si="344">F349+G346-G347</f>
        <v>0</v>
      </c>
      <c r="H349" s="18">
        <f t="shared" si="344"/>
        <v>0</v>
      </c>
      <c r="I349" s="18">
        <f t="shared" si="344"/>
        <v>0</v>
      </c>
      <c r="J349" s="18">
        <f t="shared" si="344"/>
        <v>0</v>
      </c>
      <c r="K349" s="18">
        <f t="shared" si="344"/>
        <v>0</v>
      </c>
      <c r="L349" s="18">
        <f t="shared" si="344"/>
        <v>0</v>
      </c>
      <c r="M349" s="18">
        <f t="shared" si="344"/>
        <v>0</v>
      </c>
      <c r="N349" s="18">
        <f>M349+N346-N347</f>
        <v>0</v>
      </c>
      <c r="O349" s="18">
        <f t="shared" ref="O349" si="345">N349+O346-O347</f>
        <v>0</v>
      </c>
      <c r="P349" s="18">
        <f>O349+P346-P347</f>
        <v>0</v>
      </c>
      <c r="Q349" s="18">
        <f>P349+Q346-Q347</f>
        <v>0</v>
      </c>
      <c r="R349" s="18">
        <f t="shared" ref="R349:T349" si="346">Q349+R346-R347</f>
        <v>0</v>
      </c>
      <c r="S349" s="18">
        <f t="shared" si="346"/>
        <v>0</v>
      </c>
      <c r="T349" s="18">
        <f t="shared" si="346"/>
        <v>0</v>
      </c>
      <c r="U349" s="18">
        <f>T349+U346-U347</f>
        <v>0</v>
      </c>
      <c r="V349" s="18">
        <f t="shared" ref="V349:AD349" si="347">U349+V346-V347</f>
        <v>0</v>
      </c>
      <c r="W349" s="18">
        <f t="shared" si="347"/>
        <v>0</v>
      </c>
      <c r="X349" s="18">
        <f t="shared" si="347"/>
        <v>0</v>
      </c>
      <c r="Y349" s="18">
        <f t="shared" si="347"/>
        <v>0</v>
      </c>
      <c r="Z349" s="18">
        <f t="shared" si="347"/>
        <v>0</v>
      </c>
      <c r="AA349" s="18">
        <f t="shared" si="347"/>
        <v>0</v>
      </c>
      <c r="AB349" s="18">
        <f t="shared" si="347"/>
        <v>0</v>
      </c>
      <c r="AC349" s="18">
        <f t="shared" si="347"/>
        <v>0</v>
      </c>
      <c r="AD349" s="18">
        <f t="shared" si="347"/>
        <v>0</v>
      </c>
      <c r="AE349" s="18">
        <f>AD349+AE346-AE347</f>
        <v>0</v>
      </c>
      <c r="AF349" s="18">
        <f>AE349+AF346-AF347</f>
        <v>0</v>
      </c>
      <c r="AG349" s="18">
        <f t="shared" ref="AG349:AH349" si="348">AF349+AG346-AG347</f>
        <v>0</v>
      </c>
      <c r="AH349" s="18">
        <f t="shared" si="348"/>
        <v>0</v>
      </c>
      <c r="AI349" s="18">
        <f t="shared" ref="AI349:AJ349" si="349">AG349+AI346-AI347</f>
        <v>0</v>
      </c>
      <c r="AJ349" s="18">
        <f t="shared" si="349"/>
        <v>0</v>
      </c>
      <c r="AK349" s="18">
        <f>AJ349</f>
        <v>0</v>
      </c>
      <c r="AL349" t="str">
        <f t="shared" si="343"/>
        <v/>
      </c>
      <c r="AM349" s="77"/>
    </row>
    <row r="350" spans="1:39" x14ac:dyDescent="0.25">
      <c r="A350" s="10" t="s">
        <v>108</v>
      </c>
      <c r="B350" s="53">
        <f>VLOOKUP(A350,[1]INTI!$F$4:$G$317,2,FALSE)</f>
        <v>14.651999999999999</v>
      </c>
      <c r="C350" s="11" t="s">
        <v>8</v>
      </c>
      <c r="D350" s="11" t="s">
        <v>9</v>
      </c>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f>SUM(F350:AJ350)</f>
        <v>0</v>
      </c>
      <c r="AL350" t="str">
        <f t="shared" si="336"/>
        <v>kosong</v>
      </c>
      <c r="AM350" s="77" t="str" cm="1">
        <f t="array" ref="AM350">_xlfn.IFNA(_xlfn.IFS(AL350&lt;&gt;"kosong","ada",AL351&lt;&gt;"kosong","ada",AL352&lt;&gt;"kosong","ada"), "")</f>
        <v/>
      </c>
    </row>
    <row r="351" spans="1:39" x14ac:dyDescent="0.25">
      <c r="A351" s="13" t="str">
        <f t="shared" si="329"/>
        <v>Q11</v>
      </c>
      <c r="B351" s="54"/>
      <c r="C351" s="53" t="s">
        <v>10</v>
      </c>
      <c r="D351" s="11" t="s">
        <v>9</v>
      </c>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f>SUM(F351:AJ351)</f>
        <v>0</v>
      </c>
      <c r="AL351" t="str">
        <f t="shared" si="336"/>
        <v>kosong</v>
      </c>
      <c r="AM351" s="77"/>
    </row>
    <row r="352" spans="1:39" x14ac:dyDescent="0.25">
      <c r="A352" s="13" t="str">
        <f t="shared" si="329"/>
        <v>Q11</v>
      </c>
      <c r="B352" s="54"/>
      <c r="C352" s="55"/>
      <c r="D352" s="11" t="s">
        <v>11</v>
      </c>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f>SUM(F352:AJ352)</f>
        <v>0</v>
      </c>
      <c r="AL352" t="str">
        <f t="shared" si="336"/>
        <v>kosong</v>
      </c>
      <c r="AM352" s="77"/>
    </row>
    <row r="353" spans="1:39" x14ac:dyDescent="0.25">
      <c r="A353" s="16" t="str">
        <f t="shared" si="329"/>
        <v>Q11</v>
      </c>
      <c r="B353" s="55"/>
      <c r="C353" s="17" t="s">
        <v>12</v>
      </c>
      <c r="D353" s="17" t="s">
        <v>9</v>
      </c>
      <c r="E353" s="12">
        <v>292.48</v>
      </c>
      <c r="F353" s="18">
        <f>E353+F350-F351</f>
        <v>292.48</v>
      </c>
      <c r="G353" s="18">
        <f t="shared" ref="G353:M353" si="350">F353+G350-G351</f>
        <v>292.48</v>
      </c>
      <c r="H353" s="18">
        <f t="shared" si="350"/>
        <v>292.48</v>
      </c>
      <c r="I353" s="18">
        <f t="shared" si="350"/>
        <v>292.48</v>
      </c>
      <c r="J353" s="18">
        <f t="shared" si="350"/>
        <v>292.48</v>
      </c>
      <c r="K353" s="18">
        <f t="shared" si="350"/>
        <v>292.48</v>
      </c>
      <c r="L353" s="18">
        <f t="shared" si="350"/>
        <v>292.48</v>
      </c>
      <c r="M353" s="18">
        <f t="shared" si="350"/>
        <v>292.48</v>
      </c>
      <c r="N353" s="18">
        <f>M353+N350-N351</f>
        <v>292.48</v>
      </c>
      <c r="O353" s="18">
        <f t="shared" ref="O353" si="351">N353+O350-O351</f>
        <v>292.48</v>
      </c>
      <c r="P353" s="18">
        <f>O353+P350-P351</f>
        <v>292.48</v>
      </c>
      <c r="Q353" s="18">
        <f>P353+Q350-Q351</f>
        <v>292.48</v>
      </c>
      <c r="R353" s="18">
        <f t="shared" ref="R353:T353" si="352">Q353+R350-R351</f>
        <v>292.48</v>
      </c>
      <c r="S353" s="18">
        <f t="shared" si="352"/>
        <v>292.48</v>
      </c>
      <c r="T353" s="18">
        <f t="shared" si="352"/>
        <v>292.48</v>
      </c>
      <c r="U353" s="18">
        <f>T353+U350-U351</f>
        <v>292.48</v>
      </c>
      <c r="V353" s="18">
        <f t="shared" ref="V353:AD353" si="353">U353+V350-V351</f>
        <v>292.48</v>
      </c>
      <c r="W353" s="18">
        <f t="shared" si="353"/>
        <v>292.48</v>
      </c>
      <c r="X353" s="18">
        <f t="shared" si="353"/>
        <v>292.48</v>
      </c>
      <c r="Y353" s="18">
        <f t="shared" si="353"/>
        <v>292.48</v>
      </c>
      <c r="Z353" s="18">
        <f t="shared" si="353"/>
        <v>292.48</v>
      </c>
      <c r="AA353" s="18">
        <f t="shared" si="353"/>
        <v>292.48</v>
      </c>
      <c r="AB353" s="18">
        <f t="shared" si="353"/>
        <v>292.48</v>
      </c>
      <c r="AC353" s="18">
        <f t="shared" si="353"/>
        <v>292.48</v>
      </c>
      <c r="AD353" s="18">
        <f t="shared" si="353"/>
        <v>292.48</v>
      </c>
      <c r="AE353" s="18">
        <f>AD353+AE350-AE351</f>
        <v>292.48</v>
      </c>
      <c r="AF353" s="18">
        <f>AE353+AF350-AF351</f>
        <v>292.48</v>
      </c>
      <c r="AG353" s="18">
        <f t="shared" ref="AG353:AH353" si="354">AF353+AG350-AG351</f>
        <v>292.48</v>
      </c>
      <c r="AH353" s="18">
        <f t="shared" si="354"/>
        <v>292.48</v>
      </c>
      <c r="AI353" s="18">
        <f t="shared" ref="AI353:AJ353" si="355">AG353+AI350-AI351</f>
        <v>292.48</v>
      </c>
      <c r="AJ353" s="18">
        <f t="shared" si="355"/>
        <v>292.48</v>
      </c>
      <c r="AK353" s="18">
        <f>AJ353</f>
        <v>292.48</v>
      </c>
      <c r="AL353" t="str">
        <f t="shared" si="343"/>
        <v/>
      </c>
      <c r="AM353" s="77"/>
    </row>
    <row r="354" spans="1:39" x14ac:dyDescent="0.25">
      <c r="A354" s="10" t="s">
        <v>109</v>
      </c>
      <c r="B354" s="53">
        <f>VLOOKUP(A354,[1]INTI!$F$4:$G$317,2,FALSE)</f>
        <v>10.18</v>
      </c>
      <c r="C354" s="11" t="s">
        <v>8</v>
      </c>
      <c r="D354" s="11" t="s">
        <v>9</v>
      </c>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f>SUM(F354:AJ354)</f>
        <v>0</v>
      </c>
      <c r="AL354" t="str">
        <f t="shared" si="336"/>
        <v>kosong</v>
      </c>
      <c r="AM354" s="77" t="str" cm="1">
        <f t="array" ref="AM354">_xlfn.IFNA(_xlfn.IFS(AL354&lt;&gt;"kosong","ada",AL355&lt;&gt;"kosong","ada",AL356&lt;&gt;"kosong","ada"), "")</f>
        <v/>
      </c>
    </row>
    <row r="355" spans="1:39" x14ac:dyDescent="0.25">
      <c r="A355" s="13" t="str">
        <f t="shared" si="329"/>
        <v>Q13</v>
      </c>
      <c r="B355" s="54"/>
      <c r="C355" s="53" t="s">
        <v>10</v>
      </c>
      <c r="D355" s="11" t="s">
        <v>9</v>
      </c>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f>SUM(F355:AJ355)</f>
        <v>0</v>
      </c>
      <c r="AL355" t="str">
        <f t="shared" si="336"/>
        <v>kosong</v>
      </c>
      <c r="AM355" s="77"/>
    </row>
    <row r="356" spans="1:39" x14ac:dyDescent="0.25">
      <c r="A356" s="13" t="str">
        <f t="shared" si="329"/>
        <v>Q13</v>
      </c>
      <c r="B356" s="54"/>
      <c r="C356" s="55"/>
      <c r="D356" s="11" t="s">
        <v>11</v>
      </c>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f>SUM(F356:AJ356)</f>
        <v>0</v>
      </c>
      <c r="AL356" t="str">
        <f t="shared" si="336"/>
        <v>kosong</v>
      </c>
      <c r="AM356" s="77"/>
    </row>
    <row r="357" spans="1:39" x14ac:dyDescent="0.25">
      <c r="A357" s="16" t="str">
        <f t="shared" si="329"/>
        <v>Q13</v>
      </c>
      <c r="B357" s="55"/>
      <c r="C357" s="17" t="s">
        <v>12</v>
      </c>
      <c r="D357" s="17" t="s">
        <v>9</v>
      </c>
      <c r="E357" s="12">
        <v>183.62</v>
      </c>
      <c r="F357" s="18">
        <f>E357+F354-F355</f>
        <v>183.62</v>
      </c>
      <c r="G357" s="18">
        <f t="shared" ref="G357:M357" si="356">F357+G354-G355</f>
        <v>183.62</v>
      </c>
      <c r="H357" s="18">
        <f t="shared" si="356"/>
        <v>183.62</v>
      </c>
      <c r="I357" s="18">
        <f t="shared" si="356"/>
        <v>183.62</v>
      </c>
      <c r="J357" s="18">
        <f t="shared" si="356"/>
        <v>183.62</v>
      </c>
      <c r="K357" s="18">
        <f t="shared" si="356"/>
        <v>183.62</v>
      </c>
      <c r="L357" s="18">
        <f t="shared" si="356"/>
        <v>183.62</v>
      </c>
      <c r="M357" s="18">
        <f t="shared" si="356"/>
        <v>183.62</v>
      </c>
      <c r="N357" s="18">
        <f>M357+N354-N355</f>
        <v>183.62</v>
      </c>
      <c r="O357" s="18">
        <f t="shared" ref="O357" si="357">N357+O354-O355</f>
        <v>183.62</v>
      </c>
      <c r="P357" s="18">
        <f>O357+P354-P355</f>
        <v>183.62</v>
      </c>
      <c r="Q357" s="18">
        <f>P357+Q354-Q355</f>
        <v>183.62</v>
      </c>
      <c r="R357" s="18">
        <f t="shared" ref="R357:T357" si="358">Q357+R354-R355</f>
        <v>183.62</v>
      </c>
      <c r="S357" s="18">
        <f t="shared" si="358"/>
        <v>183.62</v>
      </c>
      <c r="T357" s="18">
        <f t="shared" si="358"/>
        <v>183.62</v>
      </c>
      <c r="U357" s="18">
        <f>T357+U354-U355</f>
        <v>183.62</v>
      </c>
      <c r="V357" s="18">
        <f t="shared" ref="V357:AD357" si="359">U357+V354-V355</f>
        <v>183.62</v>
      </c>
      <c r="W357" s="18">
        <f t="shared" si="359"/>
        <v>183.62</v>
      </c>
      <c r="X357" s="18">
        <f t="shared" si="359"/>
        <v>183.62</v>
      </c>
      <c r="Y357" s="18">
        <f t="shared" si="359"/>
        <v>183.62</v>
      </c>
      <c r="Z357" s="18">
        <f t="shared" si="359"/>
        <v>183.62</v>
      </c>
      <c r="AA357" s="18">
        <f t="shared" si="359"/>
        <v>183.62</v>
      </c>
      <c r="AB357" s="18">
        <f t="shared" si="359"/>
        <v>183.62</v>
      </c>
      <c r="AC357" s="18">
        <f t="shared" si="359"/>
        <v>183.62</v>
      </c>
      <c r="AD357" s="18">
        <f t="shared" si="359"/>
        <v>183.62</v>
      </c>
      <c r="AE357" s="18">
        <f>AD357+AE354-AE355</f>
        <v>183.62</v>
      </c>
      <c r="AF357" s="18">
        <f>AE357+AF354-AF355</f>
        <v>183.62</v>
      </c>
      <c r="AG357" s="18">
        <f t="shared" ref="AG357:AH357" si="360">AF357+AG354-AG355</f>
        <v>183.62</v>
      </c>
      <c r="AH357" s="18">
        <f t="shared" si="360"/>
        <v>183.62</v>
      </c>
      <c r="AI357" s="18">
        <f t="shared" ref="AI357:AJ357" si="361">AG357+AI354-AI355</f>
        <v>183.62</v>
      </c>
      <c r="AJ357" s="18">
        <f t="shared" si="361"/>
        <v>183.62</v>
      </c>
      <c r="AK357" s="18">
        <f>AJ357</f>
        <v>183.62</v>
      </c>
      <c r="AL357" t="str">
        <f t="shared" si="343"/>
        <v/>
      </c>
      <c r="AM357" s="77"/>
    </row>
    <row r="358" spans="1:39" x14ac:dyDescent="0.25">
      <c r="A358" s="10" t="s">
        <v>110</v>
      </c>
      <c r="B358" s="53">
        <f>VLOOKUP(A358,[1]INTI!$F$4:$G$317,2,FALSE)</f>
        <v>10.130000000000001</v>
      </c>
      <c r="C358" s="11" t="s">
        <v>8</v>
      </c>
      <c r="D358" s="11" t="s">
        <v>9</v>
      </c>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f>SUM(F358:AJ358)</f>
        <v>0</v>
      </c>
      <c r="AL358" t="str">
        <f t="shared" si="336"/>
        <v>kosong</v>
      </c>
      <c r="AM358" s="77" t="str" cm="1">
        <f t="array" ref="AM358">_xlfn.IFNA(_xlfn.IFS(AL358&lt;&gt;"kosong","ada",AL359&lt;&gt;"kosong","ada",AL360&lt;&gt;"kosong","ada"), "")</f>
        <v/>
      </c>
    </row>
    <row r="359" spans="1:39" x14ac:dyDescent="0.25">
      <c r="A359" s="13" t="str">
        <f t="shared" si="329"/>
        <v>P14</v>
      </c>
      <c r="B359" s="54"/>
      <c r="C359" s="53" t="s">
        <v>10</v>
      </c>
      <c r="D359" s="11" t="s">
        <v>9</v>
      </c>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f>SUM(F359:AJ359)</f>
        <v>0</v>
      </c>
      <c r="AL359" t="str">
        <f t="shared" si="336"/>
        <v>kosong</v>
      </c>
      <c r="AM359" s="77"/>
    </row>
    <row r="360" spans="1:39" x14ac:dyDescent="0.25">
      <c r="A360" s="13" t="str">
        <f t="shared" si="329"/>
        <v>P14</v>
      </c>
      <c r="B360" s="54"/>
      <c r="C360" s="55"/>
      <c r="D360" s="11" t="s">
        <v>11</v>
      </c>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f>SUM(F360:AJ360)</f>
        <v>0</v>
      </c>
      <c r="AL360" t="str">
        <f t="shared" si="336"/>
        <v>kosong</v>
      </c>
      <c r="AM360" s="77"/>
    </row>
    <row r="361" spans="1:39" x14ac:dyDescent="0.25">
      <c r="A361" s="16" t="str">
        <f t="shared" si="329"/>
        <v>P14</v>
      </c>
      <c r="B361" s="55"/>
      <c r="C361" s="17" t="s">
        <v>12</v>
      </c>
      <c r="D361" s="17" t="s">
        <v>9</v>
      </c>
      <c r="E361" s="12">
        <v>10.200000000000017</v>
      </c>
      <c r="F361" s="18">
        <f>E361+F358-F359</f>
        <v>10.200000000000017</v>
      </c>
      <c r="G361" s="18">
        <f t="shared" ref="G361:M361" si="362">F361+G358-G359</f>
        <v>10.200000000000017</v>
      </c>
      <c r="H361" s="18">
        <f t="shared" si="362"/>
        <v>10.200000000000017</v>
      </c>
      <c r="I361" s="18">
        <f t="shared" si="362"/>
        <v>10.200000000000017</v>
      </c>
      <c r="J361" s="18">
        <f t="shared" si="362"/>
        <v>10.200000000000017</v>
      </c>
      <c r="K361" s="18">
        <f t="shared" si="362"/>
        <v>10.200000000000017</v>
      </c>
      <c r="L361" s="18">
        <f t="shared" si="362"/>
        <v>10.200000000000017</v>
      </c>
      <c r="M361" s="18">
        <f t="shared" si="362"/>
        <v>10.200000000000017</v>
      </c>
      <c r="N361" s="18">
        <f>M361+N358-N359</f>
        <v>10.200000000000017</v>
      </c>
      <c r="O361" s="18">
        <f t="shared" ref="O361" si="363">N361+O358-O359</f>
        <v>10.200000000000017</v>
      </c>
      <c r="P361" s="18">
        <f>O361+P358-P359</f>
        <v>10.200000000000017</v>
      </c>
      <c r="Q361" s="18">
        <f>P361+Q358-Q359</f>
        <v>10.200000000000017</v>
      </c>
      <c r="R361" s="18">
        <f t="shared" ref="R361:T361" si="364">Q361+R358-R359</f>
        <v>10.200000000000017</v>
      </c>
      <c r="S361" s="18">
        <f t="shared" si="364"/>
        <v>10.200000000000017</v>
      </c>
      <c r="T361" s="18">
        <f t="shared" si="364"/>
        <v>10.200000000000017</v>
      </c>
      <c r="U361" s="18">
        <f>T361+U358-U359</f>
        <v>10.200000000000017</v>
      </c>
      <c r="V361" s="18">
        <f t="shared" ref="V361:AD361" si="365">U361+V358-V359</f>
        <v>10.200000000000017</v>
      </c>
      <c r="W361" s="18">
        <f t="shared" si="365"/>
        <v>10.200000000000017</v>
      </c>
      <c r="X361" s="18">
        <f t="shared" si="365"/>
        <v>10.200000000000017</v>
      </c>
      <c r="Y361" s="18">
        <f t="shared" si="365"/>
        <v>10.200000000000017</v>
      </c>
      <c r="Z361" s="18">
        <f t="shared" si="365"/>
        <v>10.200000000000017</v>
      </c>
      <c r="AA361" s="18">
        <f t="shared" si="365"/>
        <v>10.200000000000017</v>
      </c>
      <c r="AB361" s="18">
        <f t="shared" si="365"/>
        <v>10.200000000000017</v>
      </c>
      <c r="AC361" s="18">
        <f t="shared" si="365"/>
        <v>10.200000000000017</v>
      </c>
      <c r="AD361" s="18">
        <f t="shared" si="365"/>
        <v>10.200000000000017</v>
      </c>
      <c r="AE361" s="18">
        <f>AD361+AE358-AE359</f>
        <v>10.200000000000017</v>
      </c>
      <c r="AF361" s="18">
        <f>AE361+AF358-AF359</f>
        <v>10.200000000000017</v>
      </c>
      <c r="AG361" s="18">
        <f t="shared" ref="AG361:AH361" si="366">AF361+AG358-AG359</f>
        <v>10.200000000000017</v>
      </c>
      <c r="AH361" s="18">
        <f t="shared" si="366"/>
        <v>10.200000000000017</v>
      </c>
      <c r="AI361" s="18">
        <f t="shared" ref="AI361:AJ361" si="367">AG361+AI358-AI359</f>
        <v>10.200000000000017</v>
      </c>
      <c r="AJ361" s="18">
        <f t="shared" si="367"/>
        <v>10.200000000000017</v>
      </c>
      <c r="AK361" s="18">
        <f>AJ361</f>
        <v>10.200000000000017</v>
      </c>
      <c r="AL361" t="str">
        <f t="shared" si="343"/>
        <v/>
      </c>
      <c r="AM361" s="77"/>
    </row>
    <row r="362" spans="1:39" x14ac:dyDescent="0.25">
      <c r="A362" s="10" t="s">
        <v>111</v>
      </c>
      <c r="B362" s="53">
        <f>VLOOKUP(A362,[1]INTI!$F$4:$G$317,2,FALSE)</f>
        <v>17.82</v>
      </c>
      <c r="C362" s="11" t="s">
        <v>8</v>
      </c>
      <c r="D362" s="11" t="s">
        <v>9</v>
      </c>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f>SUM(F362:AJ362)</f>
        <v>0</v>
      </c>
      <c r="AL362" t="str">
        <f t="shared" si="336"/>
        <v>kosong</v>
      </c>
      <c r="AM362" s="77" t="str" cm="1">
        <f t="array" ref="AM362">_xlfn.IFNA(_xlfn.IFS(AL362&lt;&gt;"kosong","ada",AL363&lt;&gt;"kosong","ada",AL364&lt;&gt;"kosong","ada"), "")</f>
        <v/>
      </c>
    </row>
    <row r="363" spans="1:39" x14ac:dyDescent="0.25">
      <c r="A363" s="13" t="str">
        <f t="shared" si="329"/>
        <v>P15</v>
      </c>
      <c r="B363" s="54"/>
      <c r="C363" s="53" t="s">
        <v>10</v>
      </c>
      <c r="D363" s="11" t="s">
        <v>9</v>
      </c>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f>SUM(F363:AJ363)</f>
        <v>0</v>
      </c>
      <c r="AL363" t="str">
        <f t="shared" si="336"/>
        <v>kosong</v>
      </c>
      <c r="AM363" s="77"/>
    </row>
    <row r="364" spans="1:39" x14ac:dyDescent="0.25">
      <c r="A364" s="13" t="str">
        <f t="shared" si="329"/>
        <v>P15</v>
      </c>
      <c r="B364" s="54"/>
      <c r="C364" s="55"/>
      <c r="D364" s="11" t="s">
        <v>11</v>
      </c>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f>SUM(F364:AJ364)</f>
        <v>0</v>
      </c>
      <c r="AL364" t="str">
        <f t="shared" si="336"/>
        <v>kosong</v>
      </c>
      <c r="AM364" s="77"/>
    </row>
    <row r="365" spans="1:39" x14ac:dyDescent="0.25">
      <c r="A365" s="16" t="str">
        <f t="shared" si="329"/>
        <v>P15</v>
      </c>
      <c r="B365" s="55"/>
      <c r="C365" s="17" t="s">
        <v>12</v>
      </c>
      <c r="D365" s="17" t="s">
        <v>9</v>
      </c>
      <c r="E365" s="12">
        <v>-207.98999999999995</v>
      </c>
      <c r="F365" s="18">
        <f>E365+F362-F363</f>
        <v>-207.98999999999995</v>
      </c>
      <c r="G365" s="18">
        <f t="shared" ref="G365:M365" si="368">F365+G362-G363</f>
        <v>-207.98999999999995</v>
      </c>
      <c r="H365" s="18">
        <f t="shared" si="368"/>
        <v>-207.98999999999995</v>
      </c>
      <c r="I365" s="18">
        <f t="shared" si="368"/>
        <v>-207.98999999999995</v>
      </c>
      <c r="J365" s="18">
        <f t="shared" si="368"/>
        <v>-207.98999999999995</v>
      </c>
      <c r="K365" s="18">
        <f t="shared" si="368"/>
        <v>-207.98999999999995</v>
      </c>
      <c r="L365" s="18">
        <f t="shared" si="368"/>
        <v>-207.98999999999995</v>
      </c>
      <c r="M365" s="18">
        <f t="shared" si="368"/>
        <v>-207.98999999999995</v>
      </c>
      <c r="N365" s="18">
        <f>M365+N362-N363</f>
        <v>-207.98999999999995</v>
      </c>
      <c r="O365" s="18">
        <f t="shared" ref="O365" si="369">N365+O362-O363</f>
        <v>-207.98999999999995</v>
      </c>
      <c r="P365" s="18">
        <f>O365+P362-P363</f>
        <v>-207.98999999999995</v>
      </c>
      <c r="Q365" s="18">
        <f>P365+Q362-Q363</f>
        <v>-207.98999999999995</v>
      </c>
      <c r="R365" s="18">
        <f t="shared" ref="R365:T365" si="370">Q365+R362-R363</f>
        <v>-207.98999999999995</v>
      </c>
      <c r="S365" s="18">
        <f t="shared" si="370"/>
        <v>-207.98999999999995</v>
      </c>
      <c r="T365" s="18">
        <f t="shared" si="370"/>
        <v>-207.98999999999995</v>
      </c>
      <c r="U365" s="18">
        <f>T365+U362-U363</f>
        <v>-207.98999999999995</v>
      </c>
      <c r="V365" s="18">
        <f t="shared" ref="V365:AD365" si="371">U365+V362-V363</f>
        <v>-207.98999999999995</v>
      </c>
      <c r="W365" s="18">
        <f t="shared" si="371"/>
        <v>-207.98999999999995</v>
      </c>
      <c r="X365" s="18">
        <f t="shared" si="371"/>
        <v>-207.98999999999995</v>
      </c>
      <c r="Y365" s="18">
        <f t="shared" si="371"/>
        <v>-207.98999999999995</v>
      </c>
      <c r="Z365" s="18">
        <f t="shared" si="371"/>
        <v>-207.98999999999995</v>
      </c>
      <c r="AA365" s="18">
        <f t="shared" si="371"/>
        <v>-207.98999999999995</v>
      </c>
      <c r="AB365" s="18">
        <f t="shared" si="371"/>
        <v>-207.98999999999995</v>
      </c>
      <c r="AC365" s="18">
        <f t="shared" si="371"/>
        <v>-207.98999999999995</v>
      </c>
      <c r="AD365" s="18">
        <f t="shared" si="371"/>
        <v>-207.98999999999995</v>
      </c>
      <c r="AE365" s="18">
        <f>AD365+AE362-AE363</f>
        <v>-207.98999999999995</v>
      </c>
      <c r="AF365" s="18">
        <f>AE365+AF362-AF363</f>
        <v>-207.98999999999995</v>
      </c>
      <c r="AG365" s="18">
        <f t="shared" ref="AG365:AH365" si="372">AF365+AG362-AG363</f>
        <v>-207.98999999999995</v>
      </c>
      <c r="AH365" s="18">
        <f t="shared" si="372"/>
        <v>-207.98999999999995</v>
      </c>
      <c r="AI365" s="18">
        <f t="shared" ref="AI365:AJ365" si="373">AG365+AI362-AI363</f>
        <v>-207.98999999999995</v>
      </c>
      <c r="AJ365" s="18">
        <f t="shared" si="373"/>
        <v>-207.98999999999995</v>
      </c>
      <c r="AK365" s="18">
        <f>AJ365</f>
        <v>-207.98999999999995</v>
      </c>
      <c r="AL365" t="str">
        <f t="shared" si="343"/>
        <v/>
      </c>
      <c r="AM365" s="77"/>
    </row>
    <row r="366" spans="1:39" x14ac:dyDescent="0.25">
      <c r="A366" s="10" t="s">
        <v>113</v>
      </c>
      <c r="B366" s="53">
        <f>VLOOKUP(A366,[1]INTI!$F$4:$G$317,2,FALSE)</f>
        <v>7.2</v>
      </c>
      <c r="C366" s="11" t="s">
        <v>8</v>
      </c>
      <c r="D366" s="11" t="s">
        <v>9</v>
      </c>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f>SUM(F366:AJ366)</f>
        <v>0</v>
      </c>
      <c r="AL366" t="str">
        <f t="shared" si="336"/>
        <v>kosong</v>
      </c>
      <c r="AM366" s="77" t="str" cm="1">
        <f t="array" ref="AM366">_xlfn.IFNA(_xlfn.IFS(AL366&lt;&gt;"kosong","ada",AL367&lt;&gt;"kosong","ada",AL368&lt;&gt;"kosong","ada"), "")</f>
        <v/>
      </c>
    </row>
    <row r="367" spans="1:39" x14ac:dyDescent="0.25">
      <c r="A367" s="13" t="str">
        <f t="shared" si="329"/>
        <v>P16</v>
      </c>
      <c r="B367" s="54"/>
      <c r="C367" s="53" t="s">
        <v>10</v>
      </c>
      <c r="D367" s="11" t="s">
        <v>9</v>
      </c>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f>SUM(F367:AJ367)</f>
        <v>0</v>
      </c>
      <c r="AL367" t="str">
        <f t="shared" si="336"/>
        <v>kosong</v>
      </c>
      <c r="AM367" s="77"/>
    </row>
    <row r="368" spans="1:39" x14ac:dyDescent="0.25">
      <c r="A368" s="13" t="str">
        <f t="shared" si="329"/>
        <v>P16</v>
      </c>
      <c r="B368" s="54"/>
      <c r="C368" s="55"/>
      <c r="D368" s="11" t="s">
        <v>11</v>
      </c>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f>SUM(F368:AJ368)</f>
        <v>0</v>
      </c>
      <c r="AL368" t="str">
        <f t="shared" si="336"/>
        <v>kosong</v>
      </c>
      <c r="AM368" s="77"/>
    </row>
    <row r="369" spans="1:39" x14ac:dyDescent="0.25">
      <c r="A369" s="16" t="str">
        <f t="shared" si="329"/>
        <v>P16</v>
      </c>
      <c r="B369" s="55"/>
      <c r="C369" s="17" t="s">
        <v>12</v>
      </c>
      <c r="D369" s="17" t="s">
        <v>9</v>
      </c>
      <c r="E369" s="12">
        <v>-52.480000000000018</v>
      </c>
      <c r="F369" s="18">
        <f>E369+F366-F367</f>
        <v>-52.480000000000018</v>
      </c>
      <c r="G369" s="18">
        <f t="shared" ref="G369:M369" si="374">F369+G366-G367</f>
        <v>-52.480000000000018</v>
      </c>
      <c r="H369" s="18">
        <f t="shared" si="374"/>
        <v>-52.480000000000018</v>
      </c>
      <c r="I369" s="18">
        <f t="shared" si="374"/>
        <v>-52.480000000000018</v>
      </c>
      <c r="J369" s="18">
        <f t="shared" si="374"/>
        <v>-52.480000000000018</v>
      </c>
      <c r="K369" s="18">
        <f t="shared" si="374"/>
        <v>-52.480000000000018</v>
      </c>
      <c r="L369" s="18">
        <f t="shared" si="374"/>
        <v>-52.480000000000018</v>
      </c>
      <c r="M369" s="18">
        <f t="shared" si="374"/>
        <v>-52.480000000000018</v>
      </c>
      <c r="N369" s="18">
        <f>M369+N366-N367</f>
        <v>-52.480000000000018</v>
      </c>
      <c r="O369" s="18">
        <f t="shared" ref="O369" si="375">N369+O366-O367</f>
        <v>-52.480000000000018</v>
      </c>
      <c r="P369" s="18">
        <f>O369+P366-P367</f>
        <v>-52.480000000000018</v>
      </c>
      <c r="Q369" s="18">
        <f>P369+Q366-Q367</f>
        <v>-52.480000000000018</v>
      </c>
      <c r="R369" s="18">
        <f t="shared" ref="R369:T369" si="376">Q369+R366-R367</f>
        <v>-52.480000000000018</v>
      </c>
      <c r="S369" s="18">
        <f t="shared" si="376"/>
        <v>-52.480000000000018</v>
      </c>
      <c r="T369" s="18">
        <f t="shared" si="376"/>
        <v>-52.480000000000018</v>
      </c>
      <c r="U369" s="18">
        <f>T369+U366-U367</f>
        <v>-52.480000000000018</v>
      </c>
      <c r="V369" s="18">
        <f t="shared" ref="V369:AD369" si="377">U369+V366-V367</f>
        <v>-52.480000000000018</v>
      </c>
      <c r="W369" s="18">
        <f t="shared" si="377"/>
        <v>-52.480000000000018</v>
      </c>
      <c r="X369" s="18">
        <f t="shared" si="377"/>
        <v>-52.480000000000018</v>
      </c>
      <c r="Y369" s="18">
        <f t="shared" si="377"/>
        <v>-52.480000000000018</v>
      </c>
      <c r="Z369" s="18">
        <f t="shared" si="377"/>
        <v>-52.480000000000018</v>
      </c>
      <c r="AA369" s="18">
        <f t="shared" si="377"/>
        <v>-52.480000000000018</v>
      </c>
      <c r="AB369" s="18">
        <f t="shared" si="377"/>
        <v>-52.480000000000018</v>
      </c>
      <c r="AC369" s="18">
        <f t="shared" si="377"/>
        <v>-52.480000000000018</v>
      </c>
      <c r="AD369" s="18">
        <f t="shared" si="377"/>
        <v>-52.480000000000018</v>
      </c>
      <c r="AE369" s="18">
        <f>AD369+AE366-AE367</f>
        <v>-52.480000000000018</v>
      </c>
      <c r="AF369" s="18">
        <f>AE369+AF366-AF367</f>
        <v>-52.480000000000018</v>
      </c>
      <c r="AG369" s="18">
        <f t="shared" ref="AG369:AH369" si="378">AF369+AG366-AG367</f>
        <v>-52.480000000000018</v>
      </c>
      <c r="AH369" s="18">
        <f t="shared" si="378"/>
        <v>-52.480000000000018</v>
      </c>
      <c r="AI369" s="18">
        <f t="shared" ref="AI369:AJ369" si="379">AG369+AI366-AI367</f>
        <v>-52.480000000000018</v>
      </c>
      <c r="AJ369" s="18">
        <f t="shared" si="379"/>
        <v>-52.480000000000018</v>
      </c>
      <c r="AK369" s="18">
        <f>AJ369</f>
        <v>-52.480000000000018</v>
      </c>
      <c r="AL369" t="str">
        <f t="shared" si="343"/>
        <v/>
      </c>
      <c r="AM369" s="77"/>
    </row>
    <row r="370" spans="1:39" x14ac:dyDescent="0.25">
      <c r="A370" s="10" t="s">
        <v>114</v>
      </c>
      <c r="B370" s="53">
        <f>VLOOKUP(A370,[1]INTI!$F$4:$G$317,2,FALSE)</f>
        <v>23.585000000000001</v>
      </c>
      <c r="C370" s="11" t="s">
        <v>8</v>
      </c>
      <c r="D370" s="11" t="s">
        <v>9</v>
      </c>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f>SUM(F370:AJ370)</f>
        <v>0</v>
      </c>
      <c r="AL370" t="str">
        <f t="shared" si="336"/>
        <v>kosong</v>
      </c>
      <c r="AM370" s="77" t="str" cm="1">
        <f t="array" ref="AM370">_xlfn.IFNA(_xlfn.IFS(AL370&lt;&gt;"kosong","ada",AL371&lt;&gt;"kosong","ada",AL372&lt;&gt;"kosong","ada"), "")</f>
        <v/>
      </c>
    </row>
    <row r="371" spans="1:39" x14ac:dyDescent="0.25">
      <c r="A371" s="13" t="str">
        <f t="shared" si="329"/>
        <v>Q24</v>
      </c>
      <c r="B371" s="54"/>
      <c r="C371" s="53" t="s">
        <v>10</v>
      </c>
      <c r="D371" s="11" t="s">
        <v>9</v>
      </c>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f>SUM(F371:AJ371)</f>
        <v>0</v>
      </c>
      <c r="AL371" t="str">
        <f t="shared" si="336"/>
        <v>kosong</v>
      </c>
      <c r="AM371" s="77"/>
    </row>
    <row r="372" spans="1:39" x14ac:dyDescent="0.25">
      <c r="A372" s="13" t="str">
        <f t="shared" si="329"/>
        <v>Q24</v>
      </c>
      <c r="B372" s="54"/>
      <c r="C372" s="55"/>
      <c r="D372" s="11" t="s">
        <v>11</v>
      </c>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f>SUM(F372:AJ372)</f>
        <v>0</v>
      </c>
      <c r="AL372" t="str">
        <f t="shared" si="336"/>
        <v>kosong</v>
      </c>
      <c r="AM372" s="77"/>
    </row>
    <row r="373" spans="1:39" x14ac:dyDescent="0.25">
      <c r="A373" s="16" t="str">
        <f t="shared" si="329"/>
        <v>Q24</v>
      </c>
      <c r="B373" s="55"/>
      <c r="C373" s="17" t="s">
        <v>12</v>
      </c>
      <c r="D373" s="17" t="s">
        <v>9</v>
      </c>
      <c r="E373" s="12">
        <v>-444.94999999999993</v>
      </c>
      <c r="F373" s="18">
        <f>E373+F370-F371</f>
        <v>-444.94999999999993</v>
      </c>
      <c r="G373" s="18">
        <f t="shared" ref="G373:M373" si="380">F373+G370-G371</f>
        <v>-444.94999999999993</v>
      </c>
      <c r="H373" s="18">
        <f t="shared" si="380"/>
        <v>-444.94999999999993</v>
      </c>
      <c r="I373" s="18">
        <f t="shared" si="380"/>
        <v>-444.94999999999993</v>
      </c>
      <c r="J373" s="18">
        <f t="shared" si="380"/>
        <v>-444.94999999999993</v>
      </c>
      <c r="K373" s="18">
        <f t="shared" si="380"/>
        <v>-444.94999999999993</v>
      </c>
      <c r="L373" s="18">
        <f t="shared" si="380"/>
        <v>-444.94999999999993</v>
      </c>
      <c r="M373" s="18">
        <f t="shared" si="380"/>
        <v>-444.94999999999993</v>
      </c>
      <c r="N373" s="18">
        <f>M373+N370-N371</f>
        <v>-444.94999999999993</v>
      </c>
      <c r="O373" s="18">
        <f t="shared" ref="O373" si="381">N373+O370-O371</f>
        <v>-444.94999999999993</v>
      </c>
      <c r="P373" s="18">
        <f>O373+P370-P371</f>
        <v>-444.94999999999993</v>
      </c>
      <c r="Q373" s="18">
        <f>P373+Q370-Q371</f>
        <v>-444.94999999999993</v>
      </c>
      <c r="R373" s="18">
        <f t="shared" ref="R373:T373" si="382">Q373+R370-R371</f>
        <v>-444.94999999999993</v>
      </c>
      <c r="S373" s="18">
        <f t="shared" si="382"/>
        <v>-444.94999999999993</v>
      </c>
      <c r="T373" s="18">
        <f t="shared" si="382"/>
        <v>-444.94999999999993</v>
      </c>
      <c r="U373" s="18">
        <f>T373+U370-U371</f>
        <v>-444.94999999999993</v>
      </c>
      <c r="V373" s="18">
        <f t="shared" ref="V373:AD373" si="383">U373+V370-V371</f>
        <v>-444.94999999999993</v>
      </c>
      <c r="W373" s="18">
        <f t="shared" si="383"/>
        <v>-444.94999999999993</v>
      </c>
      <c r="X373" s="18">
        <f t="shared" si="383"/>
        <v>-444.94999999999993</v>
      </c>
      <c r="Y373" s="18">
        <f t="shared" si="383"/>
        <v>-444.94999999999993</v>
      </c>
      <c r="Z373" s="18">
        <f t="shared" si="383"/>
        <v>-444.94999999999993</v>
      </c>
      <c r="AA373" s="18">
        <f t="shared" si="383"/>
        <v>-444.94999999999993</v>
      </c>
      <c r="AB373" s="18">
        <f t="shared" si="383"/>
        <v>-444.94999999999993</v>
      </c>
      <c r="AC373" s="18">
        <f t="shared" si="383"/>
        <v>-444.94999999999993</v>
      </c>
      <c r="AD373" s="18">
        <f t="shared" si="383"/>
        <v>-444.94999999999993</v>
      </c>
      <c r="AE373" s="18">
        <f>AD373+AE370-AE371</f>
        <v>-444.94999999999993</v>
      </c>
      <c r="AF373" s="18">
        <f>AE373+AF370-AF371</f>
        <v>-444.94999999999993</v>
      </c>
      <c r="AG373" s="18">
        <f t="shared" ref="AG373:AH373" si="384">AF373+AG370-AG371</f>
        <v>-444.94999999999993</v>
      </c>
      <c r="AH373" s="18">
        <f t="shared" si="384"/>
        <v>-444.94999999999993</v>
      </c>
      <c r="AI373" s="18">
        <f t="shared" ref="AI373:AJ373" si="385">AG373+AI370-AI371</f>
        <v>-444.94999999999993</v>
      </c>
      <c r="AJ373" s="18">
        <f t="shared" si="385"/>
        <v>-444.94999999999993</v>
      </c>
      <c r="AK373" s="18">
        <f>AJ373</f>
        <v>-444.94999999999993</v>
      </c>
      <c r="AL373" t="str">
        <f t="shared" si="343"/>
        <v/>
      </c>
      <c r="AM373" s="77"/>
    </row>
    <row r="374" spans="1:39" x14ac:dyDescent="0.25">
      <c r="A374" s="10" t="s">
        <v>115</v>
      </c>
      <c r="B374" s="53">
        <f>VLOOKUP(A374,[1]INTI!$F$4:$G$317,2,FALSE)</f>
        <v>28.99</v>
      </c>
      <c r="C374" s="11" t="s">
        <v>8</v>
      </c>
      <c r="D374" s="11" t="s">
        <v>9</v>
      </c>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f>SUM(F374:AJ374)</f>
        <v>0</v>
      </c>
      <c r="AL374" t="str">
        <f t="shared" si="336"/>
        <v>kosong</v>
      </c>
      <c r="AM374" s="77" t="str" cm="1">
        <f t="array" ref="AM374">_xlfn.IFNA(_xlfn.IFS(AL374&lt;&gt;"kosong","ada",AL375&lt;&gt;"kosong","ada",AL376&lt;&gt;"kosong","ada"), "")</f>
        <v/>
      </c>
    </row>
    <row r="375" spans="1:39" x14ac:dyDescent="0.25">
      <c r="A375" s="13" t="str">
        <f t="shared" si="329"/>
        <v>P22</v>
      </c>
      <c r="B375" s="54"/>
      <c r="C375" s="53" t="s">
        <v>10</v>
      </c>
      <c r="D375" s="11" t="s">
        <v>9</v>
      </c>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f>SUM(F375:AJ375)</f>
        <v>0</v>
      </c>
      <c r="AL375" t="str">
        <f t="shared" si="336"/>
        <v>kosong</v>
      </c>
      <c r="AM375" s="77"/>
    </row>
    <row r="376" spans="1:39" x14ac:dyDescent="0.25">
      <c r="A376" s="13" t="str">
        <f t="shared" si="329"/>
        <v>P22</v>
      </c>
      <c r="B376" s="54"/>
      <c r="C376" s="55"/>
      <c r="D376" s="11" t="s">
        <v>11</v>
      </c>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f>SUM(F376:AJ376)</f>
        <v>0</v>
      </c>
      <c r="AL376" t="str">
        <f t="shared" si="336"/>
        <v>kosong</v>
      </c>
      <c r="AM376" s="77"/>
    </row>
    <row r="377" spans="1:39" x14ac:dyDescent="0.25">
      <c r="A377" s="16" t="str">
        <f t="shared" si="329"/>
        <v>P22</v>
      </c>
      <c r="B377" s="55"/>
      <c r="C377" s="17" t="s">
        <v>12</v>
      </c>
      <c r="D377" s="17" t="s">
        <v>9</v>
      </c>
      <c r="E377" s="12">
        <v>349.59999999999997</v>
      </c>
      <c r="F377" s="18">
        <f>E377+F374-F375</f>
        <v>349.59999999999997</v>
      </c>
      <c r="G377" s="18">
        <f t="shared" ref="G377:M377" si="386">F377+G374-G375</f>
        <v>349.59999999999997</v>
      </c>
      <c r="H377" s="18">
        <f t="shared" si="386"/>
        <v>349.59999999999997</v>
      </c>
      <c r="I377" s="18">
        <f t="shared" si="386"/>
        <v>349.59999999999997</v>
      </c>
      <c r="J377" s="18">
        <f t="shared" si="386"/>
        <v>349.59999999999997</v>
      </c>
      <c r="K377" s="18">
        <f t="shared" si="386"/>
        <v>349.59999999999997</v>
      </c>
      <c r="L377" s="18">
        <f t="shared" si="386"/>
        <v>349.59999999999997</v>
      </c>
      <c r="M377" s="18">
        <f t="shared" si="386"/>
        <v>349.59999999999997</v>
      </c>
      <c r="N377" s="18">
        <f>M377+N374-N375</f>
        <v>349.59999999999997</v>
      </c>
      <c r="O377" s="18">
        <f t="shared" ref="O377" si="387">N377+O374-O375</f>
        <v>349.59999999999997</v>
      </c>
      <c r="P377" s="18">
        <f>O377+P374-P375</f>
        <v>349.59999999999997</v>
      </c>
      <c r="Q377" s="18">
        <f>P377+Q374-Q375</f>
        <v>349.59999999999997</v>
      </c>
      <c r="R377" s="18">
        <f t="shared" ref="R377:T377" si="388">Q377+R374-R375</f>
        <v>349.59999999999997</v>
      </c>
      <c r="S377" s="18">
        <f t="shared" si="388"/>
        <v>349.59999999999997</v>
      </c>
      <c r="T377" s="18">
        <f t="shared" si="388"/>
        <v>349.59999999999997</v>
      </c>
      <c r="U377" s="18">
        <f>T377+U374-U375</f>
        <v>349.59999999999997</v>
      </c>
      <c r="V377" s="18">
        <f t="shared" ref="V377:AD377" si="389">U377+V374-V375</f>
        <v>349.59999999999997</v>
      </c>
      <c r="W377" s="18">
        <f t="shared" si="389"/>
        <v>349.59999999999997</v>
      </c>
      <c r="X377" s="18">
        <f t="shared" si="389"/>
        <v>349.59999999999997</v>
      </c>
      <c r="Y377" s="18">
        <f t="shared" si="389"/>
        <v>349.59999999999997</v>
      </c>
      <c r="Z377" s="18">
        <f t="shared" si="389"/>
        <v>349.59999999999997</v>
      </c>
      <c r="AA377" s="18">
        <f t="shared" si="389"/>
        <v>349.59999999999997</v>
      </c>
      <c r="AB377" s="18">
        <f t="shared" si="389"/>
        <v>349.59999999999997</v>
      </c>
      <c r="AC377" s="18">
        <f t="shared" si="389"/>
        <v>349.59999999999997</v>
      </c>
      <c r="AD377" s="18">
        <f t="shared" si="389"/>
        <v>349.59999999999997</v>
      </c>
      <c r="AE377" s="18">
        <f>AD377+AE374-AE375</f>
        <v>349.59999999999997</v>
      </c>
      <c r="AF377" s="18">
        <f>AE377+AF374-AF375</f>
        <v>349.59999999999997</v>
      </c>
      <c r="AG377" s="18">
        <f t="shared" ref="AG377:AH377" si="390">AF377+AG374-AG375</f>
        <v>349.59999999999997</v>
      </c>
      <c r="AH377" s="18">
        <f t="shared" si="390"/>
        <v>349.59999999999997</v>
      </c>
      <c r="AI377" s="18">
        <f t="shared" ref="AI377:AJ377" si="391">AG377+AI374-AI375</f>
        <v>349.59999999999997</v>
      </c>
      <c r="AJ377" s="18">
        <f t="shared" si="391"/>
        <v>349.59999999999997</v>
      </c>
      <c r="AK377" s="18">
        <f>AJ377</f>
        <v>349.59999999999997</v>
      </c>
      <c r="AL377" t="str">
        <f t="shared" si="343"/>
        <v/>
      </c>
      <c r="AM377" s="77"/>
    </row>
    <row r="378" spans="1:39" x14ac:dyDescent="0.25">
      <c r="A378" s="10" t="s">
        <v>116</v>
      </c>
      <c r="B378" s="53">
        <f>VLOOKUP(A378,[1]INTI!$F$4:$G$317,2,FALSE)</f>
        <v>21.324000000000002</v>
      </c>
      <c r="C378" s="11" t="s">
        <v>8</v>
      </c>
      <c r="D378" s="11" t="s">
        <v>9</v>
      </c>
      <c r="E378" s="12"/>
      <c r="F378" s="12"/>
      <c r="G378" s="12"/>
      <c r="H378" s="12"/>
      <c r="I378" s="12">
        <f>16*1.96</f>
        <v>31.36</v>
      </c>
      <c r="J378" s="12">
        <f>(32+2)*2.7</f>
        <v>91.800000000000011</v>
      </c>
      <c r="K378" s="12">
        <f>27*1.17</f>
        <v>31.589999999999996</v>
      </c>
      <c r="L378" s="12"/>
      <c r="M378" s="12"/>
      <c r="N378" s="12"/>
      <c r="O378" s="12"/>
      <c r="P378" s="12"/>
      <c r="Q378" s="12">
        <f>1*1.3</f>
        <v>1.3</v>
      </c>
      <c r="R378" s="12">
        <f>12*1.3</f>
        <v>15.600000000000001</v>
      </c>
      <c r="S378" s="12"/>
      <c r="T378" s="12">
        <f>4*3.07</f>
        <v>12.28</v>
      </c>
      <c r="U378" s="12">
        <f>21*3.12</f>
        <v>65.52</v>
      </c>
      <c r="V378" s="12">
        <f>40*1.77</f>
        <v>70.8</v>
      </c>
      <c r="W378" s="12"/>
      <c r="X378" s="12"/>
      <c r="Y378" s="12"/>
      <c r="Z378" s="12"/>
      <c r="AA378" s="12"/>
      <c r="AB378" s="12"/>
      <c r="AC378" s="12"/>
      <c r="AD378" s="12"/>
      <c r="AE378" s="12"/>
      <c r="AF378" s="12"/>
      <c r="AG378" s="12"/>
      <c r="AH378" s="12"/>
      <c r="AI378" s="12"/>
      <c r="AJ378" s="12"/>
      <c r="AK378" s="12">
        <f>SUM(F378:AJ378)</f>
        <v>320.25</v>
      </c>
      <c r="AL378" t="str">
        <f t="shared" si="336"/>
        <v>isi</v>
      </c>
      <c r="AM378" s="77" t="str" cm="1">
        <f t="array" ref="AM378">_xlfn.IFNA(_xlfn.IFS(AL378&lt;&gt;"kosong","ada",AL379&lt;&gt;"kosong","ada",AL380&lt;&gt;"kosong","ada"), "")</f>
        <v>ada</v>
      </c>
    </row>
    <row r="379" spans="1:39" x14ac:dyDescent="0.25">
      <c r="A379" s="13" t="str">
        <f t="shared" si="329"/>
        <v>H01</v>
      </c>
      <c r="B379" s="54"/>
      <c r="C379" s="53" t="s">
        <v>10</v>
      </c>
      <c r="D379" s="11" t="s">
        <v>9</v>
      </c>
      <c r="E379" s="12"/>
      <c r="F379" s="12">
        <v>43.4</v>
      </c>
      <c r="G379" s="12">
        <v>43.96</v>
      </c>
      <c r="H379" s="12">
        <v>48.72</v>
      </c>
      <c r="I379" s="12"/>
      <c r="J379" s="12">
        <v>48.44</v>
      </c>
      <c r="K379" s="12">
        <v>50.68</v>
      </c>
      <c r="L379" s="12"/>
      <c r="M379" s="12">
        <v>46.48</v>
      </c>
      <c r="N379" s="12">
        <v>43.68</v>
      </c>
      <c r="O379" s="12"/>
      <c r="P379" s="12"/>
      <c r="Q379" s="12"/>
      <c r="R379" s="12">
        <v>42.56</v>
      </c>
      <c r="S379" s="12"/>
      <c r="T379" s="12"/>
      <c r="U379" s="12"/>
      <c r="V379" s="12">
        <v>8.9600000000000009</v>
      </c>
      <c r="W379" s="12">
        <v>33.6</v>
      </c>
      <c r="X379" s="12">
        <v>38.08</v>
      </c>
      <c r="Y379" s="12">
        <v>18.2</v>
      </c>
      <c r="Z379" s="12"/>
      <c r="AA379" s="12">
        <v>14.56</v>
      </c>
      <c r="AB379" s="12">
        <v>17.64</v>
      </c>
      <c r="AC379" s="12">
        <v>19.88</v>
      </c>
      <c r="AD379" s="12">
        <v>23.24</v>
      </c>
      <c r="AE379" s="12">
        <v>20.16</v>
      </c>
      <c r="AF379" s="12">
        <v>23.52</v>
      </c>
      <c r="AG379" s="12"/>
      <c r="AH379" s="12">
        <v>19.600000000000001</v>
      </c>
      <c r="AI379" s="12">
        <v>23.52</v>
      </c>
      <c r="AJ379" s="12"/>
      <c r="AK379" s="12">
        <f>SUM(F379:AJ379)</f>
        <v>628.88</v>
      </c>
      <c r="AL379" t="str">
        <f t="shared" si="336"/>
        <v>isi</v>
      </c>
      <c r="AM379" s="77"/>
    </row>
    <row r="380" spans="1:39" x14ac:dyDescent="0.25">
      <c r="A380" s="13" t="str">
        <f t="shared" si="329"/>
        <v>H01</v>
      </c>
      <c r="B380" s="54"/>
      <c r="C380" s="55"/>
      <c r="D380" s="11" t="s">
        <v>11</v>
      </c>
      <c r="E380" s="12"/>
      <c r="F380" s="12">
        <v>1.26</v>
      </c>
      <c r="G380" s="12">
        <v>1.28</v>
      </c>
      <c r="H380" s="12">
        <v>1.38</v>
      </c>
      <c r="I380" s="12"/>
      <c r="J380" s="12">
        <v>1.41</v>
      </c>
      <c r="K380" s="12">
        <v>1.47</v>
      </c>
      <c r="L380" s="12"/>
      <c r="M380" s="12">
        <v>1.35</v>
      </c>
      <c r="N380" s="12">
        <v>1.27</v>
      </c>
      <c r="O380" s="12"/>
      <c r="P380" s="12"/>
      <c r="Q380" s="12"/>
      <c r="R380" s="12">
        <v>1.23</v>
      </c>
      <c r="S380" s="12"/>
      <c r="T380" s="12"/>
      <c r="U380" s="12"/>
      <c r="V380" s="12">
        <v>0.26</v>
      </c>
      <c r="W380" s="12">
        <v>0.98</v>
      </c>
      <c r="X380" s="12">
        <v>1.1100000000000001</v>
      </c>
      <c r="Y380" s="12">
        <v>0.53</v>
      </c>
      <c r="Z380" s="12"/>
      <c r="AA380" s="12">
        <v>0.42</v>
      </c>
      <c r="AB380" s="12">
        <v>0.51</v>
      </c>
      <c r="AC380" s="12">
        <v>0.57999999999999996</v>
      </c>
      <c r="AD380" s="12">
        <v>0.67</v>
      </c>
      <c r="AE380" s="12">
        <v>0.59</v>
      </c>
      <c r="AF380" s="12">
        <v>0.68</v>
      </c>
      <c r="AG380" s="12"/>
      <c r="AH380" s="12">
        <v>0.56999999999999995</v>
      </c>
      <c r="AI380" s="12">
        <v>0.68</v>
      </c>
      <c r="AJ380" s="12"/>
      <c r="AK380" s="12">
        <f>SUM(F380:AJ380)</f>
        <v>18.23</v>
      </c>
      <c r="AL380" t="str">
        <f t="shared" si="336"/>
        <v>isi</v>
      </c>
      <c r="AM380" s="77"/>
    </row>
    <row r="381" spans="1:39" x14ac:dyDescent="0.25">
      <c r="A381" s="16" t="str">
        <f t="shared" si="329"/>
        <v>H01</v>
      </c>
      <c r="B381" s="55"/>
      <c r="C381" s="17" t="s">
        <v>12</v>
      </c>
      <c r="D381" s="17" t="s">
        <v>9</v>
      </c>
      <c r="E381" s="12">
        <v>86.250000000000028</v>
      </c>
      <c r="F381" s="18">
        <f>E381+F378-F379</f>
        <v>42.85000000000003</v>
      </c>
      <c r="G381" s="18">
        <f t="shared" ref="G381:M381" si="392">F381+G378-G379</f>
        <v>-1.109999999999971</v>
      </c>
      <c r="H381" s="18">
        <f t="shared" si="392"/>
        <v>-49.82999999999997</v>
      </c>
      <c r="I381" s="18">
        <f t="shared" si="392"/>
        <v>-18.46999999999997</v>
      </c>
      <c r="J381" s="18">
        <f t="shared" si="392"/>
        <v>24.890000000000043</v>
      </c>
      <c r="K381" s="18">
        <f t="shared" si="392"/>
        <v>5.8000000000000398</v>
      </c>
      <c r="L381" s="18">
        <f t="shared" si="392"/>
        <v>5.8000000000000398</v>
      </c>
      <c r="M381" s="18">
        <f t="shared" si="392"/>
        <v>-40.679999999999957</v>
      </c>
      <c r="N381" s="18">
        <f>M381+N378-N379</f>
        <v>-84.359999999999957</v>
      </c>
      <c r="O381" s="18">
        <f t="shared" ref="O381" si="393">N381+O378-O379</f>
        <v>-84.359999999999957</v>
      </c>
      <c r="P381" s="18">
        <f>O381+P378-P379</f>
        <v>-84.359999999999957</v>
      </c>
      <c r="Q381" s="18">
        <f>P381+Q378-Q379</f>
        <v>-83.05999999999996</v>
      </c>
      <c r="R381" s="18">
        <f t="shared" ref="R381:T381" si="394">Q381+R378-R379</f>
        <v>-110.01999999999995</v>
      </c>
      <c r="S381" s="18">
        <f t="shared" si="394"/>
        <v>-110.01999999999995</v>
      </c>
      <c r="T381" s="18">
        <f t="shared" si="394"/>
        <v>-97.739999999999952</v>
      </c>
      <c r="U381" s="18">
        <f>T381+U378-U379</f>
        <v>-32.219999999999956</v>
      </c>
      <c r="V381" s="18">
        <f t="shared" ref="V381:AD381" si="395">U381+V378-V379</f>
        <v>29.62000000000004</v>
      </c>
      <c r="W381" s="18">
        <f t="shared" si="395"/>
        <v>-3.9799999999999613</v>
      </c>
      <c r="X381" s="18">
        <f t="shared" si="395"/>
        <v>-42.05999999999996</v>
      </c>
      <c r="Y381" s="18">
        <f t="shared" si="395"/>
        <v>-60.259999999999962</v>
      </c>
      <c r="Z381" s="18">
        <f t="shared" si="395"/>
        <v>-60.259999999999962</v>
      </c>
      <c r="AA381" s="18">
        <f t="shared" si="395"/>
        <v>-74.819999999999965</v>
      </c>
      <c r="AB381" s="18">
        <f t="shared" si="395"/>
        <v>-92.459999999999965</v>
      </c>
      <c r="AC381" s="18">
        <f t="shared" si="395"/>
        <v>-112.33999999999996</v>
      </c>
      <c r="AD381" s="18">
        <f t="shared" si="395"/>
        <v>-135.57999999999996</v>
      </c>
      <c r="AE381" s="18">
        <f>AD381+AE378-AE379</f>
        <v>-155.73999999999995</v>
      </c>
      <c r="AF381" s="18">
        <f>AE381+AF378-AF379</f>
        <v>-179.25999999999996</v>
      </c>
      <c r="AG381" s="18">
        <f t="shared" ref="AG381:AH381" si="396">AF381+AG378-AG379</f>
        <v>-179.25999999999996</v>
      </c>
      <c r="AH381" s="18">
        <f t="shared" si="396"/>
        <v>-198.85999999999996</v>
      </c>
      <c r="AI381" s="18">
        <f t="shared" ref="AI381:AJ381" si="397">AG381+AI378-AI379</f>
        <v>-202.77999999999997</v>
      </c>
      <c r="AJ381" s="18">
        <f t="shared" si="397"/>
        <v>-198.85999999999996</v>
      </c>
      <c r="AK381" s="18">
        <f>AJ381</f>
        <v>-198.85999999999996</v>
      </c>
      <c r="AL381" t="str">
        <f t="shared" si="343"/>
        <v/>
      </c>
      <c r="AM381" s="77"/>
    </row>
    <row r="382" spans="1:39" x14ac:dyDescent="0.25">
      <c r="A382" s="10" t="s">
        <v>118</v>
      </c>
      <c r="B382" s="53">
        <f>VLOOKUP(A382,[1]INTI!$F$4:$G$317,2,FALSE)</f>
        <v>22.018000000000001</v>
      </c>
      <c r="C382" s="11" t="s">
        <v>8</v>
      </c>
      <c r="D382" s="11" t="s">
        <v>9</v>
      </c>
      <c r="E382" s="12"/>
      <c r="F382" s="12"/>
      <c r="G382" s="12"/>
      <c r="H382" s="12">
        <f>(23+26)*3.3</f>
        <v>161.69999999999999</v>
      </c>
      <c r="I382" s="12">
        <f>18*1.96</f>
        <v>35.28</v>
      </c>
      <c r="J382" s="12"/>
      <c r="K382" s="12">
        <f>(22+23)*1.17</f>
        <v>52.65</v>
      </c>
      <c r="L382" s="12">
        <f>46*1.17</f>
        <v>53.819999999999993</v>
      </c>
      <c r="M382" s="12">
        <f>(28+26)*2.49</f>
        <v>134.46</v>
      </c>
      <c r="N382" s="12">
        <f>(17+29)*2.85</f>
        <v>131.1</v>
      </c>
      <c r="O382" s="12"/>
      <c r="P382" s="12"/>
      <c r="Q382" s="12">
        <f>(23+4)*1.3</f>
        <v>35.1</v>
      </c>
      <c r="R382" s="12">
        <f>4*1.3</f>
        <v>5.2</v>
      </c>
      <c r="S382" s="12">
        <f>3*1.3</f>
        <v>3.9000000000000004</v>
      </c>
      <c r="T382" s="12"/>
      <c r="U382" s="12">
        <f>(25+7)*3.12</f>
        <v>99.84</v>
      </c>
      <c r="V382" s="12">
        <f>10*1.77</f>
        <v>17.7</v>
      </c>
      <c r="W382" s="12">
        <f>(4+31)*1.6</f>
        <v>56</v>
      </c>
      <c r="X382" s="12">
        <f>(30+37)*1.7</f>
        <v>113.89999999999999</v>
      </c>
      <c r="Y382" s="12">
        <f>(45+32)*1.68</f>
        <v>129.35999999999999</v>
      </c>
      <c r="Z382" s="12">
        <f>(10+2)*1.98</f>
        <v>23.759999999999998</v>
      </c>
      <c r="AA382" s="12"/>
      <c r="AB382" s="12"/>
      <c r="AC382" s="12"/>
      <c r="AD382" s="12"/>
      <c r="AE382" s="12"/>
      <c r="AF382" s="12"/>
      <c r="AG382" s="12"/>
      <c r="AH382" s="12">
        <f>(26+30)*2.4</f>
        <v>134.4</v>
      </c>
      <c r="AI382" s="12">
        <f>(19+29)*2.35</f>
        <v>112.80000000000001</v>
      </c>
      <c r="AJ382" s="12"/>
      <c r="AK382" s="12">
        <f>SUM(F382:AJ382)</f>
        <v>1300.97</v>
      </c>
      <c r="AL382" t="str">
        <f t="shared" si="336"/>
        <v>isi</v>
      </c>
      <c r="AM382" s="77" t="str" cm="1">
        <f t="array" ref="AM382">_xlfn.IFNA(_xlfn.IFS(AL382&lt;&gt;"kosong","ada",AL383&lt;&gt;"kosong","ada",AL384&lt;&gt;"kosong","ada"), "")</f>
        <v>ada</v>
      </c>
    </row>
    <row r="383" spans="1:39" x14ac:dyDescent="0.25">
      <c r="A383" s="13" t="str">
        <f t="shared" si="329"/>
        <v>Q26</v>
      </c>
      <c r="B383" s="54"/>
      <c r="C383" s="53" t="s">
        <v>10</v>
      </c>
      <c r="D383" s="11" t="s">
        <v>9</v>
      </c>
      <c r="E383" s="12"/>
      <c r="F383" s="12"/>
      <c r="G383" s="12">
        <v>61.6</v>
      </c>
      <c r="H383" s="12">
        <v>67.2</v>
      </c>
      <c r="I383" s="12">
        <v>58.8</v>
      </c>
      <c r="J383" s="12">
        <v>61.6</v>
      </c>
      <c r="K383" s="12">
        <v>64.400000000000006</v>
      </c>
      <c r="L383" s="12">
        <v>33.799999999999997</v>
      </c>
      <c r="M383" s="12">
        <v>50.4</v>
      </c>
      <c r="N383" s="12">
        <v>36.4</v>
      </c>
      <c r="O383" s="12"/>
      <c r="P383" s="12"/>
      <c r="Q383" s="12">
        <v>103.04</v>
      </c>
      <c r="R383" s="12">
        <v>66.08</v>
      </c>
      <c r="S383" s="12"/>
      <c r="T383" s="12">
        <v>123.2</v>
      </c>
      <c r="U383" s="12"/>
      <c r="V383" s="12"/>
      <c r="W383" s="12"/>
      <c r="X383" s="12"/>
      <c r="Y383" s="12"/>
      <c r="Z383" s="12"/>
      <c r="AA383" s="12"/>
      <c r="AB383" s="12"/>
      <c r="AC383" s="12"/>
      <c r="AD383" s="12"/>
      <c r="AE383" s="12"/>
      <c r="AF383" s="12"/>
      <c r="AG383" s="12"/>
      <c r="AH383" s="12">
        <v>62.72</v>
      </c>
      <c r="AI383" s="12">
        <v>164.08</v>
      </c>
      <c r="AJ383" s="12"/>
      <c r="AK383" s="12">
        <f>SUM(F383:AJ383)</f>
        <v>953.32000000000016</v>
      </c>
      <c r="AL383" t="str">
        <f t="shared" si="336"/>
        <v>isi</v>
      </c>
      <c r="AM383" s="77"/>
    </row>
    <row r="384" spans="1:39" x14ac:dyDescent="0.25">
      <c r="A384" s="13" t="str">
        <f t="shared" si="329"/>
        <v>Q26</v>
      </c>
      <c r="B384" s="54"/>
      <c r="C384" s="55"/>
      <c r="D384" s="11" t="s">
        <v>11</v>
      </c>
      <c r="E384" s="12"/>
      <c r="F384" s="12"/>
      <c r="G384" s="12">
        <v>1.49</v>
      </c>
      <c r="H384" s="12">
        <v>1.62</v>
      </c>
      <c r="I384" s="12">
        <v>1.42</v>
      </c>
      <c r="J384" s="12">
        <v>1.49</v>
      </c>
      <c r="K384" s="12">
        <v>1.55</v>
      </c>
      <c r="L384" s="12">
        <v>0.82</v>
      </c>
      <c r="M384" s="12">
        <v>1.22</v>
      </c>
      <c r="N384" s="12">
        <v>0.88</v>
      </c>
      <c r="O384" s="12"/>
      <c r="P384" s="12"/>
      <c r="Q384" s="12">
        <v>2.65</v>
      </c>
      <c r="R384" s="12">
        <v>1.59</v>
      </c>
      <c r="S384" s="12"/>
      <c r="T384" s="12">
        <v>2.89</v>
      </c>
      <c r="U384" s="12"/>
      <c r="V384" s="12"/>
      <c r="W384" s="12"/>
      <c r="X384" s="12"/>
      <c r="Y384" s="12"/>
      <c r="Z384" s="12"/>
      <c r="AA384" s="12"/>
      <c r="AB384" s="12"/>
      <c r="AC384" s="12"/>
      <c r="AD384" s="12"/>
      <c r="AE384" s="12"/>
      <c r="AF384" s="12"/>
      <c r="AG384" s="12"/>
      <c r="AH384" s="12">
        <v>1.51</v>
      </c>
      <c r="AI384" s="12">
        <v>3.57</v>
      </c>
      <c r="AJ384" s="12"/>
      <c r="AK384" s="12">
        <f>SUM(F384:AJ384)</f>
        <v>22.700000000000003</v>
      </c>
      <c r="AL384" t="str">
        <f t="shared" si="336"/>
        <v>isi</v>
      </c>
      <c r="AM384" s="77"/>
    </row>
    <row r="385" spans="1:39" x14ac:dyDescent="0.25">
      <c r="A385" s="16" t="str">
        <f t="shared" si="329"/>
        <v>Q26</v>
      </c>
      <c r="B385" s="55"/>
      <c r="C385" s="17" t="s">
        <v>12</v>
      </c>
      <c r="D385" s="17" t="s">
        <v>9</v>
      </c>
      <c r="E385" s="12">
        <v>86.250000000000028</v>
      </c>
      <c r="F385" s="18">
        <f>E385+F382-F383</f>
        <v>86.250000000000028</v>
      </c>
      <c r="G385" s="18">
        <f t="shared" ref="G385" si="398">F385+G382-G383</f>
        <v>24.650000000000027</v>
      </c>
      <c r="H385" s="18">
        <f t="shared" ref="H385" si="399">G385+H382-H383</f>
        <v>119.15000000000002</v>
      </c>
      <c r="I385" s="18">
        <f t="shared" ref="I385" si="400">H385+I382-I383</f>
        <v>95.63000000000001</v>
      </c>
      <c r="J385" s="18">
        <f t="shared" ref="J385" si="401">I385+J382-J383</f>
        <v>34.030000000000008</v>
      </c>
      <c r="K385" s="18">
        <f t="shared" ref="K385" si="402">J385+K382-K383</f>
        <v>22.28</v>
      </c>
      <c r="L385" s="18">
        <f t="shared" ref="L385" si="403">K385+L382-L383</f>
        <v>42.3</v>
      </c>
      <c r="M385" s="18">
        <f t="shared" ref="M385" si="404">L385+M382-M383</f>
        <v>126.35999999999999</v>
      </c>
      <c r="N385" s="18">
        <f>M385+N382-N383</f>
        <v>221.05999999999997</v>
      </c>
      <c r="O385" s="18">
        <f t="shared" ref="O385" si="405">N385+O382-O383</f>
        <v>221.05999999999997</v>
      </c>
      <c r="P385" s="18">
        <f>O385+P382-P383</f>
        <v>221.05999999999997</v>
      </c>
      <c r="Q385" s="18">
        <f>P385+Q382-Q383</f>
        <v>153.11999999999995</v>
      </c>
      <c r="R385" s="18">
        <f t="shared" ref="R385" si="406">Q385+R382-R383</f>
        <v>92.239999999999938</v>
      </c>
      <c r="S385" s="18">
        <f t="shared" ref="S385" si="407">R385+S382-S383</f>
        <v>96.139999999999944</v>
      </c>
      <c r="T385" s="18">
        <f t="shared" ref="T385" si="408">S385+T382-T383</f>
        <v>-27.060000000000059</v>
      </c>
      <c r="U385" s="18">
        <f>T385+U382-U383</f>
        <v>72.779999999999944</v>
      </c>
      <c r="V385" s="18">
        <f t="shared" ref="V385" si="409">U385+V382-V383</f>
        <v>90.479999999999947</v>
      </c>
      <c r="W385" s="18">
        <f t="shared" ref="W385" si="410">V385+W382-W383</f>
        <v>146.47999999999996</v>
      </c>
      <c r="X385" s="18">
        <f t="shared" ref="X385" si="411">W385+X382-X383</f>
        <v>260.37999999999994</v>
      </c>
      <c r="Y385" s="18">
        <f t="shared" ref="Y385" si="412">X385+Y382-Y383</f>
        <v>389.7399999999999</v>
      </c>
      <c r="Z385" s="18">
        <f t="shared" ref="Z385" si="413">Y385+Z382-Z383</f>
        <v>413.49999999999989</v>
      </c>
      <c r="AA385" s="18">
        <f t="shared" ref="AA385" si="414">Z385+AA382-AA383</f>
        <v>413.49999999999989</v>
      </c>
      <c r="AB385" s="18">
        <f t="shared" ref="AB385" si="415">AA385+AB382-AB383</f>
        <v>413.49999999999989</v>
      </c>
      <c r="AC385" s="18">
        <f t="shared" ref="AC385" si="416">AB385+AC382-AC383</f>
        <v>413.49999999999989</v>
      </c>
      <c r="AD385" s="18">
        <f t="shared" ref="AD385" si="417">AC385+AD382-AD383</f>
        <v>413.49999999999989</v>
      </c>
      <c r="AE385" s="18">
        <f>AD385+AE382-AE383</f>
        <v>413.49999999999989</v>
      </c>
      <c r="AF385" s="18">
        <f>AE385+AF382-AF383</f>
        <v>413.49999999999989</v>
      </c>
      <c r="AG385" s="18">
        <f t="shared" ref="AG385" si="418">AF385+AG382-AG383</f>
        <v>413.49999999999989</v>
      </c>
      <c r="AH385" s="18">
        <f t="shared" ref="AH385" si="419">AG385+AH382-AH383</f>
        <v>485.17999999999984</v>
      </c>
      <c r="AI385" s="18">
        <f t="shared" ref="AI385" si="420">AG385+AI382-AI383</f>
        <v>362.21999999999991</v>
      </c>
      <c r="AJ385" s="18">
        <f t="shared" ref="AJ385" si="421">AH385+AJ382-AJ383</f>
        <v>485.17999999999984</v>
      </c>
      <c r="AK385" s="18">
        <f>AJ385</f>
        <v>485.17999999999984</v>
      </c>
      <c r="AL385" t="str">
        <f t="shared" si="343"/>
        <v/>
      </c>
      <c r="AM385" s="77"/>
    </row>
    <row r="386" spans="1:39" x14ac:dyDescent="0.25">
      <c r="AM386" s="77"/>
    </row>
    <row r="387" spans="1:39" x14ac:dyDescent="0.25">
      <c r="AM387" s="77"/>
    </row>
    <row r="388" spans="1:39" x14ac:dyDescent="0.25">
      <c r="AM388" s="77"/>
    </row>
    <row r="389" spans="1:39" x14ac:dyDescent="0.25">
      <c r="AM389" s="77"/>
    </row>
    <row r="390" spans="1:39" x14ac:dyDescent="0.25">
      <c r="AM390" s="77"/>
    </row>
    <row r="391" spans="1:39" x14ac:dyDescent="0.25">
      <c r="AM391" s="77"/>
    </row>
    <row r="392" spans="1:39" x14ac:dyDescent="0.25">
      <c r="AM392" s="77"/>
    </row>
    <row r="393" spans="1:39" x14ac:dyDescent="0.25">
      <c r="AM393" s="77"/>
    </row>
    <row r="394" spans="1:39" x14ac:dyDescent="0.25">
      <c r="AM394" s="77"/>
    </row>
    <row r="395" spans="1:39" x14ac:dyDescent="0.25">
      <c r="AM395" s="77"/>
    </row>
    <row r="396" spans="1:39" x14ac:dyDescent="0.25">
      <c r="AM396" s="77"/>
    </row>
    <row r="397" spans="1:39" x14ac:dyDescent="0.25">
      <c r="AM397" s="77"/>
    </row>
  </sheetData>
  <autoFilter ref="A17:AM385" xr:uid="{00000000-0001-0000-0000-000000000000}"/>
  <mergeCells count="289">
    <mergeCell ref="AM378:AM381"/>
    <mergeCell ref="AM382:AM385"/>
    <mergeCell ref="AM386:AM389"/>
    <mergeCell ref="AM390:AM393"/>
    <mergeCell ref="AM394:AM397"/>
    <mergeCell ref="AM342:AM345"/>
    <mergeCell ref="AM346:AM349"/>
    <mergeCell ref="AM350:AM353"/>
    <mergeCell ref="AM354:AM357"/>
    <mergeCell ref="AM358:AM361"/>
    <mergeCell ref="AM362:AM365"/>
    <mergeCell ref="AM366:AM369"/>
    <mergeCell ref="AM370:AM373"/>
    <mergeCell ref="AM374:AM377"/>
    <mergeCell ref="AM306:AM309"/>
    <mergeCell ref="AM310:AM313"/>
    <mergeCell ref="AM314:AM317"/>
    <mergeCell ref="AM318:AM321"/>
    <mergeCell ref="AM322:AM325"/>
    <mergeCell ref="AM326:AM329"/>
    <mergeCell ref="AM330:AM333"/>
    <mergeCell ref="AM334:AM337"/>
    <mergeCell ref="AM338:AM341"/>
    <mergeCell ref="AM270:AM273"/>
    <mergeCell ref="AM274:AM277"/>
    <mergeCell ref="AM278:AM281"/>
    <mergeCell ref="AM282:AM285"/>
    <mergeCell ref="AM286:AM289"/>
    <mergeCell ref="AM290:AM293"/>
    <mergeCell ref="AM294:AM297"/>
    <mergeCell ref="AM298:AM301"/>
    <mergeCell ref="AM302:AM305"/>
    <mergeCell ref="AM234:AM237"/>
    <mergeCell ref="AM238:AM241"/>
    <mergeCell ref="AM242:AM245"/>
    <mergeCell ref="AM246:AM249"/>
    <mergeCell ref="AM250:AM253"/>
    <mergeCell ref="AM254:AM257"/>
    <mergeCell ref="AM258:AM261"/>
    <mergeCell ref="AM262:AM265"/>
    <mergeCell ref="AM266:AM269"/>
    <mergeCell ref="AM198:AM201"/>
    <mergeCell ref="AM202:AM205"/>
    <mergeCell ref="AM206:AM209"/>
    <mergeCell ref="AM210:AM213"/>
    <mergeCell ref="AM214:AM217"/>
    <mergeCell ref="AM218:AM221"/>
    <mergeCell ref="AM222:AM225"/>
    <mergeCell ref="AM226:AM229"/>
    <mergeCell ref="AM230:AM233"/>
    <mergeCell ref="AM162:AM165"/>
    <mergeCell ref="AM166:AM169"/>
    <mergeCell ref="AM170:AM173"/>
    <mergeCell ref="AM174:AM177"/>
    <mergeCell ref="AM178:AM181"/>
    <mergeCell ref="AM182:AM185"/>
    <mergeCell ref="AM186:AM189"/>
    <mergeCell ref="AM190:AM193"/>
    <mergeCell ref="AM194:AM197"/>
    <mergeCell ref="AM126:AM129"/>
    <mergeCell ref="AM130:AM133"/>
    <mergeCell ref="AM134:AM137"/>
    <mergeCell ref="AM138:AM141"/>
    <mergeCell ref="AM142:AM145"/>
    <mergeCell ref="AM146:AM149"/>
    <mergeCell ref="AM150:AM153"/>
    <mergeCell ref="AM154:AM157"/>
    <mergeCell ref="AM158:AM161"/>
    <mergeCell ref="AM90:AM93"/>
    <mergeCell ref="AM94:AM97"/>
    <mergeCell ref="AM98:AM101"/>
    <mergeCell ref="AM102:AM105"/>
    <mergeCell ref="AM106:AM109"/>
    <mergeCell ref="AM110:AM113"/>
    <mergeCell ref="AM114:AM117"/>
    <mergeCell ref="AM118:AM121"/>
    <mergeCell ref="AM122:AM125"/>
    <mergeCell ref="AM54:AM57"/>
    <mergeCell ref="AM58:AM61"/>
    <mergeCell ref="AM62:AM65"/>
    <mergeCell ref="AM66:AM69"/>
    <mergeCell ref="AM70:AM73"/>
    <mergeCell ref="AM74:AM77"/>
    <mergeCell ref="AM78:AM81"/>
    <mergeCell ref="AM82:AM85"/>
    <mergeCell ref="AM86:AM89"/>
    <mergeCell ref="AM18:AM21"/>
    <mergeCell ref="AM22:AM25"/>
    <mergeCell ref="AM26:AM29"/>
    <mergeCell ref="AM30:AM33"/>
    <mergeCell ref="AM34:AM37"/>
    <mergeCell ref="AM38:AM41"/>
    <mergeCell ref="AM42:AM45"/>
    <mergeCell ref="AM46:AM49"/>
    <mergeCell ref="AM50:AM53"/>
    <mergeCell ref="B22:B25"/>
    <mergeCell ref="C23:C24"/>
    <mergeCell ref="B26:B29"/>
    <mergeCell ref="C27:C28"/>
    <mergeCell ref="AK7:AK8"/>
    <mergeCell ref="A9:A16"/>
    <mergeCell ref="B9:B16"/>
    <mergeCell ref="C10:C11"/>
    <mergeCell ref="B18:B21"/>
    <mergeCell ref="C19:C20"/>
    <mergeCell ref="A7:A8"/>
    <mergeCell ref="B7:B8"/>
    <mergeCell ref="C7:C8"/>
    <mergeCell ref="D7:D8"/>
    <mergeCell ref="E7:E8"/>
    <mergeCell ref="F7:AJ7"/>
    <mergeCell ref="B30:B33"/>
    <mergeCell ref="C31:C32"/>
    <mergeCell ref="B34:B37"/>
    <mergeCell ref="C35:C36"/>
    <mergeCell ref="B38:B41"/>
    <mergeCell ref="C39:C40"/>
    <mergeCell ref="B66:B69"/>
    <mergeCell ref="C67:C68"/>
    <mergeCell ref="B70:B73"/>
    <mergeCell ref="C71:C72"/>
    <mergeCell ref="B42:B45"/>
    <mergeCell ref="C43:C44"/>
    <mergeCell ref="B46:B49"/>
    <mergeCell ref="C47:C48"/>
    <mergeCell ref="B50:B53"/>
    <mergeCell ref="C51:C52"/>
    <mergeCell ref="B74:B77"/>
    <mergeCell ref="C75:C76"/>
    <mergeCell ref="B54:B57"/>
    <mergeCell ref="C55:C56"/>
    <mergeCell ref="B58:B61"/>
    <mergeCell ref="C59:C60"/>
    <mergeCell ref="B62:B65"/>
    <mergeCell ref="C63:C64"/>
    <mergeCell ref="B90:B93"/>
    <mergeCell ref="C91:C92"/>
    <mergeCell ref="C79:C80"/>
    <mergeCell ref="B78:B81"/>
    <mergeCell ref="B94:B97"/>
    <mergeCell ref="C95:C96"/>
    <mergeCell ref="B98:B101"/>
    <mergeCell ref="C99:C100"/>
    <mergeCell ref="B82:B85"/>
    <mergeCell ref="C83:C84"/>
    <mergeCell ref="B86:B89"/>
    <mergeCell ref="C87:C88"/>
    <mergeCell ref="B114:B117"/>
    <mergeCell ref="C115:C116"/>
    <mergeCell ref="B118:B121"/>
    <mergeCell ref="C119:C120"/>
    <mergeCell ref="B122:B125"/>
    <mergeCell ref="C123:C124"/>
    <mergeCell ref="B102:B105"/>
    <mergeCell ref="C103:C104"/>
    <mergeCell ref="B106:B109"/>
    <mergeCell ref="C107:C108"/>
    <mergeCell ref="B110:B113"/>
    <mergeCell ref="C111:C112"/>
    <mergeCell ref="B138:B141"/>
    <mergeCell ref="C139:C140"/>
    <mergeCell ref="B142:B145"/>
    <mergeCell ref="C143:C144"/>
    <mergeCell ref="B146:B149"/>
    <mergeCell ref="C147:C148"/>
    <mergeCell ref="B126:B129"/>
    <mergeCell ref="C127:C128"/>
    <mergeCell ref="B130:B133"/>
    <mergeCell ref="C131:C132"/>
    <mergeCell ref="B134:B137"/>
    <mergeCell ref="C135:C136"/>
    <mergeCell ref="B162:B165"/>
    <mergeCell ref="C163:C164"/>
    <mergeCell ref="B166:B169"/>
    <mergeCell ref="C167:C168"/>
    <mergeCell ref="B170:B173"/>
    <mergeCell ref="C171:C172"/>
    <mergeCell ref="B150:B153"/>
    <mergeCell ref="C151:C152"/>
    <mergeCell ref="B154:B157"/>
    <mergeCell ref="C155:C156"/>
    <mergeCell ref="B158:B161"/>
    <mergeCell ref="C159:C160"/>
    <mergeCell ref="B186:B189"/>
    <mergeCell ref="C187:C188"/>
    <mergeCell ref="B190:B193"/>
    <mergeCell ref="C191:C192"/>
    <mergeCell ref="B194:B197"/>
    <mergeCell ref="C195:C196"/>
    <mergeCell ref="B174:B177"/>
    <mergeCell ref="C175:C176"/>
    <mergeCell ref="B178:B181"/>
    <mergeCell ref="C179:C180"/>
    <mergeCell ref="B182:B185"/>
    <mergeCell ref="C183:C184"/>
    <mergeCell ref="B210:B213"/>
    <mergeCell ref="C211:C212"/>
    <mergeCell ref="B214:B217"/>
    <mergeCell ref="C215:C216"/>
    <mergeCell ref="B218:B221"/>
    <mergeCell ref="C219:C220"/>
    <mergeCell ref="B198:B201"/>
    <mergeCell ref="C199:C200"/>
    <mergeCell ref="B202:B205"/>
    <mergeCell ref="C203:C204"/>
    <mergeCell ref="B206:B209"/>
    <mergeCell ref="C207:C208"/>
    <mergeCell ref="B234:B237"/>
    <mergeCell ref="C235:C236"/>
    <mergeCell ref="B238:B241"/>
    <mergeCell ref="C239:C240"/>
    <mergeCell ref="B242:B245"/>
    <mergeCell ref="C243:C244"/>
    <mergeCell ref="B222:B225"/>
    <mergeCell ref="C223:C224"/>
    <mergeCell ref="B226:B229"/>
    <mergeCell ref="C227:C228"/>
    <mergeCell ref="B230:B233"/>
    <mergeCell ref="C231:C232"/>
    <mergeCell ref="B258:B261"/>
    <mergeCell ref="C259:C260"/>
    <mergeCell ref="B262:B265"/>
    <mergeCell ref="C263:C264"/>
    <mergeCell ref="B266:B269"/>
    <mergeCell ref="C267:C268"/>
    <mergeCell ref="B246:B249"/>
    <mergeCell ref="C247:C248"/>
    <mergeCell ref="B250:B253"/>
    <mergeCell ref="C251:C252"/>
    <mergeCell ref="B254:B257"/>
    <mergeCell ref="C255:C256"/>
    <mergeCell ref="B282:B285"/>
    <mergeCell ref="C283:C284"/>
    <mergeCell ref="B286:B289"/>
    <mergeCell ref="C287:C288"/>
    <mergeCell ref="B290:B293"/>
    <mergeCell ref="C291:C292"/>
    <mergeCell ref="B270:B273"/>
    <mergeCell ref="C271:C272"/>
    <mergeCell ref="B274:B277"/>
    <mergeCell ref="C275:C276"/>
    <mergeCell ref="B278:B281"/>
    <mergeCell ref="C279:C280"/>
    <mergeCell ref="B306:B309"/>
    <mergeCell ref="C307:C308"/>
    <mergeCell ref="B310:B313"/>
    <mergeCell ref="C311:C312"/>
    <mergeCell ref="B314:B317"/>
    <mergeCell ref="C315:C316"/>
    <mergeCell ref="B294:B297"/>
    <mergeCell ref="C295:C296"/>
    <mergeCell ref="B298:B301"/>
    <mergeCell ref="C299:C300"/>
    <mergeCell ref="B302:B305"/>
    <mergeCell ref="C303:C304"/>
    <mergeCell ref="B330:B333"/>
    <mergeCell ref="C331:C332"/>
    <mergeCell ref="B334:B337"/>
    <mergeCell ref="C335:C336"/>
    <mergeCell ref="B338:B341"/>
    <mergeCell ref="C339:C340"/>
    <mergeCell ref="B318:B321"/>
    <mergeCell ref="C319:C320"/>
    <mergeCell ref="B322:B325"/>
    <mergeCell ref="C323:C324"/>
    <mergeCell ref="B326:B329"/>
    <mergeCell ref="C327:C328"/>
    <mergeCell ref="B354:B357"/>
    <mergeCell ref="C355:C356"/>
    <mergeCell ref="B358:B361"/>
    <mergeCell ref="C359:C360"/>
    <mergeCell ref="B362:B365"/>
    <mergeCell ref="C363:C364"/>
    <mergeCell ref="B342:B345"/>
    <mergeCell ref="C343:C344"/>
    <mergeCell ref="B346:B349"/>
    <mergeCell ref="C347:C348"/>
    <mergeCell ref="B350:B353"/>
    <mergeCell ref="C351:C352"/>
    <mergeCell ref="B382:B385"/>
    <mergeCell ref="C383:C384"/>
    <mergeCell ref="B378:B381"/>
    <mergeCell ref="C379:C380"/>
    <mergeCell ref="B366:B369"/>
    <mergeCell ref="C367:C368"/>
    <mergeCell ref="B370:B373"/>
    <mergeCell ref="C371:C372"/>
    <mergeCell ref="B374:B377"/>
    <mergeCell ref="C375:C376"/>
  </mergeCells>
  <conditionalFormatting sqref="A194 A18 A22 A26 A30 A34 A38 A42 A46 A50 A54 A58 A62 A66 A70 A74 A78 A82 A86 A90 A94 A98 A102 A106 A110 A114 A118 A122 A126 A130 A134 A138 A142 A146 A150 A154 A158 A162 A166 A170 A174 A178 A182 A186 A190 A198 A202 A206 A210">
    <cfRule type="duplicateValues" dxfId="310" priority="308"/>
  </conditionalFormatting>
  <conditionalFormatting sqref="A194">
    <cfRule type="duplicateValues" dxfId="309" priority="302"/>
    <cfRule type="duplicateValues" dxfId="308" priority="303"/>
    <cfRule type="duplicateValues" dxfId="307" priority="304"/>
    <cfRule type="duplicateValues" dxfId="306" priority="305"/>
    <cfRule type="duplicateValues" dxfId="305" priority="306"/>
    <cfRule type="duplicateValues" dxfId="304" priority="307"/>
  </conditionalFormatting>
  <conditionalFormatting sqref="A214">
    <cfRule type="duplicateValues" dxfId="303" priority="295"/>
    <cfRule type="duplicateValues" dxfId="302" priority="296"/>
    <cfRule type="duplicateValues" dxfId="301" priority="297"/>
    <cfRule type="duplicateValues" dxfId="300" priority="298"/>
    <cfRule type="duplicateValues" dxfId="299" priority="299"/>
    <cfRule type="duplicateValues" dxfId="298" priority="300"/>
    <cfRule type="duplicateValues" dxfId="297" priority="301"/>
  </conditionalFormatting>
  <conditionalFormatting sqref="A218">
    <cfRule type="duplicateValues" dxfId="296" priority="288"/>
    <cfRule type="duplicateValues" dxfId="295" priority="289"/>
    <cfRule type="duplicateValues" dxfId="294" priority="290"/>
    <cfRule type="duplicateValues" dxfId="293" priority="291"/>
    <cfRule type="duplicateValues" dxfId="292" priority="292"/>
    <cfRule type="duplicateValues" dxfId="291" priority="293"/>
    <cfRule type="duplicateValues" dxfId="290" priority="294"/>
  </conditionalFormatting>
  <conditionalFormatting sqref="A222">
    <cfRule type="duplicateValues" dxfId="289" priority="281"/>
    <cfRule type="duplicateValues" dxfId="288" priority="282"/>
    <cfRule type="duplicateValues" dxfId="287" priority="283"/>
    <cfRule type="duplicateValues" dxfId="286" priority="284"/>
    <cfRule type="duplicateValues" dxfId="285" priority="285"/>
    <cfRule type="duplicateValues" dxfId="284" priority="286"/>
    <cfRule type="duplicateValues" dxfId="283" priority="287"/>
  </conditionalFormatting>
  <conditionalFormatting sqref="A226">
    <cfRule type="duplicateValues" dxfId="282" priority="274"/>
    <cfRule type="duplicateValues" dxfId="281" priority="275"/>
    <cfRule type="duplicateValues" dxfId="280" priority="276"/>
    <cfRule type="duplicateValues" dxfId="279" priority="277"/>
    <cfRule type="duplicateValues" dxfId="278" priority="278"/>
    <cfRule type="duplicateValues" dxfId="277" priority="279"/>
    <cfRule type="duplicateValues" dxfId="276" priority="280"/>
  </conditionalFormatting>
  <conditionalFormatting sqref="A230">
    <cfRule type="duplicateValues" dxfId="275" priority="267"/>
    <cfRule type="duplicateValues" dxfId="274" priority="268"/>
    <cfRule type="duplicateValues" dxfId="273" priority="269"/>
    <cfRule type="duplicateValues" dxfId="272" priority="270"/>
    <cfRule type="duplicateValues" dxfId="271" priority="271"/>
    <cfRule type="duplicateValues" dxfId="270" priority="272"/>
    <cfRule type="duplicateValues" dxfId="269" priority="273"/>
  </conditionalFormatting>
  <conditionalFormatting sqref="A234">
    <cfRule type="duplicateValues" dxfId="268" priority="260"/>
    <cfRule type="duplicateValues" dxfId="267" priority="261"/>
    <cfRule type="duplicateValues" dxfId="266" priority="262"/>
    <cfRule type="duplicateValues" dxfId="265" priority="263"/>
    <cfRule type="duplicateValues" dxfId="264" priority="264"/>
    <cfRule type="duplicateValues" dxfId="263" priority="265"/>
    <cfRule type="duplicateValues" dxfId="262" priority="266"/>
  </conditionalFormatting>
  <conditionalFormatting sqref="A238">
    <cfRule type="duplicateValues" dxfId="261" priority="253"/>
    <cfRule type="duplicateValues" dxfId="260" priority="254"/>
    <cfRule type="duplicateValues" dxfId="259" priority="255"/>
    <cfRule type="duplicateValues" dxfId="258" priority="256"/>
    <cfRule type="duplicateValues" dxfId="257" priority="257"/>
    <cfRule type="duplicateValues" dxfId="256" priority="258"/>
    <cfRule type="duplicateValues" dxfId="255" priority="259"/>
  </conditionalFormatting>
  <conditionalFormatting sqref="A242">
    <cfRule type="duplicateValues" dxfId="254" priority="246"/>
    <cfRule type="duplicateValues" dxfId="253" priority="247"/>
    <cfRule type="duplicateValues" dxfId="252" priority="248"/>
    <cfRule type="duplicateValues" dxfId="251" priority="249"/>
    <cfRule type="duplicateValues" dxfId="250" priority="250"/>
    <cfRule type="duplicateValues" dxfId="249" priority="251"/>
    <cfRule type="duplicateValues" dxfId="248" priority="252"/>
  </conditionalFormatting>
  <conditionalFormatting sqref="A246">
    <cfRule type="duplicateValues" dxfId="247" priority="239"/>
    <cfRule type="duplicateValues" dxfId="246" priority="240"/>
    <cfRule type="duplicateValues" dxfId="245" priority="241"/>
    <cfRule type="duplicateValues" dxfId="244" priority="242"/>
    <cfRule type="duplicateValues" dxfId="243" priority="243"/>
    <cfRule type="duplicateValues" dxfId="242" priority="244"/>
    <cfRule type="duplicateValues" dxfId="241" priority="245"/>
  </conditionalFormatting>
  <conditionalFormatting sqref="A250">
    <cfRule type="duplicateValues" dxfId="240" priority="232"/>
    <cfRule type="duplicateValues" dxfId="239" priority="233"/>
    <cfRule type="duplicateValues" dxfId="238" priority="234"/>
    <cfRule type="duplicateValues" dxfId="237" priority="235"/>
    <cfRule type="duplicateValues" dxfId="236" priority="236"/>
    <cfRule type="duplicateValues" dxfId="235" priority="237"/>
    <cfRule type="duplicateValues" dxfId="234" priority="238"/>
  </conditionalFormatting>
  <conditionalFormatting sqref="A254">
    <cfRule type="duplicateValues" dxfId="233" priority="225"/>
    <cfRule type="duplicateValues" dxfId="232" priority="226"/>
    <cfRule type="duplicateValues" dxfId="231" priority="227"/>
    <cfRule type="duplicateValues" dxfId="230" priority="228"/>
    <cfRule type="duplicateValues" dxfId="229" priority="229"/>
    <cfRule type="duplicateValues" dxfId="228" priority="230"/>
    <cfRule type="duplicateValues" dxfId="227" priority="231"/>
  </conditionalFormatting>
  <conditionalFormatting sqref="A258">
    <cfRule type="duplicateValues" dxfId="226" priority="218"/>
    <cfRule type="duplicateValues" dxfId="225" priority="219"/>
    <cfRule type="duplicateValues" dxfId="224" priority="220"/>
    <cfRule type="duplicateValues" dxfId="223" priority="221"/>
    <cfRule type="duplicateValues" dxfId="222" priority="222"/>
    <cfRule type="duplicateValues" dxfId="221" priority="223"/>
    <cfRule type="duplicateValues" dxfId="220" priority="224"/>
  </conditionalFormatting>
  <conditionalFormatting sqref="A262">
    <cfRule type="duplicateValues" dxfId="219" priority="211"/>
    <cfRule type="duplicateValues" dxfId="218" priority="212"/>
    <cfRule type="duplicateValues" dxfId="217" priority="213"/>
    <cfRule type="duplicateValues" dxfId="216" priority="214"/>
    <cfRule type="duplicateValues" dxfId="215" priority="215"/>
    <cfRule type="duplicateValues" dxfId="214" priority="216"/>
    <cfRule type="duplicateValues" dxfId="213" priority="217"/>
  </conditionalFormatting>
  <conditionalFormatting sqref="A266">
    <cfRule type="duplicateValues" dxfId="212" priority="204"/>
    <cfRule type="duplicateValues" dxfId="211" priority="205"/>
    <cfRule type="duplicateValues" dxfId="210" priority="206"/>
    <cfRule type="duplicateValues" dxfId="209" priority="207"/>
    <cfRule type="duplicateValues" dxfId="208" priority="208"/>
    <cfRule type="duplicateValues" dxfId="207" priority="209"/>
    <cfRule type="duplicateValues" dxfId="206" priority="210"/>
  </conditionalFormatting>
  <conditionalFormatting sqref="A270">
    <cfRule type="duplicateValues" dxfId="205" priority="197"/>
    <cfRule type="duplicateValues" dxfId="204" priority="198"/>
    <cfRule type="duplicateValues" dxfId="203" priority="199"/>
    <cfRule type="duplicateValues" dxfId="202" priority="200"/>
    <cfRule type="duplicateValues" dxfId="201" priority="201"/>
    <cfRule type="duplicateValues" dxfId="200" priority="202"/>
    <cfRule type="duplicateValues" dxfId="199" priority="203"/>
  </conditionalFormatting>
  <conditionalFormatting sqref="A274">
    <cfRule type="duplicateValues" dxfId="198" priority="190"/>
    <cfRule type="duplicateValues" dxfId="197" priority="191"/>
    <cfRule type="duplicateValues" dxfId="196" priority="192"/>
    <cfRule type="duplicateValues" dxfId="195" priority="193"/>
    <cfRule type="duplicateValues" dxfId="194" priority="194"/>
    <cfRule type="duplicateValues" dxfId="193" priority="195"/>
    <cfRule type="duplicateValues" dxfId="192" priority="196"/>
  </conditionalFormatting>
  <conditionalFormatting sqref="A278">
    <cfRule type="duplicateValues" dxfId="191" priority="183"/>
    <cfRule type="duplicateValues" dxfId="190" priority="184"/>
    <cfRule type="duplicateValues" dxfId="189" priority="185"/>
    <cfRule type="duplicateValues" dxfId="188" priority="186"/>
    <cfRule type="duplicateValues" dxfId="187" priority="187"/>
    <cfRule type="duplicateValues" dxfId="186" priority="188"/>
    <cfRule type="duplicateValues" dxfId="185" priority="189"/>
  </conditionalFormatting>
  <conditionalFormatting sqref="A282">
    <cfRule type="duplicateValues" dxfId="184" priority="176"/>
    <cfRule type="duplicateValues" dxfId="183" priority="177"/>
    <cfRule type="duplicateValues" dxfId="182" priority="178"/>
    <cfRule type="duplicateValues" dxfId="181" priority="179"/>
    <cfRule type="duplicateValues" dxfId="180" priority="180"/>
    <cfRule type="duplicateValues" dxfId="179" priority="181"/>
    <cfRule type="duplicateValues" dxfId="178" priority="182"/>
  </conditionalFormatting>
  <conditionalFormatting sqref="A286">
    <cfRule type="duplicateValues" dxfId="177" priority="169"/>
    <cfRule type="duplicateValues" dxfId="176" priority="170"/>
    <cfRule type="duplicateValues" dxfId="175" priority="171"/>
    <cfRule type="duplicateValues" dxfId="174" priority="172"/>
    <cfRule type="duplicateValues" dxfId="173" priority="173"/>
    <cfRule type="duplicateValues" dxfId="172" priority="174"/>
    <cfRule type="duplicateValues" dxfId="171" priority="175"/>
  </conditionalFormatting>
  <conditionalFormatting sqref="A290">
    <cfRule type="duplicateValues" dxfId="170" priority="162"/>
    <cfRule type="duplicateValues" dxfId="169" priority="163"/>
    <cfRule type="duplicateValues" dxfId="168" priority="164"/>
    <cfRule type="duplicateValues" dxfId="167" priority="165"/>
    <cfRule type="duplicateValues" dxfId="166" priority="166"/>
    <cfRule type="duplicateValues" dxfId="165" priority="167"/>
    <cfRule type="duplicateValues" dxfId="164" priority="168"/>
  </conditionalFormatting>
  <conditionalFormatting sqref="A294">
    <cfRule type="duplicateValues" dxfId="163" priority="155"/>
    <cfRule type="duplicateValues" dxfId="162" priority="156"/>
    <cfRule type="duplicateValues" dxfId="161" priority="157"/>
    <cfRule type="duplicateValues" dxfId="160" priority="158"/>
    <cfRule type="duplicateValues" dxfId="159" priority="159"/>
    <cfRule type="duplicateValues" dxfId="158" priority="160"/>
    <cfRule type="duplicateValues" dxfId="157" priority="161"/>
  </conditionalFormatting>
  <conditionalFormatting sqref="A298">
    <cfRule type="duplicateValues" dxfId="156" priority="148"/>
    <cfRule type="duplicateValues" dxfId="155" priority="149"/>
    <cfRule type="duplicateValues" dxfId="154" priority="150"/>
    <cfRule type="duplicateValues" dxfId="153" priority="151"/>
    <cfRule type="duplicateValues" dxfId="152" priority="152"/>
    <cfRule type="duplicateValues" dxfId="151" priority="153"/>
    <cfRule type="duplicateValues" dxfId="150" priority="154"/>
  </conditionalFormatting>
  <conditionalFormatting sqref="A302">
    <cfRule type="duplicateValues" dxfId="149" priority="141"/>
    <cfRule type="duplicateValues" dxfId="148" priority="142"/>
    <cfRule type="duplicateValues" dxfId="147" priority="143"/>
    <cfRule type="duplicateValues" dxfId="146" priority="144"/>
    <cfRule type="duplicateValues" dxfId="145" priority="145"/>
    <cfRule type="duplicateValues" dxfId="144" priority="146"/>
    <cfRule type="duplicateValues" dxfId="143" priority="147"/>
  </conditionalFormatting>
  <conditionalFormatting sqref="A306">
    <cfRule type="duplicateValues" dxfId="142" priority="134"/>
    <cfRule type="duplicateValues" dxfId="141" priority="135"/>
    <cfRule type="duplicateValues" dxfId="140" priority="136"/>
    <cfRule type="duplicateValues" dxfId="139" priority="137"/>
    <cfRule type="duplicateValues" dxfId="138" priority="138"/>
    <cfRule type="duplicateValues" dxfId="137" priority="139"/>
    <cfRule type="duplicateValues" dxfId="136" priority="140"/>
  </conditionalFormatting>
  <conditionalFormatting sqref="A310">
    <cfRule type="duplicateValues" dxfId="135" priority="127"/>
    <cfRule type="duplicateValues" dxfId="134" priority="128"/>
    <cfRule type="duplicateValues" dxfId="133" priority="129"/>
    <cfRule type="duplicateValues" dxfId="132" priority="130"/>
    <cfRule type="duplicateValues" dxfId="131" priority="131"/>
    <cfRule type="duplicateValues" dxfId="130" priority="132"/>
    <cfRule type="duplicateValues" dxfId="129" priority="133"/>
  </conditionalFormatting>
  <conditionalFormatting sqref="A314">
    <cfRule type="duplicateValues" dxfId="128" priority="120"/>
    <cfRule type="duplicateValues" dxfId="127" priority="121"/>
    <cfRule type="duplicateValues" dxfId="126" priority="122"/>
    <cfRule type="duplicateValues" dxfId="125" priority="123"/>
    <cfRule type="duplicateValues" dxfId="124" priority="124"/>
    <cfRule type="duplicateValues" dxfId="123" priority="125"/>
    <cfRule type="duplicateValues" dxfId="122" priority="126"/>
  </conditionalFormatting>
  <conditionalFormatting sqref="A318">
    <cfRule type="duplicateValues" dxfId="121" priority="113"/>
    <cfRule type="duplicateValues" dxfId="120" priority="114"/>
    <cfRule type="duplicateValues" dxfId="119" priority="115"/>
    <cfRule type="duplicateValues" dxfId="118" priority="116"/>
    <cfRule type="duplicateValues" dxfId="117" priority="117"/>
    <cfRule type="duplicateValues" dxfId="116" priority="118"/>
    <cfRule type="duplicateValues" dxfId="115" priority="119"/>
  </conditionalFormatting>
  <conditionalFormatting sqref="A322">
    <cfRule type="duplicateValues" dxfId="114" priority="106"/>
    <cfRule type="duplicateValues" dxfId="113" priority="107"/>
    <cfRule type="duplicateValues" dxfId="112" priority="108"/>
    <cfRule type="duplicateValues" dxfId="111" priority="109"/>
    <cfRule type="duplicateValues" dxfId="110" priority="110"/>
    <cfRule type="duplicateValues" dxfId="109" priority="111"/>
    <cfRule type="duplicateValues" dxfId="108" priority="112"/>
  </conditionalFormatting>
  <conditionalFormatting sqref="A326">
    <cfRule type="duplicateValues" dxfId="107" priority="99"/>
    <cfRule type="duplicateValues" dxfId="106" priority="100"/>
    <cfRule type="duplicateValues" dxfId="105" priority="101"/>
    <cfRule type="duplicateValues" dxfId="104" priority="102"/>
    <cfRule type="duplicateValues" dxfId="103" priority="103"/>
    <cfRule type="duplicateValues" dxfId="102" priority="104"/>
    <cfRule type="duplicateValues" dxfId="101" priority="105"/>
  </conditionalFormatting>
  <conditionalFormatting sqref="A330">
    <cfRule type="duplicateValues" dxfId="100" priority="92"/>
    <cfRule type="duplicateValues" dxfId="99" priority="93"/>
    <cfRule type="duplicateValues" dxfId="98" priority="94"/>
    <cfRule type="duplicateValues" dxfId="97" priority="95"/>
    <cfRule type="duplicateValues" dxfId="96" priority="96"/>
    <cfRule type="duplicateValues" dxfId="95" priority="97"/>
    <cfRule type="duplicateValues" dxfId="94" priority="98"/>
  </conditionalFormatting>
  <conditionalFormatting sqref="A334">
    <cfRule type="duplicateValues" dxfId="93" priority="85"/>
    <cfRule type="duplicateValues" dxfId="92" priority="86"/>
    <cfRule type="duplicateValues" dxfId="91" priority="87"/>
    <cfRule type="duplicateValues" dxfId="90" priority="88"/>
    <cfRule type="duplicateValues" dxfId="89" priority="89"/>
    <cfRule type="duplicateValues" dxfId="88" priority="90"/>
    <cfRule type="duplicateValues" dxfId="87" priority="91"/>
  </conditionalFormatting>
  <conditionalFormatting sqref="A338">
    <cfRule type="duplicateValues" dxfId="86" priority="78"/>
    <cfRule type="duplicateValues" dxfId="85" priority="79"/>
    <cfRule type="duplicateValues" dxfId="84" priority="80"/>
    <cfRule type="duplicateValues" dxfId="83" priority="81"/>
    <cfRule type="duplicateValues" dxfId="82" priority="82"/>
    <cfRule type="duplicateValues" dxfId="81" priority="83"/>
    <cfRule type="duplicateValues" dxfId="80" priority="84"/>
  </conditionalFormatting>
  <conditionalFormatting sqref="A342">
    <cfRule type="duplicateValues" dxfId="79" priority="71"/>
    <cfRule type="duplicateValues" dxfId="78" priority="72"/>
    <cfRule type="duplicateValues" dxfId="77" priority="73"/>
    <cfRule type="duplicateValues" dxfId="76" priority="74"/>
    <cfRule type="duplicateValues" dxfId="75" priority="75"/>
    <cfRule type="duplicateValues" dxfId="74" priority="76"/>
    <cfRule type="duplicateValues" dxfId="73" priority="77"/>
  </conditionalFormatting>
  <conditionalFormatting sqref="A346">
    <cfRule type="duplicateValues" dxfId="72" priority="64"/>
    <cfRule type="duplicateValues" dxfId="71" priority="65"/>
    <cfRule type="duplicateValues" dxfId="70" priority="66"/>
    <cfRule type="duplicateValues" dxfId="69" priority="67"/>
    <cfRule type="duplicateValues" dxfId="68" priority="68"/>
    <cfRule type="duplicateValues" dxfId="67" priority="69"/>
    <cfRule type="duplicateValues" dxfId="66" priority="70"/>
  </conditionalFormatting>
  <conditionalFormatting sqref="A350">
    <cfRule type="duplicateValues" dxfId="65" priority="57"/>
    <cfRule type="duplicateValues" dxfId="64" priority="58"/>
    <cfRule type="duplicateValues" dxfId="63" priority="59"/>
    <cfRule type="duplicateValues" dxfId="62" priority="60"/>
    <cfRule type="duplicateValues" dxfId="61" priority="61"/>
    <cfRule type="duplicateValues" dxfId="60" priority="62"/>
    <cfRule type="duplicateValues" dxfId="59" priority="63"/>
  </conditionalFormatting>
  <conditionalFormatting sqref="A354">
    <cfRule type="duplicateValues" dxfId="58" priority="50"/>
    <cfRule type="duplicateValues" dxfId="57" priority="51"/>
    <cfRule type="duplicateValues" dxfId="56" priority="52"/>
    <cfRule type="duplicateValues" dxfId="55" priority="53"/>
    <cfRule type="duplicateValues" dxfId="54" priority="54"/>
    <cfRule type="duplicateValues" dxfId="53" priority="55"/>
    <cfRule type="duplicateValues" dxfId="52" priority="56"/>
  </conditionalFormatting>
  <conditionalFormatting sqref="A358">
    <cfRule type="duplicateValues" dxfId="51" priority="43"/>
    <cfRule type="duplicateValues" dxfId="50" priority="44"/>
    <cfRule type="duplicateValues" dxfId="49" priority="45"/>
    <cfRule type="duplicateValues" dxfId="48" priority="46"/>
    <cfRule type="duplicateValues" dxfId="47" priority="47"/>
    <cfRule type="duplicateValues" dxfId="46" priority="48"/>
    <cfRule type="duplicateValues" dxfId="45" priority="49"/>
  </conditionalFormatting>
  <conditionalFormatting sqref="A362">
    <cfRule type="duplicateValues" dxfId="44" priority="36"/>
    <cfRule type="duplicateValues" dxfId="43" priority="37"/>
    <cfRule type="duplicateValues" dxfId="42" priority="38"/>
    <cfRule type="duplicateValues" dxfId="41" priority="39"/>
    <cfRule type="duplicateValues" dxfId="40" priority="40"/>
    <cfRule type="duplicateValues" dxfId="39" priority="41"/>
    <cfRule type="duplicateValues" dxfId="38" priority="42"/>
  </conditionalFormatting>
  <conditionalFormatting sqref="A366">
    <cfRule type="duplicateValues" dxfId="37" priority="29"/>
    <cfRule type="duplicateValues" dxfId="36" priority="30"/>
    <cfRule type="duplicateValues" dxfId="35" priority="31"/>
    <cfRule type="duplicateValues" dxfId="34" priority="32"/>
    <cfRule type="duplicateValues" dxfId="33" priority="33"/>
    <cfRule type="duplicateValues" dxfId="32" priority="34"/>
    <cfRule type="duplicateValues" dxfId="31" priority="35"/>
  </conditionalFormatting>
  <conditionalFormatting sqref="A370">
    <cfRule type="duplicateValues" dxfId="30" priority="22"/>
    <cfRule type="duplicateValues" dxfId="29" priority="23"/>
    <cfRule type="duplicateValues" dxfId="28" priority="24"/>
    <cfRule type="duplicateValues" dxfId="27" priority="25"/>
    <cfRule type="duplicateValues" dxfId="26" priority="26"/>
    <cfRule type="duplicateValues" dxfId="25" priority="27"/>
    <cfRule type="duplicateValues" dxfId="24" priority="28"/>
  </conditionalFormatting>
  <conditionalFormatting sqref="A374">
    <cfRule type="duplicateValues" dxfId="23" priority="15"/>
    <cfRule type="duplicateValues" dxfId="22" priority="16"/>
    <cfRule type="duplicateValues" dxfId="21" priority="17"/>
    <cfRule type="duplicateValues" dxfId="20" priority="18"/>
    <cfRule type="duplicateValues" dxfId="19" priority="19"/>
    <cfRule type="duplicateValues" dxfId="18" priority="20"/>
    <cfRule type="duplicateValues" dxfId="17" priority="21"/>
  </conditionalFormatting>
  <conditionalFormatting sqref="A378">
    <cfRule type="duplicateValues" dxfId="16" priority="8"/>
    <cfRule type="duplicateValues" dxfId="15" priority="9"/>
    <cfRule type="duplicateValues" dxfId="14" priority="10"/>
    <cfRule type="duplicateValues" dxfId="13" priority="11"/>
    <cfRule type="duplicateValues" dxfId="12" priority="12"/>
    <cfRule type="duplicateValues" dxfId="11" priority="13"/>
    <cfRule type="duplicateValues" dxfId="10" priority="14"/>
  </conditionalFormatting>
  <conditionalFormatting sqref="A386:A1048576 A1:A17">
    <cfRule type="duplicateValues" dxfId="9" priority="311"/>
  </conditionalFormatting>
  <conditionalFormatting sqref="A386:A1048576">
    <cfRule type="duplicateValues" dxfId="8" priority="309"/>
    <cfRule type="duplicateValues" dxfId="7" priority="310"/>
  </conditionalFormatting>
  <conditionalFormatting sqref="A382">
    <cfRule type="duplicateValues" dxfId="6" priority="1"/>
    <cfRule type="duplicateValues" dxfId="5" priority="2"/>
    <cfRule type="duplicateValues" dxfId="4" priority="3"/>
    <cfRule type="duplicateValues" dxfId="3" priority="4"/>
    <cfRule type="duplicateValues" dxfId="2" priority="5"/>
    <cfRule type="duplicateValues" dxfId="1" priority="6"/>
    <cfRule type="duplicateValues" dxfId="0" priority="7"/>
  </conditionalFormatting>
  <printOptions horizontalCentered="1"/>
  <pageMargins left="0" right="0" top="0" bottom="0" header="0" footer="0"/>
  <pageSetup paperSize="9" scale="30" orientation="landscape" r:id="rId1"/>
  <rowBreaks count="2" manualBreakCount="2">
    <brk id="145" max="16383" man="1"/>
    <brk id="26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1EC7F-C923-4234-B2A3-ADF4E7293AA7}">
  <dimension ref="A1:AE139"/>
  <sheetViews>
    <sheetView tabSelected="1" topLeftCell="A104" workbookViewId="0">
      <selection sqref="A1:E139"/>
    </sheetView>
  </sheetViews>
  <sheetFormatPr defaultRowHeight="15" x14ac:dyDescent="0.25"/>
  <cols>
    <col min="2" max="2" width="10.7109375" style="76" bestFit="1" customWidth="1"/>
    <col min="7" max="7" width="13.140625" customWidth="1"/>
    <col min="12" max="12" width="10.7109375" bestFit="1" customWidth="1"/>
    <col min="13" max="13" width="10.7109375" customWidth="1"/>
    <col min="15" max="15" width="10" bestFit="1" customWidth="1"/>
  </cols>
  <sheetData>
    <row r="1" spans="1:25" x14ac:dyDescent="0.25">
      <c r="A1" t="s">
        <v>119</v>
      </c>
      <c r="B1" s="76" t="s">
        <v>120</v>
      </c>
      <c r="C1" t="s">
        <v>121</v>
      </c>
      <c r="D1" t="s">
        <v>123</v>
      </c>
      <c r="E1" t="s">
        <v>122</v>
      </c>
      <c r="I1" t="s">
        <v>126</v>
      </c>
      <c r="J1" t="s">
        <v>127</v>
      </c>
      <c r="K1" t="s">
        <v>128</v>
      </c>
      <c r="L1" t="s">
        <v>125</v>
      </c>
      <c r="O1" t="s">
        <v>124</v>
      </c>
      <c r="S1">
        <v>22</v>
      </c>
      <c r="T1">
        <v>23</v>
      </c>
      <c r="U1">
        <v>24</v>
      </c>
      <c r="V1">
        <v>25</v>
      </c>
      <c r="W1">
        <v>26</v>
      </c>
      <c r="X1">
        <v>27</v>
      </c>
      <c r="Y1">
        <v>28</v>
      </c>
    </row>
    <row r="2" spans="1:25" x14ac:dyDescent="0.25">
      <c r="A2" t="s">
        <v>46</v>
      </c>
      <c r="B2" s="76">
        <v>45398</v>
      </c>
      <c r="D2">
        <v>102.48</v>
      </c>
      <c r="I2">
        <v>1</v>
      </c>
      <c r="J2">
        <v>4</v>
      </c>
      <c r="K2">
        <v>2024</v>
      </c>
      <c r="L2" s="76">
        <f>DATE(K2,J2,I2)</f>
        <v>45383</v>
      </c>
      <c r="M2" s="76"/>
      <c r="O2" t="str" cm="1">
        <f t="array" ref="O2:O92">_xlfn.UNIQUE(APR!A18:A385)</f>
        <v>J12</v>
      </c>
      <c r="R2" t="s">
        <v>46</v>
      </c>
      <c r="S2" s="12">
        <f>(33+27)*1.98</f>
        <v>118.8</v>
      </c>
      <c r="T2" s="12">
        <f>(26+37)*1.88</f>
        <v>118.44</v>
      </c>
      <c r="U2" s="12">
        <f>(36+28)*1.85</f>
        <v>118.4</v>
      </c>
      <c r="V2" s="12">
        <f>(38+36)*1.9</f>
        <v>140.6</v>
      </c>
      <c r="W2" s="12">
        <f>(29+30)*2.11</f>
        <v>124.49</v>
      </c>
      <c r="X2" s="12">
        <f>(34+27)*1.29</f>
        <v>78.69</v>
      </c>
      <c r="Y2" s="12">
        <f>30*1.29</f>
        <v>38.700000000000003</v>
      </c>
    </row>
    <row r="3" spans="1:25" x14ac:dyDescent="0.25">
      <c r="A3" t="s">
        <v>46</v>
      </c>
      <c r="B3" s="76">
        <v>45399</v>
      </c>
      <c r="D3">
        <v>108.64</v>
      </c>
      <c r="I3">
        <v>2</v>
      </c>
      <c r="J3">
        <v>4</v>
      </c>
      <c r="K3">
        <v>2024</v>
      </c>
      <c r="L3" s="76">
        <f t="shared" ref="L3:L32" si="0">DATE(K3,J3,I3)</f>
        <v>45384</v>
      </c>
      <c r="M3" s="76"/>
      <c r="O3" t="str">
        <v>Q19</v>
      </c>
    </row>
    <row r="4" spans="1:25" x14ac:dyDescent="0.25">
      <c r="A4" t="s">
        <v>46</v>
      </c>
      <c r="B4" s="76">
        <v>45400</v>
      </c>
      <c r="D4">
        <v>102.48</v>
      </c>
      <c r="I4">
        <v>3</v>
      </c>
      <c r="J4">
        <v>4</v>
      </c>
      <c r="K4">
        <v>2024</v>
      </c>
      <c r="L4" s="76">
        <f t="shared" si="0"/>
        <v>45385</v>
      </c>
      <c r="M4" s="76"/>
      <c r="O4" t="str">
        <v>R21</v>
      </c>
    </row>
    <row r="5" spans="1:25" x14ac:dyDescent="0.25">
      <c r="A5" t="s">
        <v>46</v>
      </c>
      <c r="B5" s="76">
        <v>45401</v>
      </c>
      <c r="D5">
        <v>103.32</v>
      </c>
      <c r="I5">
        <v>4</v>
      </c>
      <c r="J5">
        <v>4</v>
      </c>
      <c r="K5">
        <v>2024</v>
      </c>
      <c r="L5" s="76">
        <f t="shared" si="0"/>
        <v>45386</v>
      </c>
      <c r="M5" s="76"/>
      <c r="O5" t="str">
        <v>T26</v>
      </c>
      <c r="R5" t="s">
        <v>47</v>
      </c>
    </row>
    <row r="6" spans="1:25" x14ac:dyDescent="0.25">
      <c r="A6" t="s">
        <v>46</v>
      </c>
      <c r="B6" s="76">
        <v>45402</v>
      </c>
      <c r="D6">
        <v>110.88</v>
      </c>
      <c r="I6">
        <v>5</v>
      </c>
      <c r="J6">
        <v>4</v>
      </c>
      <c r="K6">
        <v>2024</v>
      </c>
      <c r="L6" s="76">
        <f t="shared" si="0"/>
        <v>45387</v>
      </c>
      <c r="M6" s="76"/>
      <c r="O6" t="str">
        <v>T27</v>
      </c>
    </row>
    <row r="7" spans="1:25" x14ac:dyDescent="0.25">
      <c r="A7" t="s">
        <v>46</v>
      </c>
      <c r="B7" s="76">
        <v>45403</v>
      </c>
      <c r="D7">
        <v>57.12</v>
      </c>
      <c r="I7">
        <v>6</v>
      </c>
      <c r="J7">
        <v>4</v>
      </c>
      <c r="K7">
        <v>2024</v>
      </c>
      <c r="L7" s="76">
        <f t="shared" si="0"/>
        <v>45388</v>
      </c>
      <c r="M7" s="76"/>
      <c r="O7" t="str">
        <v>T28</v>
      </c>
    </row>
    <row r="8" spans="1:25" x14ac:dyDescent="0.25">
      <c r="A8" t="s">
        <v>46</v>
      </c>
      <c r="B8" s="76">
        <v>45404</v>
      </c>
      <c r="C8">
        <v>118.8</v>
      </c>
      <c r="D8">
        <v>183.68</v>
      </c>
      <c r="I8">
        <v>7</v>
      </c>
      <c r="J8">
        <v>4</v>
      </c>
      <c r="K8">
        <v>2024</v>
      </c>
      <c r="L8" s="76">
        <f t="shared" si="0"/>
        <v>45389</v>
      </c>
      <c r="M8" s="76"/>
      <c r="O8" t="str">
        <v>U27</v>
      </c>
    </row>
    <row r="9" spans="1:25" x14ac:dyDescent="0.25">
      <c r="A9" t="s">
        <v>46</v>
      </c>
      <c r="B9" s="76">
        <v>45405</v>
      </c>
      <c r="C9">
        <v>118.44</v>
      </c>
      <c r="I9">
        <v>8</v>
      </c>
      <c r="J9">
        <v>4</v>
      </c>
      <c r="K9">
        <v>2024</v>
      </c>
      <c r="L9" s="76">
        <f t="shared" si="0"/>
        <v>45390</v>
      </c>
      <c r="M9" s="76"/>
      <c r="O9" t="str">
        <v>U28</v>
      </c>
    </row>
    <row r="10" spans="1:25" x14ac:dyDescent="0.25">
      <c r="A10" t="s">
        <v>46</v>
      </c>
      <c r="B10" s="76">
        <v>45406</v>
      </c>
      <c r="C10">
        <v>118.4</v>
      </c>
      <c r="I10">
        <v>9</v>
      </c>
      <c r="J10">
        <v>4</v>
      </c>
      <c r="K10">
        <v>2024</v>
      </c>
      <c r="L10" s="76">
        <f t="shared" si="0"/>
        <v>45391</v>
      </c>
      <c r="M10" s="76"/>
      <c r="O10" t="str">
        <v>Q12</v>
      </c>
    </row>
    <row r="11" spans="1:25" x14ac:dyDescent="0.25">
      <c r="A11" t="s">
        <v>46</v>
      </c>
      <c r="B11" s="76">
        <v>45407</v>
      </c>
      <c r="C11">
        <v>140.6</v>
      </c>
      <c r="I11">
        <v>10</v>
      </c>
      <c r="J11">
        <v>4</v>
      </c>
      <c r="K11">
        <v>2024</v>
      </c>
      <c r="L11" s="76">
        <f t="shared" si="0"/>
        <v>45392</v>
      </c>
      <c r="M11" s="76"/>
      <c r="O11" t="str">
        <v>F21</v>
      </c>
    </row>
    <row r="12" spans="1:25" x14ac:dyDescent="0.25">
      <c r="A12" t="s">
        <v>46</v>
      </c>
      <c r="B12" s="76">
        <v>45408</v>
      </c>
      <c r="C12">
        <v>124.49</v>
      </c>
      <c r="I12">
        <v>11</v>
      </c>
      <c r="J12">
        <v>4</v>
      </c>
      <c r="K12">
        <v>2024</v>
      </c>
      <c r="L12" s="76">
        <f t="shared" si="0"/>
        <v>45393</v>
      </c>
      <c r="M12" s="76"/>
      <c r="O12" t="str">
        <v>G19</v>
      </c>
    </row>
    <row r="13" spans="1:25" x14ac:dyDescent="0.25">
      <c r="A13" t="s">
        <v>46</v>
      </c>
      <c r="B13" s="76">
        <v>45409</v>
      </c>
      <c r="C13">
        <v>78.69</v>
      </c>
      <c r="I13">
        <v>12</v>
      </c>
      <c r="J13">
        <v>4</v>
      </c>
      <c r="K13">
        <v>2024</v>
      </c>
      <c r="L13" s="76">
        <f t="shared" si="0"/>
        <v>45394</v>
      </c>
      <c r="M13" s="76"/>
      <c r="O13" t="str">
        <v>G26</v>
      </c>
    </row>
    <row r="14" spans="1:25" x14ac:dyDescent="0.25">
      <c r="A14" t="s">
        <v>46</v>
      </c>
      <c r="B14" s="76">
        <v>45410</v>
      </c>
      <c r="C14">
        <v>38.700000000000003</v>
      </c>
      <c r="I14">
        <v>13</v>
      </c>
      <c r="J14">
        <v>4</v>
      </c>
      <c r="K14">
        <v>2024</v>
      </c>
      <c r="L14" s="76">
        <f t="shared" si="0"/>
        <v>45395</v>
      </c>
      <c r="M14" s="76"/>
      <c r="O14" t="str">
        <v>H04</v>
      </c>
    </row>
    <row r="15" spans="1:25" x14ac:dyDescent="0.25">
      <c r="A15" t="s">
        <v>47</v>
      </c>
      <c r="B15" s="76">
        <v>45383</v>
      </c>
      <c r="C15">
        <v>112.55</v>
      </c>
      <c r="D15">
        <v>67.760000000000005</v>
      </c>
      <c r="I15">
        <v>14</v>
      </c>
      <c r="J15">
        <v>4</v>
      </c>
      <c r="K15">
        <v>2024</v>
      </c>
      <c r="L15" s="76">
        <f t="shared" si="0"/>
        <v>45396</v>
      </c>
      <c r="M15" s="76"/>
      <c r="O15" t="str">
        <v>I05</v>
      </c>
    </row>
    <row r="16" spans="1:25" x14ac:dyDescent="0.25">
      <c r="A16" t="s">
        <v>47</v>
      </c>
      <c r="B16" s="76">
        <v>45384</v>
      </c>
      <c r="C16">
        <v>111.6</v>
      </c>
      <c r="I16">
        <v>15</v>
      </c>
      <c r="J16">
        <v>4</v>
      </c>
      <c r="K16">
        <v>2024</v>
      </c>
      <c r="L16" s="76">
        <f t="shared" si="0"/>
        <v>45397</v>
      </c>
      <c r="M16" s="76"/>
      <c r="O16" t="str">
        <v>I06</v>
      </c>
    </row>
    <row r="17" spans="1:15" x14ac:dyDescent="0.25">
      <c r="A17" t="s">
        <v>47</v>
      </c>
      <c r="B17" s="76">
        <v>45386</v>
      </c>
      <c r="C17">
        <v>70.56</v>
      </c>
      <c r="G17" s="76"/>
      <c r="I17">
        <v>16</v>
      </c>
      <c r="J17">
        <v>4</v>
      </c>
      <c r="K17">
        <v>2024</v>
      </c>
      <c r="L17" s="76">
        <f t="shared" si="0"/>
        <v>45398</v>
      </c>
      <c r="M17" s="76"/>
      <c r="O17" t="str">
        <v>I19</v>
      </c>
    </row>
    <row r="18" spans="1:15" x14ac:dyDescent="0.25">
      <c r="A18" t="s">
        <v>47</v>
      </c>
      <c r="B18" s="76">
        <v>45387</v>
      </c>
      <c r="C18">
        <v>75.599999999999994</v>
      </c>
      <c r="G18" s="76"/>
      <c r="I18">
        <v>17</v>
      </c>
      <c r="J18">
        <v>4</v>
      </c>
      <c r="K18">
        <v>2024</v>
      </c>
      <c r="L18" s="76">
        <f t="shared" si="0"/>
        <v>45399</v>
      </c>
      <c r="M18" s="76"/>
      <c r="O18" t="str">
        <v>I20</v>
      </c>
    </row>
    <row r="19" spans="1:15" x14ac:dyDescent="0.25">
      <c r="A19" t="s">
        <v>48</v>
      </c>
      <c r="B19" s="76">
        <v>45405</v>
      </c>
      <c r="D19">
        <v>54.88</v>
      </c>
      <c r="G19" s="76"/>
      <c r="I19">
        <v>18</v>
      </c>
      <c r="J19">
        <v>4</v>
      </c>
      <c r="K19">
        <v>2024</v>
      </c>
      <c r="L19" s="76">
        <f t="shared" si="0"/>
        <v>45400</v>
      </c>
      <c r="M19" s="76"/>
      <c r="O19" t="str">
        <v>I23</v>
      </c>
    </row>
    <row r="20" spans="1:15" x14ac:dyDescent="0.25">
      <c r="A20" t="s">
        <v>48</v>
      </c>
      <c r="B20" s="76">
        <v>45406</v>
      </c>
      <c r="D20">
        <v>196</v>
      </c>
      <c r="G20" s="76"/>
      <c r="I20">
        <v>19</v>
      </c>
      <c r="J20">
        <v>4</v>
      </c>
      <c r="K20">
        <v>2024</v>
      </c>
      <c r="L20" s="76">
        <f t="shared" si="0"/>
        <v>45401</v>
      </c>
      <c r="M20" s="76"/>
      <c r="O20" t="str">
        <v>I24</v>
      </c>
    </row>
    <row r="21" spans="1:15" x14ac:dyDescent="0.25">
      <c r="A21" t="s">
        <v>48</v>
      </c>
      <c r="B21" s="76">
        <v>45407</v>
      </c>
      <c r="D21">
        <v>179.2</v>
      </c>
      <c r="I21">
        <v>20</v>
      </c>
      <c r="J21">
        <v>4</v>
      </c>
      <c r="K21">
        <v>2024</v>
      </c>
      <c r="L21" s="76">
        <f t="shared" si="0"/>
        <v>45402</v>
      </c>
      <c r="M21" s="76"/>
      <c r="O21" t="str">
        <v>J05</v>
      </c>
    </row>
    <row r="22" spans="1:15" x14ac:dyDescent="0.25">
      <c r="A22" t="s">
        <v>48</v>
      </c>
      <c r="B22" s="76">
        <v>45408</v>
      </c>
      <c r="D22">
        <v>163.80000000000001</v>
      </c>
      <c r="I22">
        <v>21</v>
      </c>
      <c r="J22">
        <v>4</v>
      </c>
      <c r="K22">
        <v>2024</v>
      </c>
      <c r="L22" s="76">
        <f t="shared" si="0"/>
        <v>45403</v>
      </c>
      <c r="M22" s="76"/>
      <c r="O22" t="str">
        <v>N13</v>
      </c>
    </row>
    <row r="23" spans="1:15" x14ac:dyDescent="0.25">
      <c r="A23" t="s">
        <v>48</v>
      </c>
      <c r="B23" s="76">
        <v>45409</v>
      </c>
      <c r="D23">
        <v>157.36000000000001</v>
      </c>
      <c r="I23">
        <v>22</v>
      </c>
      <c r="J23">
        <v>4</v>
      </c>
      <c r="K23">
        <v>2024</v>
      </c>
      <c r="L23" s="76">
        <f t="shared" si="0"/>
        <v>45404</v>
      </c>
      <c r="M23" s="76"/>
      <c r="O23" t="str">
        <v>Q22</v>
      </c>
    </row>
    <row r="24" spans="1:15" x14ac:dyDescent="0.25">
      <c r="A24" t="s">
        <v>48</v>
      </c>
      <c r="B24" s="76">
        <v>45410</v>
      </c>
      <c r="D24">
        <v>64.959999999999994</v>
      </c>
      <c r="I24">
        <v>23</v>
      </c>
      <c r="J24">
        <v>4</v>
      </c>
      <c r="K24">
        <v>2024</v>
      </c>
      <c r="L24" s="76">
        <f t="shared" si="0"/>
        <v>45405</v>
      </c>
      <c r="M24" s="76"/>
      <c r="O24" t="str">
        <v>S23</v>
      </c>
    </row>
    <row r="25" spans="1:15" x14ac:dyDescent="0.25">
      <c r="A25" t="s">
        <v>48</v>
      </c>
      <c r="B25" s="76">
        <v>45411</v>
      </c>
      <c r="D25">
        <v>123.48</v>
      </c>
      <c r="I25">
        <v>24</v>
      </c>
      <c r="J25">
        <v>4</v>
      </c>
      <c r="K25">
        <v>2024</v>
      </c>
      <c r="L25" s="76">
        <f t="shared" si="0"/>
        <v>45406</v>
      </c>
      <c r="M25" s="76"/>
      <c r="O25" t="str">
        <v>U24</v>
      </c>
    </row>
    <row r="26" spans="1:15" x14ac:dyDescent="0.25">
      <c r="A26" t="s">
        <v>55</v>
      </c>
      <c r="B26" s="76">
        <v>45397</v>
      </c>
      <c r="C26">
        <v>153.5</v>
      </c>
      <c r="I26">
        <v>25</v>
      </c>
      <c r="J26">
        <v>4</v>
      </c>
      <c r="K26">
        <v>2024</v>
      </c>
      <c r="L26" s="76">
        <f t="shared" si="0"/>
        <v>45407</v>
      </c>
      <c r="M26" s="76"/>
      <c r="O26" t="str">
        <v>U24A</v>
      </c>
    </row>
    <row r="27" spans="1:15" x14ac:dyDescent="0.25">
      <c r="A27" t="s">
        <v>55</v>
      </c>
      <c r="B27" s="76">
        <v>45399</v>
      </c>
      <c r="C27">
        <v>59.2</v>
      </c>
      <c r="I27">
        <v>26</v>
      </c>
      <c r="J27">
        <v>4</v>
      </c>
      <c r="K27">
        <v>2024</v>
      </c>
      <c r="L27" s="76">
        <f t="shared" si="0"/>
        <v>45408</v>
      </c>
      <c r="M27" s="76"/>
      <c r="O27" t="str">
        <v>V24</v>
      </c>
    </row>
    <row r="28" spans="1:15" x14ac:dyDescent="0.25">
      <c r="A28" t="s">
        <v>60</v>
      </c>
      <c r="B28" s="76">
        <v>45386</v>
      </c>
      <c r="D28">
        <v>55.16</v>
      </c>
      <c r="I28">
        <v>27</v>
      </c>
      <c r="J28">
        <v>4</v>
      </c>
      <c r="K28">
        <v>2024</v>
      </c>
      <c r="L28" s="76">
        <f t="shared" si="0"/>
        <v>45409</v>
      </c>
      <c r="M28" s="76"/>
      <c r="O28" t="str">
        <v>V33</v>
      </c>
    </row>
    <row r="29" spans="1:15" x14ac:dyDescent="0.25">
      <c r="A29" t="s">
        <v>60</v>
      </c>
      <c r="B29" s="76">
        <v>45399</v>
      </c>
      <c r="C29">
        <v>67.260000000000005</v>
      </c>
      <c r="I29">
        <v>28</v>
      </c>
      <c r="J29">
        <v>4</v>
      </c>
      <c r="K29">
        <v>2024</v>
      </c>
      <c r="L29" s="76">
        <f t="shared" si="0"/>
        <v>45410</v>
      </c>
      <c r="M29" s="76"/>
      <c r="O29" t="str">
        <v>Q18</v>
      </c>
    </row>
    <row r="30" spans="1:15" x14ac:dyDescent="0.25">
      <c r="A30" t="s">
        <v>116</v>
      </c>
      <c r="B30" s="76">
        <v>45383</v>
      </c>
      <c r="D30">
        <v>43.4</v>
      </c>
      <c r="I30">
        <v>29</v>
      </c>
      <c r="J30">
        <v>4</v>
      </c>
      <c r="K30">
        <v>2024</v>
      </c>
      <c r="L30" s="76">
        <f t="shared" si="0"/>
        <v>45411</v>
      </c>
      <c r="M30" s="76"/>
      <c r="O30" t="str">
        <v>L01</v>
      </c>
    </row>
    <row r="31" spans="1:15" x14ac:dyDescent="0.25">
      <c r="A31" t="s">
        <v>116</v>
      </c>
      <c r="B31" s="76">
        <v>45384</v>
      </c>
      <c r="D31">
        <v>43.96</v>
      </c>
      <c r="I31">
        <v>30</v>
      </c>
      <c r="J31">
        <v>4</v>
      </c>
      <c r="K31">
        <v>2024</v>
      </c>
      <c r="L31" s="76">
        <f t="shared" si="0"/>
        <v>45412</v>
      </c>
      <c r="M31" s="76"/>
      <c r="O31" t="str">
        <v>R27</v>
      </c>
    </row>
    <row r="32" spans="1:15" x14ac:dyDescent="0.25">
      <c r="A32" t="s">
        <v>116</v>
      </c>
      <c r="B32" s="76">
        <v>45385</v>
      </c>
      <c r="D32">
        <v>48.72</v>
      </c>
      <c r="I32">
        <v>31</v>
      </c>
      <c r="J32">
        <v>4</v>
      </c>
      <c r="K32">
        <v>2024</v>
      </c>
      <c r="L32" s="76">
        <f t="shared" si="0"/>
        <v>45413</v>
      </c>
      <c r="M32" s="76"/>
      <c r="O32" t="str">
        <v>Q25</v>
      </c>
    </row>
    <row r="33" spans="1:15" x14ac:dyDescent="0.25">
      <c r="A33" t="s">
        <v>116</v>
      </c>
      <c r="B33" s="76">
        <v>45386</v>
      </c>
      <c r="C33">
        <v>31.36</v>
      </c>
      <c r="O33" t="str">
        <v>R26</v>
      </c>
    </row>
    <row r="34" spans="1:15" x14ac:dyDescent="0.25">
      <c r="A34" t="s">
        <v>116</v>
      </c>
      <c r="B34" s="76">
        <v>45387</v>
      </c>
      <c r="C34">
        <v>91.8</v>
      </c>
      <c r="D34">
        <v>48.44</v>
      </c>
      <c r="O34" t="str">
        <v>N07</v>
      </c>
    </row>
    <row r="35" spans="1:15" x14ac:dyDescent="0.25">
      <c r="A35" t="s">
        <v>116</v>
      </c>
      <c r="B35" s="76">
        <v>45388</v>
      </c>
      <c r="C35">
        <v>31.59</v>
      </c>
      <c r="D35">
        <v>50.68</v>
      </c>
      <c r="O35" t="str">
        <v>V26</v>
      </c>
    </row>
    <row r="36" spans="1:15" x14ac:dyDescent="0.25">
      <c r="A36" t="s">
        <v>116</v>
      </c>
      <c r="B36" s="76">
        <v>45390</v>
      </c>
      <c r="D36">
        <v>46.48</v>
      </c>
      <c r="O36" t="str">
        <v>M08</v>
      </c>
    </row>
    <row r="37" spans="1:15" x14ac:dyDescent="0.25">
      <c r="A37" t="s">
        <v>116</v>
      </c>
      <c r="B37" s="76">
        <v>45391</v>
      </c>
      <c r="D37">
        <v>43.68</v>
      </c>
      <c r="O37" t="str">
        <v>M04</v>
      </c>
    </row>
    <row r="38" spans="1:15" x14ac:dyDescent="0.25">
      <c r="A38" t="s">
        <v>116</v>
      </c>
      <c r="B38" s="76">
        <v>45394</v>
      </c>
      <c r="C38">
        <v>1.3</v>
      </c>
      <c r="O38" t="str">
        <v>Q21</v>
      </c>
    </row>
    <row r="39" spans="1:15" x14ac:dyDescent="0.25">
      <c r="A39" t="s">
        <v>116</v>
      </c>
      <c r="B39" s="76">
        <v>45395</v>
      </c>
      <c r="C39">
        <v>15.6</v>
      </c>
      <c r="D39">
        <v>42.56</v>
      </c>
      <c r="O39" t="str">
        <v>K14</v>
      </c>
    </row>
    <row r="40" spans="1:15" x14ac:dyDescent="0.25">
      <c r="A40" t="s">
        <v>116</v>
      </c>
      <c r="B40" s="76">
        <v>45397</v>
      </c>
      <c r="C40">
        <v>12.28</v>
      </c>
      <c r="O40" t="str">
        <v>Q23</v>
      </c>
    </row>
    <row r="41" spans="1:15" x14ac:dyDescent="0.25">
      <c r="A41" t="s">
        <v>116</v>
      </c>
      <c r="B41" s="76">
        <v>45398</v>
      </c>
      <c r="C41">
        <v>65.52</v>
      </c>
      <c r="O41" t="str">
        <v>P19</v>
      </c>
    </row>
    <row r="42" spans="1:15" x14ac:dyDescent="0.25">
      <c r="A42" t="s">
        <v>116</v>
      </c>
      <c r="B42" s="76">
        <v>45399</v>
      </c>
      <c r="C42">
        <v>70.8</v>
      </c>
      <c r="D42">
        <v>8.9600000000000009</v>
      </c>
      <c r="O42" t="str">
        <v>J13</v>
      </c>
    </row>
    <row r="43" spans="1:15" x14ac:dyDescent="0.25">
      <c r="A43" t="s">
        <v>116</v>
      </c>
      <c r="B43" s="76">
        <v>45400</v>
      </c>
      <c r="D43">
        <v>33.6</v>
      </c>
      <c r="O43" t="str">
        <v>V25</v>
      </c>
    </row>
    <row r="44" spans="1:15" x14ac:dyDescent="0.25">
      <c r="A44" t="s">
        <v>116</v>
      </c>
      <c r="B44" s="76">
        <v>45401</v>
      </c>
      <c r="D44">
        <v>38.08</v>
      </c>
      <c r="O44" t="str">
        <v>V27</v>
      </c>
    </row>
    <row r="45" spans="1:15" x14ac:dyDescent="0.25">
      <c r="A45" t="s">
        <v>116</v>
      </c>
      <c r="B45" s="76">
        <v>45402</v>
      </c>
      <c r="D45">
        <v>18.2</v>
      </c>
      <c r="O45" t="str">
        <v>H02</v>
      </c>
    </row>
    <row r="46" spans="1:15" x14ac:dyDescent="0.25">
      <c r="A46" t="s">
        <v>116</v>
      </c>
      <c r="B46" s="76">
        <v>45404</v>
      </c>
      <c r="D46">
        <v>14.56</v>
      </c>
      <c r="O46" t="str">
        <v>M03</v>
      </c>
    </row>
    <row r="47" spans="1:15" x14ac:dyDescent="0.25">
      <c r="A47" t="s">
        <v>116</v>
      </c>
      <c r="B47" s="76">
        <v>45405</v>
      </c>
      <c r="D47">
        <v>17.64</v>
      </c>
      <c r="O47" t="str">
        <v>K02</v>
      </c>
    </row>
    <row r="48" spans="1:15" x14ac:dyDescent="0.25">
      <c r="A48" t="s">
        <v>116</v>
      </c>
      <c r="B48" s="76">
        <v>45406</v>
      </c>
      <c r="D48">
        <v>19.88</v>
      </c>
      <c r="O48" t="str">
        <v>T29</v>
      </c>
    </row>
    <row r="49" spans="1:15" x14ac:dyDescent="0.25">
      <c r="A49" t="s">
        <v>116</v>
      </c>
      <c r="B49" s="76">
        <v>45407</v>
      </c>
      <c r="D49">
        <v>23.24</v>
      </c>
      <c r="O49" t="str">
        <v>C09</v>
      </c>
    </row>
    <row r="50" spans="1:15" x14ac:dyDescent="0.25">
      <c r="A50" t="s">
        <v>116</v>
      </c>
      <c r="B50" s="76">
        <v>45408</v>
      </c>
      <c r="D50">
        <v>20.16</v>
      </c>
      <c r="O50" t="str">
        <v>N11</v>
      </c>
    </row>
    <row r="51" spans="1:15" x14ac:dyDescent="0.25">
      <c r="A51" t="s">
        <v>116</v>
      </c>
      <c r="B51" s="76">
        <v>45409</v>
      </c>
      <c r="D51">
        <v>23.52</v>
      </c>
      <c r="O51" t="str">
        <v>L04</v>
      </c>
    </row>
    <row r="52" spans="1:15" x14ac:dyDescent="0.25">
      <c r="A52" t="s">
        <v>116</v>
      </c>
      <c r="B52" s="76">
        <v>45411</v>
      </c>
      <c r="D52">
        <v>19.600000000000001</v>
      </c>
      <c r="O52" t="str">
        <v>P06</v>
      </c>
    </row>
    <row r="53" spans="1:15" x14ac:dyDescent="0.25">
      <c r="A53" t="s">
        <v>116</v>
      </c>
      <c r="B53" s="76">
        <v>45412</v>
      </c>
      <c r="D53">
        <v>23.52</v>
      </c>
      <c r="O53" t="str">
        <v>O06</v>
      </c>
    </row>
    <row r="54" spans="1:15" x14ac:dyDescent="0.25">
      <c r="A54" t="s">
        <v>118</v>
      </c>
      <c r="B54" s="76">
        <v>45384</v>
      </c>
      <c r="D54">
        <v>61.6</v>
      </c>
      <c r="O54" t="str">
        <v>O07</v>
      </c>
    </row>
    <row r="55" spans="1:15" x14ac:dyDescent="0.25">
      <c r="A55" t="s">
        <v>118</v>
      </c>
      <c r="B55" s="76">
        <v>45385</v>
      </c>
      <c r="C55">
        <v>161.69999999999999</v>
      </c>
      <c r="D55">
        <v>67.2</v>
      </c>
      <c r="O55" t="str">
        <v>O05</v>
      </c>
    </row>
    <row r="56" spans="1:15" x14ac:dyDescent="0.25">
      <c r="A56" t="s">
        <v>118</v>
      </c>
      <c r="B56" s="76">
        <v>45386</v>
      </c>
      <c r="C56">
        <v>35.28</v>
      </c>
      <c r="D56">
        <v>58.8</v>
      </c>
      <c r="O56" t="str">
        <v>P11</v>
      </c>
    </row>
    <row r="57" spans="1:15" x14ac:dyDescent="0.25">
      <c r="A57" t="s">
        <v>118</v>
      </c>
      <c r="B57" s="76">
        <v>45387</v>
      </c>
      <c r="D57">
        <v>61.6</v>
      </c>
      <c r="O57" t="str">
        <v>P10</v>
      </c>
    </row>
    <row r="58" spans="1:15" x14ac:dyDescent="0.25">
      <c r="A58" t="s">
        <v>118</v>
      </c>
      <c r="B58" s="76">
        <v>45388</v>
      </c>
      <c r="C58">
        <v>52.65</v>
      </c>
      <c r="D58">
        <v>64.400000000000006</v>
      </c>
      <c r="O58" t="str">
        <v>P18</v>
      </c>
    </row>
    <row r="59" spans="1:15" x14ac:dyDescent="0.25">
      <c r="A59" t="s">
        <v>118</v>
      </c>
      <c r="B59" s="76">
        <v>45389</v>
      </c>
      <c r="C59">
        <v>53.82</v>
      </c>
      <c r="D59">
        <v>33.799999999999997</v>
      </c>
      <c r="O59" t="str">
        <v>T19</v>
      </c>
    </row>
    <row r="60" spans="1:15" x14ac:dyDescent="0.25">
      <c r="A60" t="s">
        <v>118</v>
      </c>
      <c r="B60" s="76">
        <v>45390</v>
      </c>
      <c r="C60">
        <v>134.46</v>
      </c>
      <c r="D60">
        <v>50.4</v>
      </c>
      <c r="O60" t="str">
        <v>T22</v>
      </c>
    </row>
    <row r="61" spans="1:15" x14ac:dyDescent="0.25">
      <c r="A61" t="s">
        <v>118</v>
      </c>
      <c r="B61" s="76">
        <v>45391</v>
      </c>
      <c r="C61">
        <v>131.1</v>
      </c>
      <c r="D61">
        <v>36.4</v>
      </c>
      <c r="O61" t="str">
        <v>T17</v>
      </c>
    </row>
    <row r="62" spans="1:15" x14ac:dyDescent="0.25">
      <c r="A62" t="s">
        <v>118</v>
      </c>
      <c r="B62" s="76">
        <v>45394</v>
      </c>
      <c r="C62">
        <v>35.1</v>
      </c>
      <c r="D62">
        <v>103.04</v>
      </c>
      <c r="O62" t="str">
        <v>P08</v>
      </c>
    </row>
    <row r="63" spans="1:15" x14ac:dyDescent="0.25">
      <c r="A63" t="s">
        <v>118</v>
      </c>
      <c r="B63" s="76">
        <v>45395</v>
      </c>
      <c r="C63">
        <v>5.2</v>
      </c>
      <c r="D63">
        <v>66.08</v>
      </c>
      <c r="O63" t="str">
        <v>N10</v>
      </c>
    </row>
    <row r="64" spans="1:15" x14ac:dyDescent="0.25">
      <c r="A64" t="s">
        <v>118</v>
      </c>
      <c r="B64" s="76">
        <v>45396</v>
      </c>
      <c r="C64">
        <v>3.9</v>
      </c>
      <c r="O64" t="str">
        <v>K01</v>
      </c>
    </row>
    <row r="65" spans="1:15" x14ac:dyDescent="0.25">
      <c r="A65" t="s">
        <v>118</v>
      </c>
      <c r="B65" s="76">
        <v>45397</v>
      </c>
      <c r="D65">
        <v>123.2</v>
      </c>
      <c r="O65" t="str">
        <v>I04</v>
      </c>
    </row>
    <row r="66" spans="1:15" x14ac:dyDescent="0.25">
      <c r="A66" t="s">
        <v>118</v>
      </c>
      <c r="B66" s="76">
        <v>45398</v>
      </c>
      <c r="C66">
        <v>99.84</v>
      </c>
      <c r="O66" t="str">
        <v>N12</v>
      </c>
    </row>
    <row r="67" spans="1:15" x14ac:dyDescent="0.25">
      <c r="A67" t="s">
        <v>118</v>
      </c>
      <c r="B67" s="76">
        <v>45399</v>
      </c>
      <c r="C67">
        <v>17.7</v>
      </c>
      <c r="O67" t="str">
        <v>L13</v>
      </c>
    </row>
    <row r="68" spans="1:15" x14ac:dyDescent="0.25">
      <c r="A68" t="s">
        <v>118</v>
      </c>
      <c r="B68" s="76">
        <v>45400</v>
      </c>
      <c r="C68">
        <v>56</v>
      </c>
      <c r="O68" t="str">
        <v>K10</v>
      </c>
    </row>
    <row r="69" spans="1:15" x14ac:dyDescent="0.25">
      <c r="A69" t="s">
        <v>118</v>
      </c>
      <c r="B69" s="76">
        <v>45401</v>
      </c>
      <c r="C69">
        <v>113.9</v>
      </c>
      <c r="O69" t="str">
        <v>K11</v>
      </c>
    </row>
    <row r="70" spans="1:15" x14ac:dyDescent="0.25">
      <c r="A70" t="s">
        <v>118</v>
      </c>
      <c r="B70" s="76">
        <v>45402</v>
      </c>
      <c r="C70">
        <v>129.36000000000001</v>
      </c>
      <c r="O70" t="str">
        <v>T21</v>
      </c>
    </row>
    <row r="71" spans="1:15" x14ac:dyDescent="0.25">
      <c r="A71" t="s">
        <v>118</v>
      </c>
      <c r="B71" s="76">
        <v>45403</v>
      </c>
      <c r="C71">
        <v>23.76</v>
      </c>
      <c r="O71" t="str">
        <v>K12</v>
      </c>
    </row>
    <row r="72" spans="1:15" x14ac:dyDescent="0.25">
      <c r="A72" t="s">
        <v>118</v>
      </c>
      <c r="B72" s="76">
        <v>45411</v>
      </c>
      <c r="C72">
        <v>134.4</v>
      </c>
      <c r="D72">
        <v>62.72</v>
      </c>
      <c r="O72" t="str">
        <v>N05</v>
      </c>
    </row>
    <row r="73" spans="1:15" x14ac:dyDescent="0.25">
      <c r="A73" t="s">
        <v>118</v>
      </c>
      <c r="B73" s="76">
        <v>45412</v>
      </c>
      <c r="C73">
        <v>112.8</v>
      </c>
      <c r="D73">
        <v>164.08</v>
      </c>
      <c r="O73" t="str">
        <v>J04</v>
      </c>
    </row>
    <row r="74" spans="1:15" x14ac:dyDescent="0.25">
      <c r="A74" t="s">
        <v>19</v>
      </c>
      <c r="B74" s="76">
        <v>45402</v>
      </c>
      <c r="C74">
        <v>40.5</v>
      </c>
      <c r="O74" t="str">
        <v>S21</v>
      </c>
    </row>
    <row r="75" spans="1:15" x14ac:dyDescent="0.25">
      <c r="A75" t="s">
        <v>19</v>
      </c>
      <c r="B75" s="76">
        <v>45407</v>
      </c>
      <c r="D75">
        <v>146.72</v>
      </c>
      <c r="O75" t="str">
        <v>Q20</v>
      </c>
    </row>
    <row r="76" spans="1:15" x14ac:dyDescent="0.25">
      <c r="A76" t="s">
        <v>19</v>
      </c>
      <c r="B76" s="76">
        <v>45408</v>
      </c>
      <c r="D76">
        <v>232.12</v>
      </c>
      <c r="O76" t="str">
        <v>T23</v>
      </c>
    </row>
    <row r="77" spans="1:15" x14ac:dyDescent="0.25">
      <c r="A77" t="s">
        <v>19</v>
      </c>
      <c r="B77" s="76">
        <v>45409</v>
      </c>
      <c r="D77">
        <v>92.12</v>
      </c>
      <c r="O77" t="str">
        <v>J02</v>
      </c>
    </row>
    <row r="78" spans="1:15" x14ac:dyDescent="0.25">
      <c r="A78" t="s">
        <v>19</v>
      </c>
      <c r="B78" s="76">
        <v>45412</v>
      </c>
      <c r="C78">
        <v>131.25</v>
      </c>
      <c r="O78" t="str">
        <v>J06</v>
      </c>
    </row>
    <row r="79" spans="1:15" x14ac:dyDescent="0.25">
      <c r="A79" t="s">
        <v>19</v>
      </c>
      <c r="B79" t="s">
        <v>129</v>
      </c>
      <c r="C79">
        <v>24.24</v>
      </c>
      <c r="O79" t="str">
        <v>J07</v>
      </c>
    </row>
    <row r="80" spans="1:15" x14ac:dyDescent="0.25">
      <c r="A80" t="s">
        <v>39</v>
      </c>
      <c r="B80" s="76">
        <v>45425</v>
      </c>
      <c r="C80">
        <v>42.09</v>
      </c>
      <c r="I80">
        <v>1</v>
      </c>
      <c r="J80">
        <v>5</v>
      </c>
      <c r="K80">
        <v>2024</v>
      </c>
      <c r="L80" s="76">
        <f>DATE(K80,J80,I80)</f>
        <v>45413</v>
      </c>
      <c r="O80" t="str">
        <v>T24</v>
      </c>
    </row>
    <row r="81" spans="1:15" x14ac:dyDescent="0.25">
      <c r="A81" t="s">
        <v>39</v>
      </c>
      <c r="B81" s="76">
        <v>45433</v>
      </c>
      <c r="C81">
        <v>55.44</v>
      </c>
      <c r="I81">
        <v>2</v>
      </c>
      <c r="J81">
        <v>5</v>
      </c>
      <c r="K81">
        <v>2024</v>
      </c>
      <c r="L81" s="76">
        <f>DATE(K81,J81,I81)</f>
        <v>45414</v>
      </c>
      <c r="O81" t="str">
        <v>J08</v>
      </c>
    </row>
    <row r="82" spans="1:15" x14ac:dyDescent="0.25">
      <c r="A82" t="s">
        <v>39</v>
      </c>
      <c r="B82" s="76">
        <v>45434</v>
      </c>
      <c r="C82">
        <v>62</v>
      </c>
      <c r="I82">
        <v>3</v>
      </c>
      <c r="J82">
        <v>5</v>
      </c>
      <c r="K82">
        <v>2024</v>
      </c>
      <c r="L82" s="76">
        <f t="shared" ref="L81:L110" si="1">DATE(K82,J82,I82)</f>
        <v>45415</v>
      </c>
      <c r="O82" t="str">
        <v>H03</v>
      </c>
    </row>
    <row r="83" spans="1:15" x14ac:dyDescent="0.25">
      <c r="A83" t="s">
        <v>39</v>
      </c>
      <c r="B83" s="76">
        <v>45438</v>
      </c>
      <c r="C83">
        <v>55.35</v>
      </c>
      <c r="I83">
        <v>4</v>
      </c>
      <c r="J83">
        <v>5</v>
      </c>
      <c r="K83">
        <v>2024</v>
      </c>
      <c r="L83" s="76">
        <f t="shared" si="1"/>
        <v>45416</v>
      </c>
      <c r="O83" t="str">
        <v>I03</v>
      </c>
    </row>
    <row r="84" spans="1:15" x14ac:dyDescent="0.25">
      <c r="A84" t="s">
        <v>47</v>
      </c>
      <c r="B84" s="76">
        <v>45417</v>
      </c>
      <c r="C84">
        <v>64.400000000000006</v>
      </c>
      <c r="I84">
        <v>5</v>
      </c>
      <c r="J84">
        <v>5</v>
      </c>
      <c r="K84">
        <v>2024</v>
      </c>
      <c r="L84" s="76">
        <f t="shared" si="1"/>
        <v>45417</v>
      </c>
      <c r="O84" t="str">
        <v>Q11</v>
      </c>
    </row>
    <row r="85" spans="1:15" x14ac:dyDescent="0.25">
      <c r="A85" t="s">
        <v>48</v>
      </c>
      <c r="B85" s="76">
        <v>45416</v>
      </c>
      <c r="C85">
        <v>114.4</v>
      </c>
      <c r="I85">
        <v>6</v>
      </c>
      <c r="J85">
        <v>5</v>
      </c>
      <c r="K85">
        <v>2024</v>
      </c>
      <c r="L85" s="76">
        <f t="shared" si="1"/>
        <v>45418</v>
      </c>
      <c r="O85" t="str">
        <v>Q13</v>
      </c>
    </row>
    <row r="86" spans="1:15" x14ac:dyDescent="0.25">
      <c r="A86" t="s">
        <v>48</v>
      </c>
      <c r="B86" s="76">
        <v>45417</v>
      </c>
      <c r="C86">
        <v>36.799999999999997</v>
      </c>
      <c r="I86">
        <v>7</v>
      </c>
      <c r="J86">
        <v>5</v>
      </c>
      <c r="K86">
        <v>2024</v>
      </c>
      <c r="L86" s="76">
        <f t="shared" si="1"/>
        <v>45419</v>
      </c>
      <c r="O86" t="str">
        <v>P14</v>
      </c>
    </row>
    <row r="87" spans="1:15" x14ac:dyDescent="0.25">
      <c r="A87" t="s">
        <v>48</v>
      </c>
      <c r="B87" s="76">
        <v>45418</v>
      </c>
      <c r="C87">
        <v>105.4</v>
      </c>
      <c r="I87">
        <v>8</v>
      </c>
      <c r="J87">
        <v>5</v>
      </c>
      <c r="K87">
        <v>2024</v>
      </c>
      <c r="L87" s="76">
        <f t="shared" si="1"/>
        <v>45420</v>
      </c>
      <c r="O87" t="str">
        <v>P15</v>
      </c>
    </row>
    <row r="88" spans="1:15" x14ac:dyDescent="0.25">
      <c r="A88" t="s">
        <v>60</v>
      </c>
      <c r="B88" s="76">
        <v>45414</v>
      </c>
      <c r="C88">
        <v>11.48</v>
      </c>
      <c r="D88">
        <v>0.33</v>
      </c>
      <c r="I88">
        <v>9</v>
      </c>
      <c r="J88">
        <v>5</v>
      </c>
      <c r="K88">
        <v>2024</v>
      </c>
      <c r="L88" s="76">
        <f t="shared" si="1"/>
        <v>45421</v>
      </c>
      <c r="O88" t="str">
        <v>P16</v>
      </c>
    </row>
    <row r="89" spans="1:15" x14ac:dyDescent="0.25">
      <c r="A89" t="s">
        <v>60</v>
      </c>
      <c r="B89" s="76">
        <v>45437</v>
      </c>
      <c r="C89">
        <v>21.56</v>
      </c>
      <c r="D89">
        <v>0.61</v>
      </c>
      <c r="I89">
        <v>10</v>
      </c>
      <c r="J89">
        <v>5</v>
      </c>
      <c r="K89">
        <v>2024</v>
      </c>
      <c r="L89" s="76">
        <f t="shared" si="1"/>
        <v>45422</v>
      </c>
      <c r="O89" t="str">
        <v>Q24</v>
      </c>
    </row>
    <row r="90" spans="1:15" x14ac:dyDescent="0.25">
      <c r="A90" t="s">
        <v>60</v>
      </c>
      <c r="B90" s="76">
        <v>45439</v>
      </c>
      <c r="C90">
        <v>15.12</v>
      </c>
      <c r="D90">
        <v>0.43</v>
      </c>
      <c r="I90">
        <v>11</v>
      </c>
      <c r="J90">
        <v>5</v>
      </c>
      <c r="K90">
        <v>2024</v>
      </c>
      <c r="L90" s="76">
        <f t="shared" si="1"/>
        <v>45423</v>
      </c>
      <c r="O90" t="str">
        <v>P22</v>
      </c>
    </row>
    <row r="91" spans="1:15" x14ac:dyDescent="0.25">
      <c r="A91" t="s">
        <v>60</v>
      </c>
      <c r="B91" s="76">
        <v>45440</v>
      </c>
      <c r="C91">
        <v>7.56</v>
      </c>
      <c r="D91">
        <v>0.21</v>
      </c>
      <c r="I91">
        <v>12</v>
      </c>
      <c r="J91">
        <v>5</v>
      </c>
      <c r="K91">
        <v>2024</v>
      </c>
      <c r="L91" s="76">
        <f t="shared" si="1"/>
        <v>45424</v>
      </c>
      <c r="O91" t="str">
        <v>H01</v>
      </c>
    </row>
    <row r="92" spans="1:15" x14ac:dyDescent="0.25">
      <c r="A92" t="s">
        <v>60</v>
      </c>
      <c r="B92" s="76">
        <v>45441</v>
      </c>
      <c r="C92">
        <v>17.600000000000001</v>
      </c>
      <c r="D92">
        <v>0.49</v>
      </c>
      <c r="I92">
        <v>13</v>
      </c>
      <c r="J92">
        <v>5</v>
      </c>
      <c r="K92">
        <v>2024</v>
      </c>
      <c r="L92" s="76">
        <f t="shared" si="1"/>
        <v>45425</v>
      </c>
      <c r="O92" t="str">
        <v>Q26</v>
      </c>
    </row>
    <row r="93" spans="1:15" x14ac:dyDescent="0.25">
      <c r="A93" t="s">
        <v>60</v>
      </c>
      <c r="B93" s="76">
        <v>45442</v>
      </c>
      <c r="C93">
        <v>29.68</v>
      </c>
      <c r="D93">
        <v>0.84</v>
      </c>
      <c r="I93">
        <v>14</v>
      </c>
      <c r="J93">
        <v>5</v>
      </c>
      <c r="K93">
        <v>2024</v>
      </c>
      <c r="L93" s="76">
        <f t="shared" si="1"/>
        <v>45426</v>
      </c>
    </row>
    <row r="94" spans="1:15" x14ac:dyDescent="0.25">
      <c r="A94" t="s">
        <v>60</v>
      </c>
      <c r="B94" s="76">
        <v>45443</v>
      </c>
      <c r="C94">
        <v>14.28</v>
      </c>
      <c r="D94">
        <v>0.4</v>
      </c>
      <c r="I94">
        <v>15</v>
      </c>
      <c r="J94">
        <v>5</v>
      </c>
      <c r="K94">
        <v>2024</v>
      </c>
      <c r="L94" s="76">
        <f t="shared" si="1"/>
        <v>45427</v>
      </c>
    </row>
    <row r="95" spans="1:15" x14ac:dyDescent="0.25">
      <c r="A95" t="s">
        <v>118</v>
      </c>
      <c r="B95" s="76">
        <v>45413</v>
      </c>
      <c r="C95">
        <v>51</v>
      </c>
      <c r="I95">
        <v>16</v>
      </c>
      <c r="J95">
        <v>5</v>
      </c>
      <c r="K95">
        <v>2024</v>
      </c>
      <c r="L95" s="76">
        <f t="shared" si="1"/>
        <v>45428</v>
      </c>
    </row>
    <row r="96" spans="1:15" x14ac:dyDescent="0.25">
      <c r="A96" t="s">
        <v>118</v>
      </c>
      <c r="B96" s="76">
        <v>45414</v>
      </c>
      <c r="C96">
        <v>94.3</v>
      </c>
      <c r="I96">
        <v>17</v>
      </c>
      <c r="J96">
        <v>5</v>
      </c>
      <c r="K96">
        <v>2024</v>
      </c>
      <c r="L96" s="76">
        <f t="shared" si="1"/>
        <v>45429</v>
      </c>
    </row>
    <row r="97" spans="1:12" x14ac:dyDescent="0.25">
      <c r="A97" t="s">
        <v>118</v>
      </c>
      <c r="B97" s="76">
        <v>45415</v>
      </c>
      <c r="C97">
        <v>128</v>
      </c>
      <c r="I97">
        <v>18</v>
      </c>
      <c r="J97">
        <v>5</v>
      </c>
      <c r="K97">
        <v>2024</v>
      </c>
      <c r="L97" s="76">
        <f t="shared" si="1"/>
        <v>45430</v>
      </c>
    </row>
    <row r="98" spans="1:12" x14ac:dyDescent="0.25">
      <c r="A98" t="s">
        <v>131</v>
      </c>
      <c r="B98" s="76">
        <v>45419</v>
      </c>
      <c r="C98">
        <v>143.4</v>
      </c>
      <c r="I98">
        <v>19</v>
      </c>
      <c r="J98">
        <v>5</v>
      </c>
      <c r="K98">
        <v>2024</v>
      </c>
      <c r="L98" s="76">
        <f t="shared" si="1"/>
        <v>45431</v>
      </c>
    </row>
    <row r="99" spans="1:12" x14ac:dyDescent="0.25">
      <c r="A99" t="s">
        <v>131</v>
      </c>
      <c r="B99" s="76">
        <v>45420</v>
      </c>
      <c r="C99">
        <v>151.80000000000001</v>
      </c>
      <c r="D99">
        <v>141.96</v>
      </c>
      <c r="I99">
        <v>20</v>
      </c>
      <c r="J99">
        <v>5</v>
      </c>
      <c r="K99">
        <v>2024</v>
      </c>
      <c r="L99" s="76">
        <f t="shared" si="1"/>
        <v>45432</v>
      </c>
    </row>
    <row r="100" spans="1:12" x14ac:dyDescent="0.25">
      <c r="A100" t="s">
        <v>131</v>
      </c>
      <c r="B100" s="76">
        <v>45421</v>
      </c>
      <c r="C100">
        <v>76.8</v>
      </c>
      <c r="D100">
        <v>99.96</v>
      </c>
      <c r="I100">
        <v>21</v>
      </c>
      <c r="J100">
        <v>5</v>
      </c>
      <c r="K100">
        <v>2024</v>
      </c>
      <c r="L100" s="76">
        <f t="shared" si="1"/>
        <v>45433</v>
      </c>
    </row>
    <row r="101" spans="1:12" x14ac:dyDescent="0.25">
      <c r="A101" t="s">
        <v>131</v>
      </c>
      <c r="B101" s="76">
        <v>45422</v>
      </c>
      <c r="D101">
        <v>119.84</v>
      </c>
      <c r="I101">
        <v>22</v>
      </c>
      <c r="J101">
        <v>5</v>
      </c>
      <c r="K101">
        <v>2024</v>
      </c>
      <c r="L101" s="76">
        <f t="shared" si="1"/>
        <v>45434</v>
      </c>
    </row>
    <row r="102" spans="1:12" x14ac:dyDescent="0.25">
      <c r="A102" t="s">
        <v>131</v>
      </c>
      <c r="B102" s="76">
        <v>45423</v>
      </c>
      <c r="D102">
        <v>122.92</v>
      </c>
      <c r="I102">
        <v>23</v>
      </c>
      <c r="J102">
        <v>5</v>
      </c>
      <c r="K102">
        <v>2024</v>
      </c>
      <c r="L102" s="76">
        <f t="shared" si="1"/>
        <v>45435</v>
      </c>
    </row>
    <row r="103" spans="1:12" x14ac:dyDescent="0.25">
      <c r="A103" t="s">
        <v>131</v>
      </c>
      <c r="B103" s="76">
        <v>45424</v>
      </c>
      <c r="C103">
        <v>53.07</v>
      </c>
      <c r="D103">
        <v>111.72</v>
      </c>
      <c r="I103">
        <v>24</v>
      </c>
      <c r="J103">
        <v>5</v>
      </c>
      <c r="K103">
        <v>2024</v>
      </c>
      <c r="L103" s="76">
        <f t="shared" si="1"/>
        <v>45436</v>
      </c>
    </row>
    <row r="104" spans="1:12" x14ac:dyDescent="0.25">
      <c r="A104" t="s">
        <v>131</v>
      </c>
      <c r="B104" s="76">
        <v>45425</v>
      </c>
      <c r="C104">
        <v>40.26</v>
      </c>
      <c r="D104">
        <v>108.92</v>
      </c>
      <c r="I104">
        <v>25</v>
      </c>
      <c r="J104">
        <v>5</v>
      </c>
      <c r="K104">
        <v>2024</v>
      </c>
      <c r="L104" s="76">
        <f t="shared" si="1"/>
        <v>45437</v>
      </c>
    </row>
    <row r="105" spans="1:12" x14ac:dyDescent="0.25">
      <c r="A105" t="s">
        <v>131</v>
      </c>
      <c r="B105" s="76">
        <v>45426</v>
      </c>
      <c r="C105">
        <v>150</v>
      </c>
      <c r="D105">
        <v>114.24</v>
      </c>
      <c r="I105">
        <v>26</v>
      </c>
      <c r="J105">
        <v>5</v>
      </c>
      <c r="K105">
        <v>2024</v>
      </c>
      <c r="L105" s="76">
        <f t="shared" si="1"/>
        <v>45438</v>
      </c>
    </row>
    <row r="106" spans="1:12" x14ac:dyDescent="0.25">
      <c r="A106" t="s">
        <v>131</v>
      </c>
      <c r="B106" s="76">
        <v>45427</v>
      </c>
      <c r="D106">
        <v>130.6</v>
      </c>
      <c r="I106">
        <v>27</v>
      </c>
      <c r="J106">
        <v>5</v>
      </c>
      <c r="K106">
        <v>2024</v>
      </c>
      <c r="L106" s="76">
        <f t="shared" si="1"/>
        <v>45439</v>
      </c>
    </row>
    <row r="107" spans="1:12" x14ac:dyDescent="0.25">
      <c r="A107" t="s">
        <v>131</v>
      </c>
      <c r="B107" s="76">
        <v>45428</v>
      </c>
      <c r="C107">
        <v>57.78</v>
      </c>
      <c r="D107">
        <v>119.392</v>
      </c>
      <c r="I107">
        <v>28</v>
      </c>
      <c r="J107">
        <v>5</v>
      </c>
      <c r="K107">
        <v>2024</v>
      </c>
      <c r="L107" s="76">
        <f t="shared" si="1"/>
        <v>45440</v>
      </c>
    </row>
    <row r="108" spans="1:12" x14ac:dyDescent="0.25">
      <c r="A108" t="s">
        <v>131</v>
      </c>
      <c r="B108" s="76">
        <v>45435</v>
      </c>
      <c r="C108">
        <v>44.52</v>
      </c>
      <c r="I108">
        <v>29</v>
      </c>
      <c r="J108">
        <v>5</v>
      </c>
      <c r="K108">
        <v>2024</v>
      </c>
      <c r="L108" s="76">
        <f t="shared" si="1"/>
        <v>45441</v>
      </c>
    </row>
    <row r="109" spans="1:12" x14ac:dyDescent="0.25">
      <c r="A109" t="s">
        <v>131</v>
      </c>
      <c r="B109" s="76">
        <v>45436</v>
      </c>
      <c r="C109">
        <v>81.09</v>
      </c>
      <c r="I109">
        <v>30</v>
      </c>
      <c r="J109">
        <v>5</v>
      </c>
      <c r="K109">
        <v>2024</v>
      </c>
      <c r="L109" s="76">
        <f t="shared" si="1"/>
        <v>45442</v>
      </c>
    </row>
    <row r="110" spans="1:12" x14ac:dyDescent="0.25">
      <c r="A110" t="s">
        <v>131</v>
      </c>
      <c r="B110" s="76">
        <v>45437</v>
      </c>
      <c r="C110">
        <v>88.15</v>
      </c>
      <c r="I110">
        <v>31</v>
      </c>
      <c r="J110">
        <v>5</v>
      </c>
      <c r="K110">
        <v>2024</v>
      </c>
      <c r="L110" s="76">
        <f t="shared" si="1"/>
        <v>45443</v>
      </c>
    </row>
    <row r="111" spans="1:12" x14ac:dyDescent="0.25">
      <c r="A111" t="s">
        <v>131</v>
      </c>
      <c r="B111" s="76">
        <v>45439</v>
      </c>
      <c r="C111">
        <v>120</v>
      </c>
    </row>
    <row r="112" spans="1:12" x14ac:dyDescent="0.25">
      <c r="A112" t="s">
        <v>131</v>
      </c>
      <c r="B112" s="76">
        <v>45440</v>
      </c>
      <c r="C112">
        <v>152.15</v>
      </c>
      <c r="D112">
        <v>24.08</v>
      </c>
    </row>
    <row r="113" spans="1:4" x14ac:dyDescent="0.25">
      <c r="A113" t="s">
        <v>132</v>
      </c>
      <c r="B113" s="76">
        <v>45414</v>
      </c>
      <c r="C113">
        <v>125.44</v>
      </c>
    </row>
    <row r="114" spans="1:4" x14ac:dyDescent="0.25">
      <c r="A114" t="s">
        <v>132</v>
      </c>
      <c r="B114" s="76">
        <v>45415</v>
      </c>
      <c r="C114">
        <v>120.68</v>
      </c>
    </row>
    <row r="115" spans="1:4" x14ac:dyDescent="0.25">
      <c r="A115" t="s">
        <v>132</v>
      </c>
      <c r="B115" s="76">
        <v>45416</v>
      </c>
      <c r="C115">
        <v>119</v>
      </c>
    </row>
    <row r="116" spans="1:4" x14ac:dyDescent="0.25">
      <c r="A116" t="s">
        <v>132</v>
      </c>
      <c r="B116" s="76">
        <v>45418</v>
      </c>
      <c r="C116">
        <v>147.56</v>
      </c>
    </row>
    <row r="117" spans="1:4" x14ac:dyDescent="0.25">
      <c r="A117" t="s">
        <v>132</v>
      </c>
      <c r="B117" s="76">
        <v>45419</v>
      </c>
      <c r="C117">
        <v>138.04</v>
      </c>
    </row>
    <row r="118" spans="1:4" x14ac:dyDescent="0.25">
      <c r="A118" t="s">
        <v>132</v>
      </c>
      <c r="B118" s="76">
        <v>45440</v>
      </c>
      <c r="C118">
        <v>8.68</v>
      </c>
    </row>
    <row r="119" spans="1:4" x14ac:dyDescent="0.25">
      <c r="A119" t="s">
        <v>130</v>
      </c>
      <c r="B119" s="76">
        <v>45422</v>
      </c>
      <c r="C119">
        <v>80.16</v>
      </c>
    </row>
    <row r="120" spans="1:4" x14ac:dyDescent="0.25">
      <c r="A120" t="s">
        <v>130</v>
      </c>
      <c r="B120" s="76">
        <v>45423</v>
      </c>
      <c r="C120">
        <v>142.56</v>
      </c>
    </row>
    <row r="121" spans="1:4" x14ac:dyDescent="0.25">
      <c r="A121" t="s">
        <v>130</v>
      </c>
      <c r="B121" s="76">
        <v>45439</v>
      </c>
      <c r="C121">
        <v>41.72</v>
      </c>
      <c r="D121">
        <v>1.01</v>
      </c>
    </row>
    <row r="122" spans="1:4" x14ac:dyDescent="0.25">
      <c r="A122" t="s">
        <v>130</v>
      </c>
      <c r="B122" s="76">
        <v>45440</v>
      </c>
      <c r="C122">
        <v>77.84</v>
      </c>
      <c r="D122">
        <v>1.89</v>
      </c>
    </row>
    <row r="123" spans="1:4" x14ac:dyDescent="0.25">
      <c r="A123" t="s">
        <v>130</v>
      </c>
      <c r="B123" s="76">
        <v>45441</v>
      </c>
      <c r="C123">
        <v>97.72</v>
      </c>
      <c r="D123">
        <v>2.57</v>
      </c>
    </row>
    <row r="124" spans="1:4" x14ac:dyDescent="0.25">
      <c r="A124" t="s">
        <v>130</v>
      </c>
      <c r="B124" s="76">
        <v>45442</v>
      </c>
      <c r="C124">
        <v>110.88</v>
      </c>
      <c r="D124">
        <v>2.7</v>
      </c>
    </row>
    <row r="125" spans="1:4" x14ac:dyDescent="0.25">
      <c r="A125" t="s">
        <v>130</v>
      </c>
      <c r="B125" s="76">
        <v>45443</v>
      </c>
      <c r="C125">
        <v>120.12</v>
      </c>
      <c r="D125">
        <v>2.92</v>
      </c>
    </row>
    <row r="126" spans="1:4" x14ac:dyDescent="0.25">
      <c r="A126" t="s">
        <v>133</v>
      </c>
      <c r="B126" s="76">
        <v>45427</v>
      </c>
      <c r="C126">
        <v>112.18</v>
      </c>
    </row>
    <row r="127" spans="1:4" x14ac:dyDescent="0.25">
      <c r="A127" t="s">
        <v>133</v>
      </c>
      <c r="B127" s="76">
        <v>45428</v>
      </c>
      <c r="C127">
        <v>77.040000000000006</v>
      </c>
    </row>
    <row r="128" spans="1:4" x14ac:dyDescent="0.25">
      <c r="A128" t="s">
        <v>133</v>
      </c>
      <c r="B128" s="76">
        <v>45429</v>
      </c>
      <c r="C128">
        <v>121.2</v>
      </c>
      <c r="D128">
        <v>3.27</v>
      </c>
    </row>
    <row r="129" spans="1:31" x14ac:dyDescent="0.25">
      <c r="A129" t="s">
        <v>133</v>
      </c>
      <c r="B129" s="76">
        <v>45430</v>
      </c>
      <c r="C129">
        <v>103.48</v>
      </c>
      <c r="D129">
        <v>2.86</v>
      </c>
    </row>
    <row r="130" spans="1:31" x14ac:dyDescent="0.25">
      <c r="A130" t="s">
        <v>133</v>
      </c>
      <c r="B130" s="76">
        <v>45431</v>
      </c>
      <c r="C130">
        <v>70.09</v>
      </c>
      <c r="D130">
        <v>3.59</v>
      </c>
    </row>
    <row r="131" spans="1:31" x14ac:dyDescent="0.25">
      <c r="A131" t="s">
        <v>133</v>
      </c>
      <c r="B131" s="76">
        <v>45432</v>
      </c>
      <c r="C131">
        <v>27.54</v>
      </c>
      <c r="D131">
        <v>3.11</v>
      </c>
    </row>
    <row r="132" spans="1:31" x14ac:dyDescent="0.25">
      <c r="A132" t="s">
        <v>133</v>
      </c>
      <c r="B132" s="76">
        <v>45433</v>
      </c>
      <c r="C132">
        <v>68.040000000000006</v>
      </c>
      <c r="D132">
        <v>3.28</v>
      </c>
    </row>
    <row r="133" spans="1:31" x14ac:dyDescent="0.25">
      <c r="A133" t="s">
        <v>133</v>
      </c>
      <c r="B133" s="76">
        <v>45434</v>
      </c>
      <c r="C133">
        <v>79.36</v>
      </c>
      <c r="D133">
        <v>3.31</v>
      </c>
    </row>
    <row r="134" spans="1:31" x14ac:dyDescent="0.25">
      <c r="A134" t="s">
        <v>133</v>
      </c>
      <c r="B134" s="76">
        <v>45435</v>
      </c>
      <c r="D134">
        <v>6.89</v>
      </c>
    </row>
    <row r="135" spans="1:31" x14ac:dyDescent="0.25">
      <c r="A135" t="s">
        <v>133</v>
      </c>
      <c r="B135" s="76">
        <v>45436</v>
      </c>
      <c r="D135">
        <v>4.09</v>
      </c>
    </row>
    <row r="136" spans="1:31" x14ac:dyDescent="0.25">
      <c r="A136" t="s">
        <v>133</v>
      </c>
      <c r="B136" s="76">
        <v>45440</v>
      </c>
      <c r="D136">
        <v>0.56000000000000005</v>
      </c>
      <c r="AE136" s="12">
        <v>122.64</v>
      </c>
    </row>
    <row r="137" spans="1:31" x14ac:dyDescent="0.25">
      <c r="A137" t="s">
        <v>133</v>
      </c>
      <c r="B137" s="76">
        <v>45443</v>
      </c>
      <c r="C137">
        <v>84.84</v>
      </c>
    </row>
    <row r="138" spans="1:31" x14ac:dyDescent="0.25">
      <c r="A138" t="s">
        <v>134</v>
      </c>
      <c r="B138" s="76">
        <v>45441</v>
      </c>
      <c r="C138">
        <v>128.69999999999999</v>
      </c>
    </row>
    <row r="139" spans="1:31" x14ac:dyDescent="0.25">
      <c r="A139" t="s">
        <v>134</v>
      </c>
      <c r="B139" s="76">
        <v>45443</v>
      </c>
      <c r="C139">
        <v>20.2</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3DE49-0BA9-42B9-AD59-38FBCFF737C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0FC62-E465-4505-92E1-45824072F5F5}">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workbookViewId="0">
      <selection sqref="A1:L1"/>
    </sheetView>
  </sheetViews>
  <sheetFormatPr defaultRowHeight="15" x14ac:dyDescent="0.25"/>
  <cols>
    <col min="1" max="1" width="11.7109375" customWidth="1"/>
  </cols>
  <sheetData>
    <row r="1" spans="1:12" x14ac:dyDescent="0.25">
      <c r="A1" s="66" t="s">
        <v>94</v>
      </c>
      <c r="B1" s="66"/>
      <c r="C1" s="66"/>
      <c r="D1" s="66"/>
      <c r="E1" s="66"/>
      <c r="F1" s="66"/>
      <c r="G1" s="66"/>
      <c r="H1" s="66"/>
      <c r="I1" s="66"/>
      <c r="J1" s="66"/>
      <c r="K1" s="66"/>
      <c r="L1" s="66"/>
    </row>
    <row r="3" spans="1:12" ht="29.25" customHeight="1" x14ac:dyDescent="0.25">
      <c r="A3" s="69" t="s">
        <v>82</v>
      </c>
      <c r="B3" s="68" t="s">
        <v>95</v>
      </c>
      <c r="C3" s="70" t="s">
        <v>96</v>
      </c>
      <c r="D3" s="71"/>
      <c r="E3" s="72" t="s">
        <v>100</v>
      </c>
      <c r="F3" s="73"/>
      <c r="G3" s="74" t="s">
        <v>99</v>
      </c>
      <c r="H3" s="75"/>
      <c r="I3" s="67" t="s">
        <v>101</v>
      </c>
      <c r="J3" s="67"/>
      <c r="K3" s="65" t="s">
        <v>12</v>
      </c>
      <c r="L3" s="65"/>
    </row>
    <row r="4" spans="1:12" x14ac:dyDescent="0.25">
      <c r="A4" s="69"/>
      <c r="B4" s="68"/>
      <c r="C4" s="22" t="s">
        <v>97</v>
      </c>
      <c r="D4" s="22" t="s">
        <v>98</v>
      </c>
      <c r="E4" s="22" t="s">
        <v>97</v>
      </c>
      <c r="F4" s="22" t="s">
        <v>98</v>
      </c>
      <c r="G4" s="22" t="s">
        <v>97</v>
      </c>
      <c r="H4" s="22" t="s">
        <v>98</v>
      </c>
      <c r="I4" s="22" t="s">
        <v>97</v>
      </c>
      <c r="J4" s="22" t="s">
        <v>98</v>
      </c>
      <c r="K4" s="12"/>
      <c r="L4" s="12"/>
    </row>
    <row r="5" spans="1:12" x14ac:dyDescent="0.25">
      <c r="A5" s="21">
        <v>45200</v>
      </c>
      <c r="B5" s="12">
        <v>424</v>
      </c>
      <c r="C5" s="12">
        <v>65</v>
      </c>
      <c r="D5" s="12">
        <f>C5</f>
        <v>65</v>
      </c>
      <c r="E5" s="12">
        <v>65</v>
      </c>
      <c r="F5" s="12">
        <f>E5</f>
        <v>65</v>
      </c>
      <c r="G5" s="26">
        <v>78.2</v>
      </c>
      <c r="H5" s="26">
        <f>G5</f>
        <v>78.2</v>
      </c>
      <c r="I5" s="26">
        <v>117.36</v>
      </c>
      <c r="J5" s="26">
        <f>I5</f>
        <v>117.36</v>
      </c>
      <c r="K5" s="26">
        <v>1408.8759999999988</v>
      </c>
      <c r="L5" s="26">
        <f>K5+G5-I5</f>
        <v>1369.715999999999</v>
      </c>
    </row>
    <row r="6" spans="1:12" x14ac:dyDescent="0.25">
      <c r="A6" s="21">
        <f>A5+1</f>
        <v>45201</v>
      </c>
      <c r="B6" s="12">
        <v>889</v>
      </c>
      <c r="C6" s="12">
        <v>136</v>
      </c>
      <c r="D6" s="12">
        <f>C6+D5</f>
        <v>201</v>
      </c>
      <c r="E6" s="12">
        <v>136</v>
      </c>
      <c r="F6" s="12">
        <f>E6+F5</f>
        <v>201</v>
      </c>
      <c r="G6" s="26">
        <v>159.80000000000001</v>
      </c>
      <c r="H6" s="26">
        <f>G6+H5</f>
        <v>238</v>
      </c>
      <c r="I6" s="26">
        <v>152.32</v>
      </c>
      <c r="J6" s="26">
        <f>I6+J5</f>
        <v>269.68</v>
      </c>
      <c r="K6" s="26">
        <f>L5</f>
        <v>1369.715999999999</v>
      </c>
      <c r="L6" s="26">
        <f>K6+G6-I6</f>
        <v>1377.195999999999</v>
      </c>
    </row>
    <row r="7" spans="1:12" x14ac:dyDescent="0.25">
      <c r="A7" s="21">
        <f t="shared" ref="A7:A35" si="0">A6+1</f>
        <v>45202</v>
      </c>
      <c r="B7" s="12">
        <v>732</v>
      </c>
      <c r="C7" s="12">
        <v>112</v>
      </c>
      <c r="D7" s="12">
        <f t="shared" ref="D7:J27" si="1">C7+D6</f>
        <v>313</v>
      </c>
      <c r="E7" s="12">
        <v>112</v>
      </c>
      <c r="F7" s="12">
        <f t="shared" si="1"/>
        <v>313</v>
      </c>
      <c r="G7" s="26">
        <v>98.600000000000009</v>
      </c>
      <c r="H7" s="26">
        <f t="shared" si="1"/>
        <v>336.6</v>
      </c>
      <c r="I7" s="26">
        <v>162.32</v>
      </c>
      <c r="J7" s="26">
        <f t="shared" si="1"/>
        <v>432</v>
      </c>
      <c r="K7" s="26">
        <f t="shared" ref="K7:K35" si="2">L6</f>
        <v>1377.195999999999</v>
      </c>
      <c r="L7" s="26">
        <f t="shared" ref="L7:L35" si="3">K7+G7-I7</f>
        <v>1313.475999999999</v>
      </c>
    </row>
    <row r="8" spans="1:12" x14ac:dyDescent="0.25">
      <c r="A8" s="21">
        <f t="shared" si="0"/>
        <v>45203</v>
      </c>
      <c r="B8" s="12">
        <v>1000</v>
      </c>
      <c r="C8" s="12">
        <v>153</v>
      </c>
      <c r="D8" s="12">
        <f t="shared" si="1"/>
        <v>466</v>
      </c>
      <c r="E8" s="12">
        <v>153</v>
      </c>
      <c r="F8" s="12">
        <f t="shared" si="1"/>
        <v>466</v>
      </c>
      <c r="G8" s="26">
        <v>163.19999999999999</v>
      </c>
      <c r="H8" s="26">
        <f t="shared" si="1"/>
        <v>499.8</v>
      </c>
      <c r="I8" s="26">
        <v>171.52</v>
      </c>
      <c r="J8" s="26">
        <f t="shared" si="1"/>
        <v>603.52</v>
      </c>
      <c r="K8" s="26">
        <f t="shared" si="2"/>
        <v>1313.475999999999</v>
      </c>
      <c r="L8" s="26">
        <f t="shared" si="3"/>
        <v>1305.155999999999</v>
      </c>
    </row>
    <row r="9" spans="1:12" x14ac:dyDescent="0.25">
      <c r="A9" s="21">
        <f t="shared" si="0"/>
        <v>45204</v>
      </c>
      <c r="B9" s="12">
        <v>1079</v>
      </c>
      <c r="C9" s="12">
        <v>165</v>
      </c>
      <c r="D9" s="12">
        <f t="shared" si="1"/>
        <v>631</v>
      </c>
      <c r="E9" s="12">
        <v>165</v>
      </c>
      <c r="F9" s="12">
        <f t="shared" si="1"/>
        <v>631</v>
      </c>
      <c r="G9" s="26">
        <v>137.69999999999999</v>
      </c>
      <c r="H9" s="26">
        <f t="shared" si="1"/>
        <v>637.5</v>
      </c>
      <c r="I9" s="26">
        <v>177.12</v>
      </c>
      <c r="J9" s="26">
        <f t="shared" si="1"/>
        <v>780.64</v>
      </c>
      <c r="K9" s="26">
        <f t="shared" si="2"/>
        <v>1305.155999999999</v>
      </c>
      <c r="L9" s="26">
        <f t="shared" si="3"/>
        <v>1265.735999999999</v>
      </c>
    </row>
    <row r="10" spans="1:12" x14ac:dyDescent="0.25">
      <c r="A10" s="21">
        <f t="shared" si="0"/>
        <v>45205</v>
      </c>
      <c r="B10" s="12">
        <v>926</v>
      </c>
      <c r="C10" s="12">
        <v>142</v>
      </c>
      <c r="D10" s="12">
        <f t="shared" si="1"/>
        <v>773</v>
      </c>
      <c r="E10" s="12">
        <v>142</v>
      </c>
      <c r="F10" s="12">
        <f t="shared" si="1"/>
        <v>773</v>
      </c>
      <c r="G10" s="26">
        <v>159.80000000000001</v>
      </c>
      <c r="H10" s="26">
        <f t="shared" si="1"/>
        <v>797.3</v>
      </c>
      <c r="I10" s="26">
        <v>150.12</v>
      </c>
      <c r="J10" s="26">
        <f t="shared" si="1"/>
        <v>930.76</v>
      </c>
      <c r="K10" s="26">
        <f t="shared" si="2"/>
        <v>1265.735999999999</v>
      </c>
      <c r="L10" s="26">
        <f t="shared" si="3"/>
        <v>1275.4159999999988</v>
      </c>
    </row>
    <row r="11" spans="1:12" x14ac:dyDescent="0.25">
      <c r="A11" s="21">
        <f t="shared" si="0"/>
        <v>45206</v>
      </c>
      <c r="B11" s="12">
        <v>782</v>
      </c>
      <c r="C11" s="12">
        <v>120</v>
      </c>
      <c r="D11" s="12">
        <f t="shared" si="1"/>
        <v>893</v>
      </c>
      <c r="E11" s="12">
        <v>120</v>
      </c>
      <c r="F11" s="12">
        <f t="shared" si="1"/>
        <v>893</v>
      </c>
      <c r="G11" s="26">
        <v>151.29999999999998</v>
      </c>
      <c r="H11" s="26">
        <f t="shared" si="1"/>
        <v>948.59999999999991</v>
      </c>
      <c r="I11" s="26">
        <v>176.92</v>
      </c>
      <c r="J11" s="26">
        <f t="shared" si="1"/>
        <v>1107.68</v>
      </c>
      <c r="K11" s="26">
        <f t="shared" si="2"/>
        <v>1275.4159999999988</v>
      </c>
      <c r="L11" s="26">
        <f t="shared" si="3"/>
        <v>1249.7959999999987</v>
      </c>
    </row>
    <row r="12" spans="1:12" x14ac:dyDescent="0.25">
      <c r="A12" s="21">
        <f t="shared" si="0"/>
        <v>45207</v>
      </c>
      <c r="B12" s="12">
        <v>0</v>
      </c>
      <c r="C12" s="12">
        <v>0</v>
      </c>
      <c r="D12" s="12">
        <f t="shared" si="1"/>
        <v>893</v>
      </c>
      <c r="E12" s="12">
        <v>0</v>
      </c>
      <c r="F12" s="12">
        <f t="shared" si="1"/>
        <v>893</v>
      </c>
      <c r="G12" s="26">
        <v>49.3</v>
      </c>
      <c r="H12" s="26">
        <f t="shared" si="1"/>
        <v>997.89999999999986</v>
      </c>
      <c r="I12" s="26">
        <v>69.44</v>
      </c>
      <c r="J12" s="26">
        <f t="shared" si="1"/>
        <v>1177.1200000000001</v>
      </c>
      <c r="K12" s="26">
        <f t="shared" si="2"/>
        <v>1249.7959999999987</v>
      </c>
      <c r="L12" s="26">
        <f t="shared" si="3"/>
        <v>1229.6559999999986</v>
      </c>
    </row>
    <row r="13" spans="1:12" x14ac:dyDescent="0.25">
      <c r="A13" s="21">
        <f t="shared" si="0"/>
        <v>45208</v>
      </c>
      <c r="B13" s="12">
        <v>966</v>
      </c>
      <c r="C13" s="12">
        <v>148</v>
      </c>
      <c r="D13" s="12">
        <f t="shared" si="1"/>
        <v>1041</v>
      </c>
      <c r="E13" s="12">
        <v>148</v>
      </c>
      <c r="F13" s="12">
        <f t="shared" si="1"/>
        <v>1041</v>
      </c>
      <c r="G13" s="26">
        <v>108.8</v>
      </c>
      <c r="H13" s="26">
        <f t="shared" si="1"/>
        <v>1106.6999999999998</v>
      </c>
      <c r="I13" s="26">
        <v>186.52</v>
      </c>
      <c r="J13" s="26">
        <f t="shared" si="1"/>
        <v>1363.64</v>
      </c>
      <c r="K13" s="26">
        <f t="shared" si="2"/>
        <v>1229.6559999999986</v>
      </c>
      <c r="L13" s="26">
        <f t="shared" si="3"/>
        <v>1151.9359999999986</v>
      </c>
    </row>
    <row r="14" spans="1:12" x14ac:dyDescent="0.25">
      <c r="A14" s="21">
        <f t="shared" si="0"/>
        <v>45209</v>
      </c>
      <c r="B14" s="12">
        <v>848</v>
      </c>
      <c r="C14" s="12">
        <v>130</v>
      </c>
      <c r="D14" s="12">
        <f t="shared" si="1"/>
        <v>1171</v>
      </c>
      <c r="E14" s="12">
        <v>130</v>
      </c>
      <c r="F14" s="12">
        <f t="shared" si="1"/>
        <v>1171</v>
      </c>
      <c r="G14" s="26">
        <v>168.3</v>
      </c>
      <c r="H14" s="26">
        <f t="shared" si="1"/>
        <v>1274.9999999999998</v>
      </c>
      <c r="I14" s="26">
        <v>93.52</v>
      </c>
      <c r="J14" s="26">
        <f t="shared" si="1"/>
        <v>1457.16</v>
      </c>
      <c r="K14" s="26">
        <f t="shared" si="2"/>
        <v>1151.9359999999986</v>
      </c>
      <c r="L14" s="26">
        <f t="shared" si="3"/>
        <v>1226.7159999999985</v>
      </c>
    </row>
    <row r="15" spans="1:12" x14ac:dyDescent="0.25">
      <c r="A15" s="21">
        <f t="shared" si="0"/>
        <v>45210</v>
      </c>
      <c r="B15" s="12">
        <v>823</v>
      </c>
      <c r="C15" s="12">
        <v>126</v>
      </c>
      <c r="D15" s="12">
        <f t="shared" si="1"/>
        <v>1297</v>
      </c>
      <c r="E15" s="12">
        <v>126</v>
      </c>
      <c r="F15" s="12">
        <f t="shared" si="1"/>
        <v>1297</v>
      </c>
      <c r="G15" s="26">
        <v>103.69999999999999</v>
      </c>
      <c r="H15" s="26">
        <f t="shared" si="1"/>
        <v>1378.6999999999998</v>
      </c>
      <c r="I15" s="26">
        <v>168.52</v>
      </c>
      <c r="J15" s="26">
        <f t="shared" si="1"/>
        <v>1625.68</v>
      </c>
      <c r="K15" s="26">
        <f t="shared" si="2"/>
        <v>1226.7159999999985</v>
      </c>
      <c r="L15" s="26">
        <f t="shared" si="3"/>
        <v>1161.8959999999986</v>
      </c>
    </row>
    <row r="16" spans="1:12" x14ac:dyDescent="0.25">
      <c r="A16" s="21">
        <f t="shared" si="0"/>
        <v>45211</v>
      </c>
      <c r="B16" s="12">
        <v>1022</v>
      </c>
      <c r="C16" s="12">
        <v>156</v>
      </c>
      <c r="D16" s="12">
        <f t="shared" si="1"/>
        <v>1453</v>
      </c>
      <c r="E16" s="12">
        <v>156</v>
      </c>
      <c r="F16" s="12">
        <f t="shared" si="1"/>
        <v>1453</v>
      </c>
      <c r="G16" s="26">
        <v>159.80000000000001</v>
      </c>
      <c r="H16" s="26">
        <f t="shared" si="1"/>
        <v>1538.4999999999998</v>
      </c>
      <c r="I16" s="26">
        <v>174.52</v>
      </c>
      <c r="J16" s="26">
        <f t="shared" si="1"/>
        <v>1800.2</v>
      </c>
      <c r="K16" s="26">
        <f t="shared" si="2"/>
        <v>1161.8959999999986</v>
      </c>
      <c r="L16" s="26">
        <f t="shared" si="3"/>
        <v>1147.1759999999986</v>
      </c>
    </row>
    <row r="17" spans="1:12" x14ac:dyDescent="0.25">
      <c r="A17" s="21">
        <f t="shared" si="0"/>
        <v>45212</v>
      </c>
      <c r="B17" s="12">
        <v>906</v>
      </c>
      <c r="C17" s="12">
        <v>139</v>
      </c>
      <c r="D17" s="12">
        <f t="shared" si="1"/>
        <v>1592</v>
      </c>
      <c r="E17" s="12">
        <v>139</v>
      </c>
      <c r="F17" s="12">
        <f t="shared" si="1"/>
        <v>1592</v>
      </c>
      <c r="G17" s="26">
        <v>136</v>
      </c>
      <c r="H17" s="26">
        <f t="shared" si="1"/>
        <v>1674.4999999999998</v>
      </c>
      <c r="I17" s="26">
        <v>150.38</v>
      </c>
      <c r="J17" s="26">
        <f t="shared" si="1"/>
        <v>1950.58</v>
      </c>
      <c r="K17" s="26">
        <f t="shared" si="2"/>
        <v>1147.1759999999986</v>
      </c>
      <c r="L17" s="26">
        <f t="shared" si="3"/>
        <v>1132.7959999999985</v>
      </c>
    </row>
    <row r="18" spans="1:12" x14ac:dyDescent="0.25">
      <c r="A18" s="21">
        <f t="shared" si="0"/>
        <v>45213</v>
      </c>
      <c r="B18" s="12">
        <v>1044</v>
      </c>
      <c r="C18" s="12">
        <v>160</v>
      </c>
      <c r="D18" s="12">
        <f t="shared" si="1"/>
        <v>1752</v>
      </c>
      <c r="E18" s="12">
        <v>160</v>
      </c>
      <c r="F18" s="12">
        <f t="shared" si="1"/>
        <v>1752</v>
      </c>
      <c r="G18" s="26">
        <v>146.19999999999999</v>
      </c>
      <c r="H18" s="26">
        <f t="shared" si="1"/>
        <v>1820.6999999999998</v>
      </c>
      <c r="I18" s="26">
        <v>179.52</v>
      </c>
      <c r="J18" s="26">
        <f t="shared" si="1"/>
        <v>2130.1</v>
      </c>
      <c r="K18" s="26">
        <f t="shared" si="2"/>
        <v>1132.7959999999985</v>
      </c>
      <c r="L18" s="26">
        <f t="shared" si="3"/>
        <v>1099.4759999999985</v>
      </c>
    </row>
    <row r="19" spans="1:12" x14ac:dyDescent="0.25">
      <c r="A19" s="21">
        <f t="shared" si="0"/>
        <v>45214</v>
      </c>
      <c r="B19" s="12">
        <v>233</v>
      </c>
      <c r="C19" s="12">
        <v>36</v>
      </c>
      <c r="D19" s="12">
        <f t="shared" si="1"/>
        <v>1788</v>
      </c>
      <c r="E19" s="12">
        <v>36</v>
      </c>
      <c r="F19" s="12">
        <f t="shared" si="1"/>
        <v>1788</v>
      </c>
      <c r="G19" s="26">
        <v>81.599999999999994</v>
      </c>
      <c r="H19" s="26">
        <f t="shared" si="1"/>
        <v>1902.2999999999997</v>
      </c>
      <c r="I19" s="26">
        <v>150.04</v>
      </c>
      <c r="J19" s="26">
        <f t="shared" si="1"/>
        <v>2280.14</v>
      </c>
      <c r="K19" s="26">
        <f t="shared" si="2"/>
        <v>1099.4759999999985</v>
      </c>
      <c r="L19" s="26">
        <f t="shared" si="3"/>
        <v>1031.0359999999985</v>
      </c>
    </row>
    <row r="20" spans="1:12" x14ac:dyDescent="0.25">
      <c r="A20" s="21">
        <f t="shared" si="0"/>
        <v>45215</v>
      </c>
      <c r="B20" s="12">
        <v>950</v>
      </c>
      <c r="C20" s="12">
        <v>145</v>
      </c>
      <c r="D20" s="12">
        <f t="shared" si="1"/>
        <v>1933</v>
      </c>
      <c r="E20" s="12">
        <v>145</v>
      </c>
      <c r="F20" s="12">
        <f t="shared" si="1"/>
        <v>1933</v>
      </c>
      <c r="G20" s="26">
        <v>163.19999999999999</v>
      </c>
      <c r="H20" s="26">
        <f t="shared" si="1"/>
        <v>2065.4999999999995</v>
      </c>
      <c r="I20" s="26">
        <v>176.12</v>
      </c>
      <c r="J20" s="26">
        <f t="shared" si="1"/>
        <v>2456.2599999999998</v>
      </c>
      <c r="K20" s="26">
        <f t="shared" si="2"/>
        <v>1031.0359999999985</v>
      </c>
      <c r="L20" s="26">
        <f t="shared" si="3"/>
        <v>1018.1159999999985</v>
      </c>
    </row>
    <row r="21" spans="1:12" x14ac:dyDescent="0.25">
      <c r="A21" s="21">
        <f t="shared" si="0"/>
        <v>45216</v>
      </c>
      <c r="B21" s="12">
        <v>944</v>
      </c>
      <c r="C21" s="12">
        <v>145</v>
      </c>
      <c r="D21" s="12">
        <f t="shared" si="1"/>
        <v>2078</v>
      </c>
      <c r="E21" s="12">
        <v>145</v>
      </c>
      <c r="F21" s="12">
        <f t="shared" si="1"/>
        <v>2078</v>
      </c>
      <c r="G21" s="26">
        <v>144.5</v>
      </c>
      <c r="H21" s="26">
        <f t="shared" si="1"/>
        <v>2209.9999999999995</v>
      </c>
      <c r="I21" s="26">
        <v>178.52</v>
      </c>
      <c r="J21" s="26">
        <f t="shared" si="1"/>
        <v>2634.7799999999997</v>
      </c>
      <c r="K21" s="26">
        <f t="shared" si="2"/>
        <v>1018.1159999999985</v>
      </c>
      <c r="L21" s="26">
        <f t="shared" si="3"/>
        <v>984.09599999999864</v>
      </c>
    </row>
    <row r="22" spans="1:12" x14ac:dyDescent="0.25">
      <c r="A22" s="21">
        <f t="shared" si="0"/>
        <v>45217</v>
      </c>
      <c r="B22" s="12">
        <v>1039</v>
      </c>
      <c r="C22" s="12">
        <v>159</v>
      </c>
      <c r="D22" s="12">
        <f t="shared" si="1"/>
        <v>2237</v>
      </c>
      <c r="E22" s="12">
        <v>159</v>
      </c>
      <c r="F22" s="12">
        <f t="shared" si="1"/>
        <v>2237</v>
      </c>
      <c r="G22" s="26">
        <v>151.30000000000001</v>
      </c>
      <c r="H22" s="26">
        <f t="shared" si="1"/>
        <v>2361.2999999999997</v>
      </c>
      <c r="I22" s="26">
        <v>185.92</v>
      </c>
      <c r="J22" s="26">
        <f t="shared" si="1"/>
        <v>2820.7</v>
      </c>
      <c r="K22" s="26">
        <f t="shared" si="2"/>
        <v>984.09599999999864</v>
      </c>
      <c r="L22" s="26">
        <f t="shared" si="3"/>
        <v>949.47599999999863</v>
      </c>
    </row>
    <row r="23" spans="1:12" x14ac:dyDescent="0.25">
      <c r="A23" s="21">
        <f t="shared" si="0"/>
        <v>45218</v>
      </c>
      <c r="B23" s="12">
        <v>876</v>
      </c>
      <c r="C23" s="12">
        <v>134</v>
      </c>
      <c r="D23" s="12">
        <f t="shared" si="1"/>
        <v>2371</v>
      </c>
      <c r="E23" s="12">
        <v>134</v>
      </c>
      <c r="F23" s="12">
        <f t="shared" si="1"/>
        <v>2371</v>
      </c>
      <c r="G23" s="26">
        <v>151.30000000000001</v>
      </c>
      <c r="H23" s="26">
        <f t="shared" si="1"/>
        <v>2512.6</v>
      </c>
      <c r="I23" s="26">
        <v>191.92</v>
      </c>
      <c r="J23" s="26">
        <f t="shared" si="1"/>
        <v>3012.62</v>
      </c>
      <c r="K23" s="26">
        <f t="shared" si="2"/>
        <v>949.47599999999863</v>
      </c>
      <c r="L23" s="26">
        <f t="shared" si="3"/>
        <v>908.85599999999874</v>
      </c>
    </row>
    <row r="24" spans="1:12" x14ac:dyDescent="0.25">
      <c r="A24" s="21">
        <f t="shared" si="0"/>
        <v>45219</v>
      </c>
      <c r="B24" s="12">
        <v>967</v>
      </c>
      <c r="C24" s="12">
        <v>148</v>
      </c>
      <c r="D24" s="12">
        <f t="shared" si="1"/>
        <v>2519</v>
      </c>
      <c r="E24" s="12">
        <v>148</v>
      </c>
      <c r="F24" s="12">
        <f t="shared" si="1"/>
        <v>2519</v>
      </c>
      <c r="G24" s="26">
        <v>134.29999999999998</v>
      </c>
      <c r="H24" s="26">
        <f t="shared" si="1"/>
        <v>2646.9</v>
      </c>
      <c r="I24" s="26">
        <v>149.12</v>
      </c>
      <c r="J24" s="26">
        <f t="shared" si="1"/>
        <v>3161.74</v>
      </c>
      <c r="K24" s="26">
        <f t="shared" si="2"/>
        <v>908.85599999999874</v>
      </c>
      <c r="L24" s="26">
        <f t="shared" si="3"/>
        <v>894.03599999999881</v>
      </c>
    </row>
    <row r="25" spans="1:12" x14ac:dyDescent="0.25">
      <c r="A25" s="21">
        <f t="shared" si="0"/>
        <v>45220</v>
      </c>
      <c r="B25" s="12">
        <v>823</v>
      </c>
      <c r="C25" s="12">
        <v>126</v>
      </c>
      <c r="D25" s="12">
        <f t="shared" si="1"/>
        <v>2645</v>
      </c>
      <c r="E25" s="12">
        <v>126</v>
      </c>
      <c r="F25" s="12">
        <f t="shared" si="1"/>
        <v>2645</v>
      </c>
      <c r="G25" s="26">
        <v>122.39999999999999</v>
      </c>
      <c r="H25" s="26">
        <f t="shared" si="1"/>
        <v>2769.3</v>
      </c>
      <c r="I25" s="26">
        <v>184.72</v>
      </c>
      <c r="J25" s="26">
        <f t="shared" si="1"/>
        <v>3346.4599999999996</v>
      </c>
      <c r="K25" s="26">
        <f t="shared" si="2"/>
        <v>894.03599999999881</v>
      </c>
      <c r="L25" s="26">
        <f t="shared" si="3"/>
        <v>831.71599999999876</v>
      </c>
    </row>
    <row r="26" spans="1:12" x14ac:dyDescent="0.25">
      <c r="A26" s="21">
        <f t="shared" si="0"/>
        <v>45221</v>
      </c>
      <c r="B26" s="12">
        <v>0</v>
      </c>
      <c r="C26" s="12">
        <v>0</v>
      </c>
      <c r="D26" s="12">
        <f t="shared" si="1"/>
        <v>2645</v>
      </c>
      <c r="E26" s="12">
        <v>0</v>
      </c>
      <c r="F26" s="12">
        <f t="shared" si="1"/>
        <v>2645</v>
      </c>
      <c r="G26" s="26">
        <v>64.599999999999994</v>
      </c>
      <c r="H26" s="26">
        <f t="shared" si="1"/>
        <v>2833.9</v>
      </c>
      <c r="I26" s="26">
        <v>128.42000000000002</v>
      </c>
      <c r="J26" s="26">
        <f t="shared" si="1"/>
        <v>3474.8799999999997</v>
      </c>
      <c r="K26" s="26">
        <f t="shared" si="2"/>
        <v>831.71599999999876</v>
      </c>
      <c r="L26" s="26">
        <f t="shared" si="3"/>
        <v>767.89599999999882</v>
      </c>
    </row>
    <row r="27" spans="1:12" x14ac:dyDescent="0.25">
      <c r="A27" s="21">
        <f t="shared" si="0"/>
        <v>45222</v>
      </c>
      <c r="B27" s="12">
        <v>1065</v>
      </c>
      <c r="C27" s="12">
        <v>163</v>
      </c>
      <c r="D27" s="12">
        <f t="shared" ref="D27:D35" si="4">C27+D26</f>
        <v>2808</v>
      </c>
      <c r="E27" s="12">
        <v>163</v>
      </c>
      <c r="F27" s="12">
        <f t="shared" ref="F27:F35" si="5">E27+F26</f>
        <v>2808</v>
      </c>
      <c r="G27" s="26">
        <v>93.5</v>
      </c>
      <c r="H27" s="26">
        <f t="shared" si="1"/>
        <v>2927.4</v>
      </c>
      <c r="I27" s="26">
        <v>181.12</v>
      </c>
      <c r="J27" s="26">
        <f t="shared" si="1"/>
        <v>3655.9999999999995</v>
      </c>
      <c r="K27" s="26">
        <f t="shared" si="2"/>
        <v>767.89599999999882</v>
      </c>
      <c r="L27" s="26">
        <f t="shared" si="3"/>
        <v>680.27599999999882</v>
      </c>
    </row>
    <row r="28" spans="1:12" x14ac:dyDescent="0.25">
      <c r="A28" s="21">
        <f t="shared" si="0"/>
        <v>45223</v>
      </c>
      <c r="B28" s="12">
        <v>974</v>
      </c>
      <c r="C28" s="12">
        <v>149</v>
      </c>
      <c r="D28" s="12">
        <f t="shared" si="4"/>
        <v>2957</v>
      </c>
      <c r="E28" s="12">
        <v>149</v>
      </c>
      <c r="F28" s="12">
        <f t="shared" si="5"/>
        <v>2957</v>
      </c>
      <c r="G28" s="26">
        <v>151.29999999999998</v>
      </c>
      <c r="H28" s="26">
        <f t="shared" ref="H28:H35" si="6">G28+H27</f>
        <v>3078.7000000000003</v>
      </c>
      <c r="I28" s="26">
        <v>177.51999999999998</v>
      </c>
      <c r="J28" s="26">
        <f t="shared" ref="J28:J35" si="7">I28+J27</f>
        <v>3833.5199999999995</v>
      </c>
      <c r="K28" s="26">
        <f t="shared" si="2"/>
        <v>680.27599999999882</v>
      </c>
      <c r="L28" s="26">
        <f t="shared" si="3"/>
        <v>654.05599999999879</v>
      </c>
    </row>
    <row r="29" spans="1:12" x14ac:dyDescent="0.25">
      <c r="A29" s="21">
        <f t="shared" si="0"/>
        <v>45224</v>
      </c>
      <c r="B29" s="12">
        <v>974</v>
      </c>
      <c r="C29" s="12">
        <v>149</v>
      </c>
      <c r="D29" s="12">
        <f t="shared" si="4"/>
        <v>3106</v>
      </c>
      <c r="E29" s="12">
        <v>149</v>
      </c>
      <c r="F29" s="12">
        <f t="shared" si="5"/>
        <v>3106</v>
      </c>
      <c r="G29" s="26">
        <v>168.29999999999998</v>
      </c>
      <c r="H29" s="26">
        <f t="shared" si="6"/>
        <v>3247.0000000000005</v>
      </c>
      <c r="I29" s="26">
        <v>187.22</v>
      </c>
      <c r="J29" s="26">
        <f t="shared" si="7"/>
        <v>4020.7399999999993</v>
      </c>
      <c r="K29" s="26">
        <f t="shared" si="2"/>
        <v>654.05599999999879</v>
      </c>
      <c r="L29" s="26">
        <f t="shared" si="3"/>
        <v>635.13599999999872</v>
      </c>
    </row>
    <row r="30" spans="1:12" x14ac:dyDescent="0.25">
      <c r="A30" s="21">
        <f t="shared" si="0"/>
        <v>45225</v>
      </c>
      <c r="B30" s="12">
        <v>953</v>
      </c>
      <c r="C30" s="12">
        <v>146</v>
      </c>
      <c r="D30" s="12">
        <f t="shared" si="4"/>
        <v>3252</v>
      </c>
      <c r="E30" s="12">
        <v>146</v>
      </c>
      <c r="F30" s="12">
        <f t="shared" si="5"/>
        <v>3252</v>
      </c>
      <c r="G30" s="26">
        <v>119</v>
      </c>
      <c r="H30" s="26">
        <f t="shared" si="6"/>
        <v>3366.0000000000005</v>
      </c>
      <c r="I30" s="26">
        <v>191.92000000000002</v>
      </c>
      <c r="J30" s="26">
        <f t="shared" si="7"/>
        <v>4212.6599999999989</v>
      </c>
      <c r="K30" s="26">
        <f t="shared" si="2"/>
        <v>635.13599999999872</v>
      </c>
      <c r="L30" s="26">
        <f t="shared" si="3"/>
        <v>562.21599999999876</v>
      </c>
    </row>
    <row r="31" spans="1:12" x14ac:dyDescent="0.25">
      <c r="A31" s="21">
        <f t="shared" si="0"/>
        <v>45226</v>
      </c>
      <c r="B31" s="12">
        <v>930</v>
      </c>
      <c r="C31" s="12">
        <v>142</v>
      </c>
      <c r="D31" s="12">
        <f t="shared" si="4"/>
        <v>3394</v>
      </c>
      <c r="E31" s="12">
        <v>142</v>
      </c>
      <c r="F31" s="12">
        <f t="shared" si="5"/>
        <v>3394</v>
      </c>
      <c r="G31" s="26">
        <v>170</v>
      </c>
      <c r="H31" s="26">
        <f t="shared" si="6"/>
        <v>3536.0000000000005</v>
      </c>
      <c r="I31" s="26">
        <v>152.12</v>
      </c>
      <c r="J31" s="26">
        <f t="shared" si="7"/>
        <v>4364.7799999999988</v>
      </c>
      <c r="K31" s="26">
        <f t="shared" si="2"/>
        <v>562.21599999999876</v>
      </c>
      <c r="L31" s="26">
        <f t="shared" si="3"/>
        <v>580.09599999999875</v>
      </c>
    </row>
    <row r="32" spans="1:12" x14ac:dyDescent="0.25">
      <c r="A32" s="21">
        <f t="shared" si="0"/>
        <v>45227</v>
      </c>
      <c r="B32" s="12">
        <v>850</v>
      </c>
      <c r="C32" s="12">
        <v>130</v>
      </c>
      <c r="D32" s="12">
        <f t="shared" si="4"/>
        <v>3524</v>
      </c>
      <c r="E32" s="12">
        <v>130</v>
      </c>
      <c r="F32" s="12">
        <f t="shared" si="5"/>
        <v>3524</v>
      </c>
      <c r="G32" s="26">
        <v>108.8</v>
      </c>
      <c r="H32" s="26">
        <f t="shared" si="6"/>
        <v>3644.8000000000006</v>
      </c>
      <c r="I32" s="26">
        <v>197.51999999999998</v>
      </c>
      <c r="J32" s="26">
        <f t="shared" si="7"/>
        <v>4562.2999999999993</v>
      </c>
      <c r="K32" s="26">
        <f t="shared" si="2"/>
        <v>580.09599999999875</v>
      </c>
      <c r="L32" s="26">
        <f t="shared" si="3"/>
        <v>491.37599999999873</v>
      </c>
    </row>
    <row r="33" spans="1:12" x14ac:dyDescent="0.25">
      <c r="A33" s="21">
        <f t="shared" si="0"/>
        <v>45228</v>
      </c>
      <c r="B33" s="12">
        <v>0</v>
      </c>
      <c r="C33" s="12">
        <v>0</v>
      </c>
      <c r="D33" s="12">
        <f t="shared" si="4"/>
        <v>3524</v>
      </c>
      <c r="E33" s="12">
        <v>0</v>
      </c>
      <c r="F33" s="12">
        <f t="shared" si="5"/>
        <v>3524</v>
      </c>
      <c r="G33" s="26">
        <v>73.099999999999994</v>
      </c>
      <c r="H33" s="26">
        <f t="shared" si="6"/>
        <v>3717.9000000000005</v>
      </c>
      <c r="I33" s="26">
        <v>154.76</v>
      </c>
      <c r="J33" s="26">
        <f t="shared" si="7"/>
        <v>4717.0599999999995</v>
      </c>
      <c r="K33" s="26">
        <f t="shared" si="2"/>
        <v>491.37599999999873</v>
      </c>
      <c r="L33" s="26">
        <f t="shared" si="3"/>
        <v>409.71599999999876</v>
      </c>
    </row>
    <row r="34" spans="1:12" x14ac:dyDescent="0.25">
      <c r="A34" s="21">
        <f t="shared" si="0"/>
        <v>45229</v>
      </c>
      <c r="B34" s="12">
        <v>1040</v>
      </c>
      <c r="C34" s="12">
        <v>159</v>
      </c>
      <c r="D34" s="12">
        <f t="shared" si="4"/>
        <v>3683</v>
      </c>
      <c r="E34" s="12">
        <v>159</v>
      </c>
      <c r="F34" s="12">
        <f t="shared" si="5"/>
        <v>3683</v>
      </c>
      <c r="G34" s="26">
        <v>122.39999999999999</v>
      </c>
      <c r="H34" s="26">
        <f t="shared" si="6"/>
        <v>3840.3000000000006</v>
      </c>
      <c r="I34" s="26">
        <v>197.72</v>
      </c>
      <c r="J34" s="26">
        <f t="shared" si="7"/>
        <v>4914.78</v>
      </c>
      <c r="K34" s="26">
        <f t="shared" si="2"/>
        <v>409.71599999999876</v>
      </c>
      <c r="L34" s="26">
        <f t="shared" si="3"/>
        <v>334.39599999999871</v>
      </c>
    </row>
    <row r="35" spans="1:12" x14ac:dyDescent="0.25">
      <c r="A35" s="21">
        <f t="shared" si="0"/>
        <v>45230</v>
      </c>
      <c r="B35" s="12">
        <v>1060</v>
      </c>
      <c r="C35" s="12">
        <v>162</v>
      </c>
      <c r="D35" s="12">
        <f t="shared" si="4"/>
        <v>3845</v>
      </c>
      <c r="E35" s="12">
        <v>162</v>
      </c>
      <c r="F35" s="12">
        <f t="shared" si="5"/>
        <v>3845</v>
      </c>
      <c r="G35" s="26">
        <v>159.79999999999998</v>
      </c>
      <c r="H35" s="26">
        <f t="shared" si="6"/>
        <v>4000.1000000000008</v>
      </c>
      <c r="I35" s="26">
        <v>179.32</v>
      </c>
      <c r="J35" s="26">
        <f t="shared" si="7"/>
        <v>5094.0999999999995</v>
      </c>
      <c r="K35" s="26">
        <f t="shared" si="2"/>
        <v>334.39599999999871</v>
      </c>
      <c r="L35" s="26">
        <f t="shared" si="3"/>
        <v>314.87599999999867</v>
      </c>
    </row>
    <row r="36" spans="1:12" x14ac:dyDescent="0.25">
      <c r="A36" s="23" t="s">
        <v>7</v>
      </c>
      <c r="B36" s="24"/>
      <c r="C36" s="25">
        <f>SUM(C5:C35)</f>
        <v>3845</v>
      </c>
      <c r="D36" s="24"/>
      <c r="E36" s="25">
        <f>SUM(E5:E35)</f>
        <v>3845</v>
      </c>
      <c r="F36" s="24"/>
      <c r="G36" s="27">
        <f>SUM(G5:G35)</f>
        <v>4000.1000000000008</v>
      </c>
      <c r="H36" s="24"/>
      <c r="I36" s="27">
        <f>SUM(I5:I35)</f>
        <v>5094.0999999999995</v>
      </c>
      <c r="J36" s="24"/>
      <c r="K36" s="25"/>
      <c r="L36" s="25"/>
    </row>
  </sheetData>
  <mergeCells count="8">
    <mergeCell ref="K3:L3"/>
    <mergeCell ref="A1:L1"/>
    <mergeCell ref="I3:J3"/>
    <mergeCell ref="B3:B4"/>
    <mergeCell ref="A3:A4"/>
    <mergeCell ref="C3:D3"/>
    <mergeCell ref="E3:F3"/>
    <mergeCell ref="G3:H3"/>
  </mergeCells>
  <printOptions horizontalCentered="1"/>
  <pageMargins left="0" right="0" top="0.75" bottom="0.75" header="0.3" footer="0.3"/>
  <pageSetup paperSize="9" scale="8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6"/>
  <sheetViews>
    <sheetView workbookViewId="0">
      <selection sqref="A1:L1"/>
    </sheetView>
  </sheetViews>
  <sheetFormatPr defaultRowHeight="15" x14ac:dyDescent="0.25"/>
  <cols>
    <col min="1" max="1" width="11.7109375" customWidth="1"/>
  </cols>
  <sheetData>
    <row r="1" spans="1:12" x14ac:dyDescent="0.25">
      <c r="A1" s="66" t="s">
        <v>94</v>
      </c>
      <c r="B1" s="66"/>
      <c r="C1" s="66"/>
      <c r="D1" s="66"/>
      <c r="E1" s="66"/>
      <c r="F1" s="66"/>
      <c r="G1" s="66"/>
      <c r="H1" s="66"/>
      <c r="I1" s="66"/>
      <c r="J1" s="66"/>
      <c r="K1" s="66"/>
      <c r="L1" s="66"/>
    </row>
    <row r="3" spans="1:12" ht="29.25" customHeight="1" x14ac:dyDescent="0.25">
      <c r="A3" s="69" t="s">
        <v>82</v>
      </c>
      <c r="B3" s="68" t="s">
        <v>95</v>
      </c>
      <c r="C3" s="70" t="s">
        <v>96</v>
      </c>
      <c r="D3" s="71"/>
      <c r="E3" s="72" t="s">
        <v>100</v>
      </c>
      <c r="F3" s="73"/>
      <c r="G3" s="74" t="s">
        <v>99</v>
      </c>
      <c r="H3" s="75"/>
      <c r="I3" s="67" t="s">
        <v>101</v>
      </c>
      <c r="J3" s="67"/>
      <c r="K3" s="65" t="s">
        <v>12</v>
      </c>
      <c r="L3" s="65"/>
    </row>
    <row r="4" spans="1:12" x14ac:dyDescent="0.25">
      <c r="A4" s="69"/>
      <c r="B4" s="68"/>
      <c r="C4" s="22" t="s">
        <v>97</v>
      </c>
      <c r="D4" s="22" t="s">
        <v>98</v>
      </c>
      <c r="E4" s="22" t="s">
        <v>97</v>
      </c>
      <c r="F4" s="22" t="s">
        <v>98</v>
      </c>
      <c r="G4" s="22" t="s">
        <v>97</v>
      </c>
      <c r="H4" s="22" t="s">
        <v>98</v>
      </c>
      <c r="I4" s="22" t="s">
        <v>97</v>
      </c>
      <c r="J4" s="22" t="s">
        <v>98</v>
      </c>
      <c r="K4" s="12"/>
      <c r="L4" s="12"/>
    </row>
    <row r="5" spans="1:12" x14ac:dyDescent="0.25">
      <c r="A5" s="21">
        <v>45231</v>
      </c>
      <c r="B5" s="26">
        <v>797.13</v>
      </c>
      <c r="C5" s="26">
        <v>122.04060300000002</v>
      </c>
      <c r="D5" s="26">
        <f>C5</f>
        <v>122.04060300000002</v>
      </c>
      <c r="E5" s="26">
        <v>122.04060300000002</v>
      </c>
      <c r="F5" s="26">
        <f>E5</f>
        <v>122.04060300000002</v>
      </c>
      <c r="G5" s="15"/>
      <c r="H5" s="26">
        <f>G5</f>
        <v>0</v>
      </c>
      <c r="I5" s="26"/>
      <c r="J5" s="26">
        <f>I5</f>
        <v>0</v>
      </c>
      <c r="K5" s="26">
        <v>314.87599999999867</v>
      </c>
      <c r="L5" s="26">
        <f>K5+G5-I5</f>
        <v>314.87599999999867</v>
      </c>
    </row>
    <row r="6" spans="1:12" x14ac:dyDescent="0.25">
      <c r="A6" s="21">
        <f>A5+1</f>
        <v>45232</v>
      </c>
      <c r="B6" s="26">
        <v>879.25599999999997</v>
      </c>
      <c r="C6" s="26">
        <v>134.61409360000002</v>
      </c>
      <c r="D6" s="26">
        <f>C6+D5</f>
        <v>256.65469660000002</v>
      </c>
      <c r="E6" s="26">
        <v>134.61409360000002</v>
      </c>
      <c r="F6" s="26">
        <f>E6+F5</f>
        <v>256.65469660000002</v>
      </c>
      <c r="G6" s="26"/>
      <c r="H6" s="26">
        <f>G6+H5</f>
        <v>0</v>
      </c>
      <c r="I6" s="26"/>
      <c r="J6" s="26">
        <f>I6+J5</f>
        <v>0</v>
      </c>
      <c r="K6" s="26">
        <f>L5</f>
        <v>314.87599999999867</v>
      </c>
      <c r="L6" s="26">
        <f>K6+G6-I6</f>
        <v>314.87599999999867</v>
      </c>
    </row>
    <row r="7" spans="1:12" x14ac:dyDescent="0.25">
      <c r="A7" s="21">
        <f t="shared" ref="A7:A35" si="0">A6+1</f>
        <v>45233</v>
      </c>
      <c r="B7" s="26">
        <v>901.53</v>
      </c>
      <c r="C7" s="26">
        <v>135.42001200000001</v>
      </c>
      <c r="D7" s="26">
        <f t="shared" ref="D7:J22" si="1">C7+D6</f>
        <v>392.07470860000001</v>
      </c>
      <c r="E7" s="26">
        <v>135.42001200000001</v>
      </c>
      <c r="F7" s="26">
        <f t="shared" si="1"/>
        <v>392.07470860000001</v>
      </c>
      <c r="G7" s="26"/>
      <c r="H7" s="26">
        <f t="shared" si="1"/>
        <v>0</v>
      </c>
      <c r="I7" s="26"/>
      <c r="J7" s="26">
        <f t="shared" si="1"/>
        <v>0</v>
      </c>
      <c r="K7" s="26">
        <f t="shared" ref="K7:K35" si="2">L6</f>
        <v>314.87599999999867</v>
      </c>
      <c r="L7" s="26">
        <f t="shared" ref="L7:L35" si="3">K7+G7-I7</f>
        <v>314.87599999999867</v>
      </c>
    </row>
    <row r="8" spans="1:12" x14ac:dyDescent="0.25">
      <c r="A8" s="21">
        <f t="shared" si="0"/>
        <v>45234</v>
      </c>
      <c r="B8" s="26">
        <v>1049.3699999999999</v>
      </c>
      <c r="C8" s="26">
        <v>160.65854700000003</v>
      </c>
      <c r="D8" s="26">
        <f t="shared" si="1"/>
        <v>552.73325560000001</v>
      </c>
      <c r="E8" s="26">
        <v>160.65854700000003</v>
      </c>
      <c r="F8" s="26">
        <f t="shared" si="1"/>
        <v>552.73325560000001</v>
      </c>
      <c r="G8" s="26"/>
      <c r="H8" s="26">
        <f t="shared" si="1"/>
        <v>0</v>
      </c>
      <c r="I8" s="26"/>
      <c r="J8" s="26">
        <f t="shared" si="1"/>
        <v>0</v>
      </c>
      <c r="K8" s="26">
        <f t="shared" si="2"/>
        <v>314.87599999999867</v>
      </c>
      <c r="L8" s="26">
        <f t="shared" si="3"/>
        <v>314.87599999999867</v>
      </c>
    </row>
    <row r="9" spans="1:12" x14ac:dyDescent="0.25">
      <c r="A9" s="21">
        <f t="shared" si="0"/>
        <v>45235</v>
      </c>
      <c r="B9" s="26">
        <v>450.702</v>
      </c>
      <c r="C9" s="26">
        <v>69.002476200000004</v>
      </c>
      <c r="D9" s="26">
        <f t="shared" si="1"/>
        <v>621.73573180000005</v>
      </c>
      <c r="E9" s="26">
        <v>69.002476200000004</v>
      </c>
      <c r="F9" s="26">
        <f t="shared" si="1"/>
        <v>621.73573180000005</v>
      </c>
      <c r="G9" s="26"/>
      <c r="H9" s="26">
        <f t="shared" si="1"/>
        <v>0</v>
      </c>
      <c r="I9" s="26"/>
      <c r="J9" s="26">
        <f t="shared" si="1"/>
        <v>0</v>
      </c>
      <c r="K9" s="26">
        <f t="shared" si="2"/>
        <v>314.87599999999867</v>
      </c>
      <c r="L9" s="26">
        <f t="shared" si="3"/>
        <v>314.87599999999867</v>
      </c>
    </row>
    <row r="10" spans="1:12" x14ac:dyDescent="0.25">
      <c r="A10" s="21">
        <f t="shared" si="0"/>
        <v>45236</v>
      </c>
      <c r="B10" s="26">
        <v>1020.18</v>
      </c>
      <c r="C10" s="26">
        <v>156.18955800000001</v>
      </c>
      <c r="D10" s="26">
        <f t="shared" si="1"/>
        <v>777.92528980000009</v>
      </c>
      <c r="E10" s="26">
        <v>156.18955800000001</v>
      </c>
      <c r="F10" s="26">
        <f t="shared" si="1"/>
        <v>777.92528980000009</v>
      </c>
      <c r="G10" s="26"/>
      <c r="H10" s="26">
        <f t="shared" si="1"/>
        <v>0</v>
      </c>
      <c r="I10" s="26"/>
      <c r="J10" s="26">
        <f t="shared" si="1"/>
        <v>0</v>
      </c>
      <c r="K10" s="26">
        <f t="shared" si="2"/>
        <v>314.87599999999867</v>
      </c>
      <c r="L10" s="26">
        <f t="shared" si="3"/>
        <v>314.87599999999867</v>
      </c>
    </row>
    <row r="11" spans="1:12" x14ac:dyDescent="0.25">
      <c r="A11" s="21">
        <f t="shared" si="0"/>
        <v>45237</v>
      </c>
      <c r="B11" s="26">
        <v>904.36500000000001</v>
      </c>
      <c r="C11" s="26">
        <v>138.4582815</v>
      </c>
      <c r="D11" s="26">
        <f t="shared" si="1"/>
        <v>916.38357130000009</v>
      </c>
      <c r="E11" s="26">
        <v>138.4582815</v>
      </c>
      <c r="F11" s="26">
        <f t="shared" si="1"/>
        <v>916.38357130000009</v>
      </c>
      <c r="G11" s="26"/>
      <c r="H11" s="26">
        <f t="shared" si="1"/>
        <v>0</v>
      </c>
      <c r="I11" s="26"/>
      <c r="J11" s="26">
        <f t="shared" si="1"/>
        <v>0</v>
      </c>
      <c r="K11" s="26">
        <f t="shared" si="2"/>
        <v>314.87599999999867</v>
      </c>
      <c r="L11" s="26">
        <f t="shared" si="3"/>
        <v>314.87599999999867</v>
      </c>
    </row>
    <row r="12" spans="1:12" x14ac:dyDescent="0.25">
      <c r="A12" s="21">
        <f t="shared" si="0"/>
        <v>45238</v>
      </c>
      <c r="B12" s="26">
        <v>903.60900000000004</v>
      </c>
      <c r="C12" s="26">
        <v>138.34253790000002</v>
      </c>
      <c r="D12" s="26">
        <f t="shared" si="1"/>
        <v>1054.7261092000001</v>
      </c>
      <c r="E12" s="26">
        <v>138.34253790000002</v>
      </c>
      <c r="F12" s="26">
        <f t="shared" si="1"/>
        <v>1054.7261092000001</v>
      </c>
      <c r="G12" s="26"/>
      <c r="H12" s="26">
        <f t="shared" si="1"/>
        <v>0</v>
      </c>
      <c r="I12" s="26"/>
      <c r="J12" s="26">
        <f t="shared" si="1"/>
        <v>0</v>
      </c>
      <c r="K12" s="26">
        <f t="shared" si="2"/>
        <v>314.87599999999867</v>
      </c>
      <c r="L12" s="26">
        <f t="shared" si="3"/>
        <v>314.87599999999867</v>
      </c>
    </row>
    <row r="13" spans="1:12" x14ac:dyDescent="0.25">
      <c r="A13" s="21">
        <f t="shared" si="0"/>
        <v>45239</v>
      </c>
      <c r="B13" s="26">
        <v>887.43200000000002</v>
      </c>
      <c r="C13" s="26">
        <v>135.86583920000001</v>
      </c>
      <c r="D13" s="26">
        <f t="shared" si="1"/>
        <v>1190.5919484000001</v>
      </c>
      <c r="E13" s="26">
        <v>135.86583920000001</v>
      </c>
      <c r="F13" s="26">
        <f t="shared" si="1"/>
        <v>1190.5919484000001</v>
      </c>
      <c r="G13" s="26"/>
      <c r="H13" s="26">
        <f t="shared" si="1"/>
        <v>0</v>
      </c>
      <c r="I13" s="26"/>
      <c r="J13" s="26">
        <f t="shared" si="1"/>
        <v>0</v>
      </c>
      <c r="K13" s="26">
        <f t="shared" si="2"/>
        <v>314.87599999999867</v>
      </c>
      <c r="L13" s="26">
        <f t="shared" si="3"/>
        <v>314.87599999999867</v>
      </c>
    </row>
    <row r="14" spans="1:12" x14ac:dyDescent="0.25">
      <c r="A14" s="21">
        <f t="shared" si="0"/>
        <v>45240</v>
      </c>
      <c r="B14" s="26">
        <v>1080.3520000000001</v>
      </c>
      <c r="C14" s="26">
        <v>165.40189120000002</v>
      </c>
      <c r="D14" s="26">
        <f t="shared" si="1"/>
        <v>1355.9938396000002</v>
      </c>
      <c r="E14" s="26">
        <v>165.40189120000002</v>
      </c>
      <c r="F14" s="26">
        <f t="shared" si="1"/>
        <v>1355.9938396000002</v>
      </c>
      <c r="G14" s="26"/>
      <c r="H14" s="26">
        <f t="shared" si="1"/>
        <v>0</v>
      </c>
      <c r="I14" s="26"/>
      <c r="J14" s="26">
        <f t="shared" si="1"/>
        <v>0</v>
      </c>
      <c r="K14" s="26">
        <f t="shared" si="2"/>
        <v>314.87599999999867</v>
      </c>
      <c r="L14" s="26">
        <f t="shared" si="3"/>
        <v>314.87599999999867</v>
      </c>
    </row>
    <row r="15" spans="1:12" x14ac:dyDescent="0.25">
      <c r="A15" s="21">
        <f t="shared" si="0"/>
        <v>45241</v>
      </c>
      <c r="B15" s="26">
        <v>717.50699999999995</v>
      </c>
      <c r="C15" s="26">
        <v>109.85032170000001</v>
      </c>
      <c r="D15" s="26">
        <f t="shared" si="1"/>
        <v>1465.8441613000002</v>
      </c>
      <c r="E15" s="26">
        <v>109.85032170000001</v>
      </c>
      <c r="F15" s="26">
        <f t="shared" si="1"/>
        <v>1465.8441613000002</v>
      </c>
      <c r="G15" s="26"/>
      <c r="H15" s="26">
        <f t="shared" si="1"/>
        <v>0</v>
      </c>
      <c r="I15" s="26"/>
      <c r="J15" s="26">
        <f t="shared" si="1"/>
        <v>0</v>
      </c>
      <c r="K15" s="26">
        <f t="shared" si="2"/>
        <v>314.87599999999867</v>
      </c>
      <c r="L15" s="26">
        <f t="shared" si="3"/>
        <v>314.87599999999867</v>
      </c>
    </row>
    <row r="16" spans="1:12" x14ac:dyDescent="0.25">
      <c r="A16" s="21">
        <f t="shared" si="0"/>
        <v>45242</v>
      </c>
      <c r="B16" s="26">
        <v>483.315</v>
      </c>
      <c r="C16" s="26">
        <v>73.995526500000011</v>
      </c>
      <c r="D16" s="26">
        <f t="shared" si="1"/>
        <v>1539.8396878000003</v>
      </c>
      <c r="E16" s="26">
        <v>73.995526500000011</v>
      </c>
      <c r="F16" s="26">
        <f t="shared" si="1"/>
        <v>1539.8396878000003</v>
      </c>
      <c r="G16" s="26"/>
      <c r="H16" s="26">
        <f t="shared" si="1"/>
        <v>0</v>
      </c>
      <c r="I16" s="26"/>
      <c r="J16" s="26">
        <f t="shared" si="1"/>
        <v>0</v>
      </c>
      <c r="K16" s="26">
        <f t="shared" si="2"/>
        <v>314.87599999999867</v>
      </c>
      <c r="L16" s="26">
        <f t="shared" si="3"/>
        <v>314.87599999999867</v>
      </c>
    </row>
    <row r="17" spans="1:12" x14ac:dyDescent="0.25">
      <c r="A17" s="21">
        <f t="shared" si="0"/>
        <v>45243</v>
      </c>
      <c r="B17" s="26">
        <v>1011.99</v>
      </c>
      <c r="C17" s="26">
        <v>154.93566900000002</v>
      </c>
      <c r="D17" s="26">
        <f t="shared" si="1"/>
        <v>1694.7753568000003</v>
      </c>
      <c r="E17" s="26">
        <v>154.93566900000002</v>
      </c>
      <c r="F17" s="26">
        <f t="shared" si="1"/>
        <v>1694.7753568000003</v>
      </c>
      <c r="G17" s="26"/>
      <c r="H17" s="26">
        <f t="shared" si="1"/>
        <v>0</v>
      </c>
      <c r="I17" s="26"/>
      <c r="J17" s="26">
        <f t="shared" si="1"/>
        <v>0</v>
      </c>
      <c r="K17" s="26">
        <f t="shared" si="2"/>
        <v>314.87599999999867</v>
      </c>
      <c r="L17" s="26">
        <f t="shared" si="3"/>
        <v>314.87599999999867</v>
      </c>
    </row>
    <row r="18" spans="1:12" x14ac:dyDescent="0.25">
      <c r="A18" s="21">
        <f t="shared" si="0"/>
        <v>45244</v>
      </c>
      <c r="B18" s="26">
        <v>855.62</v>
      </c>
      <c r="C18" s="26">
        <v>130.99542200000002</v>
      </c>
      <c r="D18" s="26">
        <f t="shared" si="1"/>
        <v>1825.7707788000002</v>
      </c>
      <c r="E18" s="26">
        <v>130.99542200000002</v>
      </c>
      <c r="F18" s="26">
        <f t="shared" si="1"/>
        <v>1825.7707788000002</v>
      </c>
      <c r="G18" s="26"/>
      <c r="H18" s="26">
        <f t="shared" si="1"/>
        <v>0</v>
      </c>
      <c r="I18" s="26"/>
      <c r="J18" s="26">
        <f t="shared" si="1"/>
        <v>0</v>
      </c>
      <c r="K18" s="26">
        <f t="shared" si="2"/>
        <v>314.87599999999867</v>
      </c>
      <c r="L18" s="26">
        <f t="shared" si="3"/>
        <v>314.87599999999867</v>
      </c>
    </row>
    <row r="19" spans="1:12" x14ac:dyDescent="0.25">
      <c r="A19" s="21">
        <f t="shared" si="0"/>
        <v>45245</v>
      </c>
      <c r="B19" s="26">
        <v>958.15099999999995</v>
      </c>
      <c r="C19" s="26">
        <v>146.69291810000001</v>
      </c>
      <c r="D19" s="26">
        <f t="shared" si="1"/>
        <v>1972.4636969000003</v>
      </c>
      <c r="E19" s="26">
        <v>146.69291810000001</v>
      </c>
      <c r="F19" s="26">
        <f t="shared" si="1"/>
        <v>1972.4636969000003</v>
      </c>
      <c r="G19" s="26"/>
      <c r="H19" s="26">
        <f t="shared" si="1"/>
        <v>0</v>
      </c>
      <c r="I19" s="26"/>
      <c r="J19" s="26">
        <f t="shared" si="1"/>
        <v>0</v>
      </c>
      <c r="K19" s="26">
        <f t="shared" si="2"/>
        <v>314.87599999999867</v>
      </c>
      <c r="L19" s="26">
        <f t="shared" si="3"/>
        <v>314.87599999999867</v>
      </c>
    </row>
    <row r="20" spans="1:12" x14ac:dyDescent="0.25">
      <c r="A20" s="21">
        <f t="shared" si="0"/>
        <v>45246</v>
      </c>
      <c r="B20" s="26">
        <v>1006.259</v>
      </c>
      <c r="C20" s="26">
        <v>154.31700000000001</v>
      </c>
      <c r="D20" s="26">
        <f t="shared" si="1"/>
        <v>2126.7806969000003</v>
      </c>
      <c r="E20" s="26">
        <v>154.31700000000001</v>
      </c>
      <c r="F20" s="26">
        <f t="shared" si="1"/>
        <v>2126.7806969000003</v>
      </c>
      <c r="G20" s="26"/>
      <c r="H20" s="26">
        <f t="shared" si="1"/>
        <v>0</v>
      </c>
      <c r="I20" s="26"/>
      <c r="J20" s="26">
        <f t="shared" si="1"/>
        <v>0</v>
      </c>
      <c r="K20" s="26">
        <f t="shared" si="2"/>
        <v>314.87599999999867</v>
      </c>
      <c r="L20" s="26">
        <f t="shared" si="3"/>
        <v>314.87599999999867</v>
      </c>
    </row>
    <row r="21" spans="1:12" x14ac:dyDescent="0.25">
      <c r="A21" s="21">
        <f t="shared" si="0"/>
        <v>45247</v>
      </c>
      <c r="B21" s="26">
        <v>1107.0350000000001</v>
      </c>
      <c r="C21" s="26">
        <v>169.48705850000002</v>
      </c>
      <c r="D21" s="26">
        <f t="shared" si="1"/>
        <v>2296.2677554000002</v>
      </c>
      <c r="E21" s="26">
        <v>169.48705850000002</v>
      </c>
      <c r="F21" s="26">
        <f t="shared" si="1"/>
        <v>2296.2677554000002</v>
      </c>
      <c r="G21" s="26"/>
      <c r="H21" s="26">
        <f t="shared" si="1"/>
        <v>0</v>
      </c>
      <c r="I21" s="26"/>
      <c r="J21" s="26">
        <f t="shared" si="1"/>
        <v>0</v>
      </c>
      <c r="K21" s="26">
        <f t="shared" si="2"/>
        <v>314.87599999999867</v>
      </c>
      <c r="L21" s="26">
        <f t="shared" si="3"/>
        <v>314.87599999999867</v>
      </c>
    </row>
    <row r="22" spans="1:12" x14ac:dyDescent="0.25">
      <c r="A22" s="21">
        <f t="shared" si="0"/>
        <v>45248</v>
      </c>
      <c r="B22" s="26">
        <v>1071.546</v>
      </c>
      <c r="C22" s="26">
        <v>164.05369260000001</v>
      </c>
      <c r="D22" s="26">
        <f t="shared" si="1"/>
        <v>2460.3214480000001</v>
      </c>
      <c r="E22" s="26">
        <v>164.05369260000001</v>
      </c>
      <c r="F22" s="26">
        <f t="shared" si="1"/>
        <v>2460.3214480000001</v>
      </c>
      <c r="G22" s="26"/>
      <c r="H22" s="26">
        <f t="shared" si="1"/>
        <v>0</v>
      </c>
      <c r="I22" s="26"/>
      <c r="J22" s="26">
        <f t="shared" si="1"/>
        <v>0</v>
      </c>
      <c r="K22" s="26">
        <f t="shared" si="2"/>
        <v>314.87599999999867</v>
      </c>
      <c r="L22" s="26">
        <f t="shared" si="3"/>
        <v>314.87599999999867</v>
      </c>
    </row>
    <row r="23" spans="1:12" x14ac:dyDescent="0.25">
      <c r="A23" s="21">
        <f t="shared" si="0"/>
        <v>45249</v>
      </c>
      <c r="B23" s="26">
        <v>657.72</v>
      </c>
      <c r="C23" s="26">
        <v>100.69693200000002</v>
      </c>
      <c r="D23" s="26">
        <f t="shared" ref="D23:J35" si="4">C23+D22</f>
        <v>2561.01838</v>
      </c>
      <c r="E23" s="26">
        <v>100.69693200000002</v>
      </c>
      <c r="F23" s="26">
        <f t="shared" si="4"/>
        <v>2561.01838</v>
      </c>
      <c r="G23" s="26"/>
      <c r="H23" s="26">
        <f t="shared" si="4"/>
        <v>0</v>
      </c>
      <c r="I23" s="26"/>
      <c r="J23" s="26">
        <f t="shared" si="4"/>
        <v>0</v>
      </c>
      <c r="K23" s="26">
        <f t="shared" si="2"/>
        <v>314.87599999999867</v>
      </c>
      <c r="L23" s="26">
        <f t="shared" si="3"/>
        <v>314.87599999999867</v>
      </c>
    </row>
    <row r="24" spans="1:12" x14ac:dyDescent="0.25">
      <c r="A24" s="21">
        <f t="shared" si="0"/>
        <v>45250</v>
      </c>
      <c r="B24" s="26">
        <v>985.096</v>
      </c>
      <c r="C24" s="26">
        <v>150.81819760000002</v>
      </c>
      <c r="D24" s="26">
        <f t="shared" si="4"/>
        <v>2711.8365776000001</v>
      </c>
      <c r="E24" s="26">
        <v>150.81819760000002</v>
      </c>
      <c r="F24" s="26">
        <f t="shared" si="4"/>
        <v>2711.8365776000001</v>
      </c>
      <c r="G24" s="26"/>
      <c r="H24" s="26">
        <f t="shared" si="4"/>
        <v>0</v>
      </c>
      <c r="I24" s="26"/>
      <c r="J24" s="26">
        <f t="shared" si="4"/>
        <v>0</v>
      </c>
      <c r="K24" s="26">
        <f t="shared" si="2"/>
        <v>314.87599999999867</v>
      </c>
      <c r="L24" s="26">
        <f t="shared" si="3"/>
        <v>314.87599999999867</v>
      </c>
    </row>
    <row r="25" spans="1:12" x14ac:dyDescent="0.25">
      <c r="A25" s="21">
        <f t="shared" si="0"/>
        <v>45251</v>
      </c>
      <c r="B25" s="26">
        <v>860.13900000000001</v>
      </c>
      <c r="C25" s="26">
        <v>131.68728090000002</v>
      </c>
      <c r="D25" s="26">
        <f t="shared" si="4"/>
        <v>2843.5238585000002</v>
      </c>
      <c r="E25" s="26">
        <v>131.68728090000002</v>
      </c>
      <c r="F25" s="26">
        <f t="shared" si="4"/>
        <v>2843.5238585000002</v>
      </c>
      <c r="G25" s="26"/>
      <c r="H25" s="26">
        <f t="shared" si="4"/>
        <v>0</v>
      </c>
      <c r="I25" s="26"/>
      <c r="J25" s="26">
        <f t="shared" si="4"/>
        <v>0</v>
      </c>
      <c r="K25" s="26">
        <f t="shared" si="2"/>
        <v>314.87599999999867</v>
      </c>
      <c r="L25" s="26">
        <f t="shared" si="3"/>
        <v>314.87599999999867</v>
      </c>
    </row>
    <row r="26" spans="1:12" x14ac:dyDescent="0.25">
      <c r="A26" s="21">
        <f t="shared" si="0"/>
        <v>45252</v>
      </c>
      <c r="B26" s="26">
        <v>880.88</v>
      </c>
      <c r="C26" s="26">
        <v>134.862728</v>
      </c>
      <c r="D26" s="26">
        <f t="shared" si="4"/>
        <v>2978.3865865000002</v>
      </c>
      <c r="E26" s="26">
        <v>134.862728</v>
      </c>
      <c r="F26" s="26">
        <f t="shared" si="4"/>
        <v>2978.3865865000002</v>
      </c>
      <c r="G26" s="26"/>
      <c r="H26" s="26">
        <f t="shared" si="4"/>
        <v>0</v>
      </c>
      <c r="I26" s="26"/>
      <c r="J26" s="26">
        <f t="shared" si="4"/>
        <v>0</v>
      </c>
      <c r="K26" s="26">
        <f t="shared" si="2"/>
        <v>314.87599999999867</v>
      </c>
      <c r="L26" s="26">
        <f t="shared" si="3"/>
        <v>314.87599999999867</v>
      </c>
    </row>
    <row r="27" spans="1:12" x14ac:dyDescent="0.25">
      <c r="A27" s="21">
        <f t="shared" si="0"/>
        <v>45253</v>
      </c>
      <c r="B27" s="26">
        <v>910.60199999999998</v>
      </c>
      <c r="C27" s="26">
        <v>139.41316620000001</v>
      </c>
      <c r="D27" s="26">
        <f t="shared" si="4"/>
        <v>3117.7997527000002</v>
      </c>
      <c r="E27" s="26">
        <v>139.41316620000001</v>
      </c>
      <c r="F27" s="26">
        <f t="shared" si="4"/>
        <v>3117.7997527000002</v>
      </c>
      <c r="G27" s="26"/>
      <c r="H27" s="26">
        <f t="shared" si="4"/>
        <v>0</v>
      </c>
      <c r="I27" s="26"/>
      <c r="J27" s="26">
        <f t="shared" si="4"/>
        <v>0</v>
      </c>
      <c r="K27" s="26">
        <f t="shared" si="2"/>
        <v>314.87599999999867</v>
      </c>
      <c r="L27" s="26">
        <f t="shared" si="3"/>
        <v>314.87599999999867</v>
      </c>
    </row>
    <row r="28" spans="1:12" x14ac:dyDescent="0.25">
      <c r="A28" s="21">
        <f t="shared" si="0"/>
        <v>45254</v>
      </c>
      <c r="B28" s="26">
        <v>901.95</v>
      </c>
      <c r="C28" s="26">
        <v>138.08854500000001</v>
      </c>
      <c r="D28" s="26">
        <f t="shared" si="4"/>
        <v>3255.8882977000003</v>
      </c>
      <c r="E28" s="26">
        <v>138.08854500000001</v>
      </c>
      <c r="F28" s="26">
        <f t="shared" si="4"/>
        <v>3255.8882977000003</v>
      </c>
      <c r="G28" s="26"/>
      <c r="H28" s="26">
        <f t="shared" si="4"/>
        <v>0</v>
      </c>
      <c r="I28" s="26"/>
      <c r="J28" s="26">
        <f t="shared" si="4"/>
        <v>0</v>
      </c>
      <c r="K28" s="26">
        <f t="shared" si="2"/>
        <v>314.87599999999867</v>
      </c>
      <c r="L28" s="26">
        <f t="shared" si="3"/>
        <v>314.87599999999867</v>
      </c>
    </row>
    <row r="29" spans="1:12" x14ac:dyDescent="0.25">
      <c r="A29" s="21">
        <f t="shared" si="0"/>
        <v>45255</v>
      </c>
      <c r="B29" s="26">
        <v>859.76800000000003</v>
      </c>
      <c r="C29" s="26">
        <v>131.658345</v>
      </c>
      <c r="D29" s="26">
        <f t="shared" si="4"/>
        <v>3387.5466427000001</v>
      </c>
      <c r="E29" s="26">
        <v>131.658345</v>
      </c>
      <c r="F29" s="26">
        <f t="shared" si="4"/>
        <v>3387.5466427000001</v>
      </c>
      <c r="G29" s="26"/>
      <c r="H29" s="26">
        <f t="shared" si="4"/>
        <v>0</v>
      </c>
      <c r="I29" s="26"/>
      <c r="J29" s="26">
        <f t="shared" si="4"/>
        <v>0</v>
      </c>
      <c r="K29" s="26">
        <f t="shared" si="2"/>
        <v>314.87599999999867</v>
      </c>
      <c r="L29" s="26">
        <f t="shared" si="3"/>
        <v>314.87599999999867</v>
      </c>
    </row>
    <row r="30" spans="1:12" x14ac:dyDescent="0.25">
      <c r="A30" s="21">
        <f t="shared" si="0"/>
        <v>45256</v>
      </c>
      <c r="B30" s="26">
        <v>0</v>
      </c>
      <c r="C30" s="26">
        <v>0</v>
      </c>
      <c r="D30" s="26">
        <f t="shared" si="4"/>
        <v>3387.5466427000001</v>
      </c>
      <c r="E30" s="26">
        <v>0</v>
      </c>
      <c r="F30" s="26">
        <f t="shared" si="4"/>
        <v>3387.5466427000001</v>
      </c>
      <c r="G30" s="26"/>
      <c r="H30" s="26">
        <f t="shared" si="4"/>
        <v>0</v>
      </c>
      <c r="I30" s="26"/>
      <c r="J30" s="26">
        <f t="shared" si="4"/>
        <v>0</v>
      </c>
      <c r="K30" s="26">
        <f t="shared" si="2"/>
        <v>314.87599999999867</v>
      </c>
      <c r="L30" s="26">
        <f t="shared" si="3"/>
        <v>314.87599999999867</v>
      </c>
    </row>
    <row r="31" spans="1:12" x14ac:dyDescent="0.25">
      <c r="A31" s="21">
        <f t="shared" si="0"/>
        <v>45257</v>
      </c>
      <c r="B31" s="26">
        <v>1048.0619999999999</v>
      </c>
      <c r="C31" s="26">
        <v>160.45829220000002</v>
      </c>
      <c r="D31" s="26">
        <f t="shared" si="4"/>
        <v>3548.0049349000001</v>
      </c>
      <c r="E31" s="26">
        <v>160.45829220000002</v>
      </c>
      <c r="F31" s="26">
        <f t="shared" si="4"/>
        <v>3548.0049349000001</v>
      </c>
      <c r="G31" s="26"/>
      <c r="H31" s="26">
        <f t="shared" si="4"/>
        <v>0</v>
      </c>
      <c r="I31" s="26"/>
      <c r="J31" s="26">
        <f t="shared" si="4"/>
        <v>0</v>
      </c>
      <c r="K31" s="26">
        <f t="shared" si="2"/>
        <v>314.87599999999867</v>
      </c>
      <c r="L31" s="26">
        <f t="shared" si="3"/>
        <v>314.87599999999867</v>
      </c>
    </row>
    <row r="32" spans="1:12" x14ac:dyDescent="0.25">
      <c r="A32" s="21">
        <f t="shared" si="0"/>
        <v>45258</v>
      </c>
      <c r="B32" s="26">
        <v>969.73099999999999</v>
      </c>
      <c r="C32" s="26">
        <v>148.46581610000001</v>
      </c>
      <c r="D32" s="26">
        <f t="shared" si="4"/>
        <v>3696.4707510000003</v>
      </c>
      <c r="E32" s="26">
        <v>148.46581610000001</v>
      </c>
      <c r="F32" s="26">
        <f t="shared" si="4"/>
        <v>3696.4707510000003</v>
      </c>
      <c r="G32" s="26"/>
      <c r="H32" s="26">
        <f t="shared" si="4"/>
        <v>0</v>
      </c>
      <c r="I32" s="26"/>
      <c r="J32" s="26">
        <f t="shared" si="4"/>
        <v>0</v>
      </c>
      <c r="K32" s="26">
        <f t="shared" si="2"/>
        <v>314.87599999999867</v>
      </c>
      <c r="L32" s="26">
        <f t="shared" si="3"/>
        <v>314.87599999999867</v>
      </c>
    </row>
    <row r="33" spans="1:12" x14ac:dyDescent="0.25">
      <c r="A33" s="21">
        <f t="shared" si="0"/>
        <v>45259</v>
      </c>
      <c r="B33" s="26">
        <v>968.6</v>
      </c>
      <c r="C33" s="26">
        <v>148.29266000000001</v>
      </c>
      <c r="D33" s="26">
        <f t="shared" si="4"/>
        <v>3844.7634110000004</v>
      </c>
      <c r="E33" s="26">
        <v>148.29266000000001</v>
      </c>
      <c r="F33" s="26">
        <f t="shared" si="4"/>
        <v>3844.7634110000004</v>
      </c>
      <c r="G33" s="26"/>
      <c r="H33" s="26">
        <f t="shared" si="4"/>
        <v>0</v>
      </c>
      <c r="I33" s="26"/>
      <c r="J33" s="26">
        <f t="shared" si="4"/>
        <v>0</v>
      </c>
      <c r="K33" s="26">
        <f t="shared" si="2"/>
        <v>314.87599999999867</v>
      </c>
      <c r="L33" s="26">
        <f t="shared" si="3"/>
        <v>314.87599999999867</v>
      </c>
    </row>
    <row r="34" spans="1:12" x14ac:dyDescent="0.25">
      <c r="A34" s="21">
        <f t="shared" si="0"/>
        <v>45260</v>
      </c>
      <c r="B34" s="26">
        <v>1010.4</v>
      </c>
      <c r="C34" s="26">
        <v>154.69224000000003</v>
      </c>
      <c r="D34" s="26">
        <f t="shared" si="4"/>
        <v>3999.4556510000002</v>
      </c>
      <c r="E34" s="26">
        <v>154.69224000000003</v>
      </c>
      <c r="F34" s="26">
        <f t="shared" si="4"/>
        <v>3999.4556510000002</v>
      </c>
      <c r="G34" s="26"/>
      <c r="H34" s="26">
        <f t="shared" si="4"/>
        <v>0</v>
      </c>
      <c r="I34" s="26"/>
      <c r="J34" s="26">
        <f t="shared" si="4"/>
        <v>0</v>
      </c>
      <c r="K34" s="26">
        <f t="shared" si="2"/>
        <v>314.87599999999867</v>
      </c>
      <c r="L34" s="26">
        <f t="shared" si="3"/>
        <v>314.87599999999867</v>
      </c>
    </row>
    <row r="35" spans="1:12" x14ac:dyDescent="0.25">
      <c r="A35" s="21">
        <f t="shared" si="0"/>
        <v>45261</v>
      </c>
      <c r="B35" s="12"/>
      <c r="C35" s="26"/>
      <c r="D35" s="26">
        <f t="shared" si="4"/>
        <v>3999.4556510000002</v>
      </c>
      <c r="E35" s="12"/>
      <c r="F35" s="26">
        <f t="shared" si="4"/>
        <v>3999.4556510000002</v>
      </c>
      <c r="G35" s="26"/>
      <c r="H35" s="26">
        <f t="shared" si="4"/>
        <v>0</v>
      </c>
      <c r="I35" s="26"/>
      <c r="J35" s="26">
        <f t="shared" si="4"/>
        <v>0</v>
      </c>
      <c r="K35" s="26">
        <f t="shared" si="2"/>
        <v>314.87599999999867</v>
      </c>
      <c r="L35" s="26">
        <f t="shared" si="3"/>
        <v>314.87599999999867</v>
      </c>
    </row>
    <row r="36" spans="1:12" x14ac:dyDescent="0.25">
      <c r="A36" s="23" t="s">
        <v>7</v>
      </c>
      <c r="B36" s="24"/>
      <c r="C36" s="25">
        <f>SUM(C5:C35)</f>
        <v>3999.4556510000002</v>
      </c>
      <c r="D36" s="24"/>
      <c r="E36" s="25">
        <f>SUM(E5:E35)</f>
        <v>3999.4556510000002</v>
      </c>
      <c r="F36" s="24"/>
      <c r="G36" s="27">
        <f>SUM(G5:G35)</f>
        <v>0</v>
      </c>
      <c r="H36" s="24"/>
      <c r="I36" s="27">
        <f>SUM(I5:I35)</f>
        <v>0</v>
      </c>
      <c r="J36" s="24"/>
      <c r="K36" s="25"/>
      <c r="L36" s="25"/>
    </row>
  </sheetData>
  <mergeCells count="8">
    <mergeCell ref="A1:L1"/>
    <mergeCell ref="A3:A4"/>
    <mergeCell ref="B3:B4"/>
    <mergeCell ref="C3:D3"/>
    <mergeCell ref="E3:F3"/>
    <mergeCell ref="G3:H3"/>
    <mergeCell ref="I3:J3"/>
    <mergeCell ref="K3:L3"/>
  </mergeCells>
  <printOptions horizontalCentered="1"/>
  <pageMargins left="0" right="0" top="0.75" bottom="0.75" header="0.3" footer="0.3"/>
  <pageSetup paperSize="9" scale="8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APR</vt:lpstr>
      <vt:lpstr>kirim</vt:lpstr>
      <vt:lpstr>aplikasi</vt:lpstr>
      <vt:lpstr>restan</vt:lpstr>
      <vt:lpstr>OKT</vt:lpstr>
      <vt:lpstr>NOV1</vt:lpstr>
      <vt:lpstr>APR!Print_Area</vt:lpstr>
      <vt:lpstr>'NOV1'!Print_Area</vt:lpstr>
      <vt:lpstr>OKT!Print_Area</vt:lpstr>
      <vt:lpstr>APR!Print_Titles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KRANI-DC</dc:creator>
  <cp:lastModifiedBy>Adli</cp:lastModifiedBy>
  <cp:lastPrinted>2024-05-10T11:30:32Z</cp:lastPrinted>
  <dcterms:created xsi:type="dcterms:W3CDTF">2023-03-17T01:07:16Z</dcterms:created>
  <dcterms:modified xsi:type="dcterms:W3CDTF">2024-06-06T07:04:09Z</dcterms:modified>
</cp:coreProperties>
</file>