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29040" windowHeight="15720" tabRatio="844" firstSheet="1" activeTab="1"/>
  </bookViews>
  <sheets>
    <sheet name="JANGKOS" sheetId="1" state="hidden" r:id="rId1"/>
    <sheet name="jan'24" sheetId="27" r:id="rId2"/>
    <sheet name="feb'24" sheetId="28" r:id="rId3"/>
    <sheet name="mar'24" sheetId="33" r:id="rId4"/>
  </sheets>
  <externalReferences>
    <externalReference r:id="rId5"/>
  </externalReferences>
  <definedNames>
    <definedName name="_xlnm._FilterDatabase" localSheetId="2" hidden="1">'feb''24'!$A$17:$AL$377</definedName>
    <definedName name="_xlnm._FilterDatabase" localSheetId="1" hidden="1">'jan''24'!$A$17:$AL$373</definedName>
    <definedName name="_xlnm._FilterDatabase" localSheetId="3" hidden="1">'mar''24'!$A$17:$AL$385</definedName>
    <definedName name="_xlnm.Print_Area" localSheetId="2">'feb''24'!$F$18:$AK$301</definedName>
    <definedName name="_xlnm.Print_Area" localSheetId="1">'jan''24'!$F$18:$AK$301</definedName>
    <definedName name="_xlnm.Print_Area" localSheetId="3">'mar''24'!$F$18:$AK$301</definedName>
    <definedName name="_xlnm.Print_Titles" localSheetId="2">'feb''24'!$A:$E,'feb''24'!$1:$17</definedName>
    <definedName name="_xlnm.Print_Titles" localSheetId="1">'jan''24'!$A:$E,'jan''24'!$1:$17</definedName>
    <definedName name="_xlnm.Print_Titles" localSheetId="3">'mar''24'!$A:$E,'mar''24'!$1:$17</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33" l="1"/>
  <c r="AD9" i="33"/>
  <c r="G10" i="33"/>
  <c r="H10" i="33"/>
  <c r="I10" i="33"/>
  <c r="J10" i="33"/>
  <c r="K10" i="33"/>
  <c r="L10" i="33"/>
  <c r="M10" i="33"/>
  <c r="N10" i="33"/>
  <c r="O10" i="33"/>
  <c r="P10" i="33"/>
  <c r="Q10" i="33"/>
  <c r="R10" i="33"/>
  <c r="S10" i="33"/>
  <c r="T10" i="33"/>
  <c r="U10" i="33"/>
  <c r="V10" i="33"/>
  <c r="W10" i="33"/>
  <c r="X10" i="33"/>
  <c r="Y10" i="33"/>
  <c r="Z10" i="33"/>
  <c r="AA10" i="33"/>
  <c r="AB10" i="33"/>
  <c r="AC10" i="33"/>
  <c r="AD10" i="33"/>
  <c r="G11" i="33"/>
  <c r="H11" i="33"/>
  <c r="I11" i="33"/>
  <c r="J11" i="33"/>
  <c r="K11" i="33"/>
  <c r="L11" i="33"/>
  <c r="M11" i="33"/>
  <c r="N11" i="33"/>
  <c r="O11" i="33"/>
  <c r="P11" i="33"/>
  <c r="Q11" i="33"/>
  <c r="R11" i="33"/>
  <c r="S11" i="33"/>
  <c r="T11" i="33"/>
  <c r="U11" i="33"/>
  <c r="V11" i="33"/>
  <c r="W11" i="33"/>
  <c r="X11" i="33"/>
  <c r="Y11" i="33"/>
  <c r="Z11" i="33"/>
  <c r="AA11" i="33"/>
  <c r="AB11" i="33"/>
  <c r="AC11" i="33"/>
  <c r="AD11" i="33"/>
  <c r="F11" i="33"/>
  <c r="F10" i="33"/>
  <c r="S9" i="28"/>
  <c r="G10" i="28"/>
  <c r="H10" i="28"/>
  <c r="I10" i="28"/>
  <c r="J10" i="28"/>
  <c r="K10" i="28"/>
  <c r="L10" i="28"/>
  <c r="M10" i="28"/>
  <c r="N10" i="28"/>
  <c r="O10" i="28"/>
  <c r="P10" i="28"/>
  <c r="Q10" i="28"/>
  <c r="R10" i="28"/>
  <c r="S10" i="28"/>
  <c r="T10" i="28"/>
  <c r="U10" i="28"/>
  <c r="V10" i="28"/>
  <c r="W10" i="28"/>
  <c r="X10" i="28"/>
  <c r="Y10" i="28"/>
  <c r="Z10" i="28"/>
  <c r="AA10" i="28"/>
  <c r="AB10" i="28"/>
  <c r="AC10" i="28"/>
  <c r="AD10" i="28"/>
  <c r="AE10" i="28"/>
  <c r="AF10" i="28"/>
  <c r="AG10" i="28"/>
  <c r="AH10" i="28"/>
  <c r="G11" i="28"/>
  <c r="H11" i="28"/>
  <c r="I11" i="28"/>
  <c r="J11" i="28"/>
  <c r="K11" i="28"/>
  <c r="L11" i="28"/>
  <c r="M11" i="28"/>
  <c r="N11" i="28"/>
  <c r="O11" i="28"/>
  <c r="P11" i="28"/>
  <c r="Q11" i="28"/>
  <c r="R11" i="28"/>
  <c r="S11" i="28"/>
  <c r="T11" i="28"/>
  <c r="U11" i="28"/>
  <c r="V11" i="28"/>
  <c r="W11" i="28"/>
  <c r="X11" i="28"/>
  <c r="Y11" i="28"/>
  <c r="Z11" i="28"/>
  <c r="AA11" i="28"/>
  <c r="AB11" i="28"/>
  <c r="AC11" i="28"/>
  <c r="AD11" i="28"/>
  <c r="AE11" i="28"/>
  <c r="AF11" i="28"/>
  <c r="AG11" i="28"/>
  <c r="AH11" i="28"/>
  <c r="F11" i="28"/>
  <c r="F10" i="28"/>
  <c r="G10" i="27"/>
  <c r="H10" i="27"/>
  <c r="I10" i="27"/>
  <c r="J10" i="27"/>
  <c r="K10" i="27"/>
  <c r="L10" i="27"/>
  <c r="M10" i="27"/>
  <c r="N10" i="27"/>
  <c r="O10" i="27"/>
  <c r="P10" i="27"/>
  <c r="Q10" i="27"/>
  <c r="R10" i="27"/>
  <c r="S10" i="27"/>
  <c r="T10" i="27"/>
  <c r="U10" i="27"/>
  <c r="V10" i="27"/>
  <c r="W10" i="27"/>
  <c r="X10" i="27"/>
  <c r="Y10" i="27"/>
  <c r="Z10" i="27"/>
  <c r="AA10" i="27"/>
  <c r="AB10" i="27"/>
  <c r="AC10" i="27"/>
  <c r="AD10" i="27"/>
  <c r="AE10" i="27"/>
  <c r="AF10" i="27"/>
  <c r="AG10" i="27"/>
  <c r="AH10" i="27"/>
  <c r="AI10" i="27"/>
  <c r="AJ10"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F11" i="27"/>
  <c r="F10" i="27"/>
  <c r="AB142" i="33"/>
  <c r="AB9" i="33" s="1"/>
  <c r="AA142" i="33"/>
  <c r="AA9" i="33" s="1"/>
  <c r="X374" i="33"/>
  <c r="X9" i="33" s="1"/>
  <c r="M378" i="33"/>
  <c r="M174" i="33"/>
  <c r="N174" i="33"/>
  <c r="AK384" i="33"/>
  <c r="AK383" i="33"/>
  <c r="A383" i="33"/>
  <c r="A384" i="33" s="1"/>
  <c r="A385" i="33" s="1"/>
  <c r="F385" i="33" s="1"/>
  <c r="G385" i="33" s="1"/>
  <c r="H385" i="33" s="1"/>
  <c r="I385" i="33" s="1"/>
  <c r="J385" i="33" s="1"/>
  <c r="K385" i="33" s="1"/>
  <c r="L385" i="33" s="1"/>
  <c r="M385" i="33" s="1"/>
  <c r="N385" i="33" s="1"/>
  <c r="O385" i="33" s="1"/>
  <c r="P385" i="33" s="1"/>
  <c r="Q385" i="33" s="1"/>
  <c r="R385" i="33" s="1"/>
  <c r="S385" i="33" s="1"/>
  <c r="T385" i="33" s="1"/>
  <c r="U385" i="33" s="1"/>
  <c r="V385" i="33" s="1"/>
  <c r="W385" i="33" s="1"/>
  <c r="X385" i="33" s="1"/>
  <c r="Y385" i="33" s="1"/>
  <c r="Z385" i="33" s="1"/>
  <c r="AA385" i="33" s="1"/>
  <c r="AB385" i="33" s="1"/>
  <c r="AC385" i="33" s="1"/>
  <c r="AD385" i="33" s="1"/>
  <c r="AE385" i="33" s="1"/>
  <c r="AF385" i="33" s="1"/>
  <c r="AG385" i="33" s="1"/>
  <c r="AK382" i="33"/>
  <c r="B382" i="33"/>
  <c r="AK380" i="33"/>
  <c r="AK379" i="33"/>
  <c r="A379" i="33"/>
  <c r="A380" i="33" s="1"/>
  <c r="A381" i="33" s="1"/>
  <c r="U378" i="33"/>
  <c r="T378" i="33"/>
  <c r="S378" i="33"/>
  <c r="R378" i="33"/>
  <c r="R9" i="33" s="1"/>
  <c r="L378" i="33"/>
  <c r="K378" i="33"/>
  <c r="J378" i="33"/>
  <c r="I378" i="33"/>
  <c r="H378" i="33"/>
  <c r="H9" i="33" s="1"/>
  <c r="G378" i="33"/>
  <c r="F378" i="33"/>
  <c r="B378" i="33"/>
  <c r="AK376" i="33"/>
  <c r="AK375" i="33"/>
  <c r="A375" i="33"/>
  <c r="A376" i="33" s="1"/>
  <c r="A377" i="33" s="1"/>
  <c r="W374" i="33"/>
  <c r="W9" i="33" s="1"/>
  <c r="U374" i="33"/>
  <c r="T374" i="33"/>
  <c r="T9" i="33" s="1"/>
  <c r="S374" i="33"/>
  <c r="Q374" i="33"/>
  <c r="Q9" i="33" s="1"/>
  <c r="N374" i="33"/>
  <c r="M374" i="33"/>
  <c r="L374" i="33"/>
  <c r="L9" i="33" s="1"/>
  <c r="K374" i="33"/>
  <c r="K9" i="33" s="1"/>
  <c r="J374" i="33"/>
  <c r="I374" i="33"/>
  <c r="G374" i="33"/>
  <c r="F374" i="33"/>
  <c r="B374" i="33"/>
  <c r="AK372" i="33"/>
  <c r="AK371" i="33"/>
  <c r="A371" i="33"/>
  <c r="A372" i="33" s="1"/>
  <c r="A373" i="33" s="1"/>
  <c r="F373" i="33" s="1"/>
  <c r="G373" i="33" s="1"/>
  <c r="H373" i="33" s="1"/>
  <c r="I373" i="33" s="1"/>
  <c r="J373" i="33" s="1"/>
  <c r="K373" i="33" s="1"/>
  <c r="L373" i="33" s="1"/>
  <c r="M373" i="33" s="1"/>
  <c r="N373" i="33" s="1"/>
  <c r="O373" i="33" s="1"/>
  <c r="P373" i="33" s="1"/>
  <c r="Q373" i="33" s="1"/>
  <c r="R373" i="33" s="1"/>
  <c r="S373" i="33" s="1"/>
  <c r="T373" i="33" s="1"/>
  <c r="U373" i="33" s="1"/>
  <c r="V373" i="33" s="1"/>
  <c r="W373" i="33" s="1"/>
  <c r="X373" i="33" s="1"/>
  <c r="Y373" i="33" s="1"/>
  <c r="Z373" i="33" s="1"/>
  <c r="AA373" i="33" s="1"/>
  <c r="AB373" i="33" s="1"/>
  <c r="AC373" i="33" s="1"/>
  <c r="AD373" i="33" s="1"/>
  <c r="AE373" i="33" s="1"/>
  <c r="AF373" i="33" s="1"/>
  <c r="AG373" i="33" s="1"/>
  <c r="AK370" i="33"/>
  <c r="B370" i="33"/>
  <c r="AK368" i="33"/>
  <c r="AK367" i="33"/>
  <c r="A367" i="33"/>
  <c r="A368" i="33" s="1"/>
  <c r="A369" i="33" s="1"/>
  <c r="F369" i="33" s="1"/>
  <c r="G369" i="33" s="1"/>
  <c r="H369" i="33" s="1"/>
  <c r="I369" i="33" s="1"/>
  <c r="J369" i="33" s="1"/>
  <c r="K369" i="33" s="1"/>
  <c r="L369" i="33" s="1"/>
  <c r="M369" i="33" s="1"/>
  <c r="N369" i="33" s="1"/>
  <c r="O369" i="33" s="1"/>
  <c r="P369" i="33" s="1"/>
  <c r="Q369" i="33" s="1"/>
  <c r="R369" i="33" s="1"/>
  <c r="S369" i="33" s="1"/>
  <c r="T369" i="33" s="1"/>
  <c r="U369" i="33" s="1"/>
  <c r="V369" i="33" s="1"/>
  <c r="W369" i="33" s="1"/>
  <c r="X369" i="33" s="1"/>
  <c r="Y369" i="33" s="1"/>
  <c r="Z369" i="33" s="1"/>
  <c r="AA369" i="33" s="1"/>
  <c r="AB369" i="33" s="1"/>
  <c r="AC369" i="33" s="1"/>
  <c r="AD369" i="33" s="1"/>
  <c r="AE369" i="33" s="1"/>
  <c r="AF369" i="33" s="1"/>
  <c r="AG369" i="33" s="1"/>
  <c r="AK366" i="33"/>
  <c r="B366" i="33"/>
  <c r="AK364" i="33"/>
  <c r="AK363" i="33"/>
  <c r="A363" i="33"/>
  <c r="A364" i="33" s="1"/>
  <c r="A365" i="33" s="1"/>
  <c r="F365" i="33" s="1"/>
  <c r="G365" i="33" s="1"/>
  <c r="H365" i="33" s="1"/>
  <c r="I365" i="33" s="1"/>
  <c r="J365" i="33" s="1"/>
  <c r="K365" i="33" s="1"/>
  <c r="L365" i="33" s="1"/>
  <c r="M365" i="33" s="1"/>
  <c r="N365" i="33" s="1"/>
  <c r="O365" i="33" s="1"/>
  <c r="P365" i="33" s="1"/>
  <c r="Q365" i="33" s="1"/>
  <c r="R365" i="33" s="1"/>
  <c r="S365" i="33" s="1"/>
  <c r="T365" i="33" s="1"/>
  <c r="U365" i="33" s="1"/>
  <c r="V365" i="33" s="1"/>
  <c r="W365" i="33" s="1"/>
  <c r="X365" i="33" s="1"/>
  <c r="Y365" i="33" s="1"/>
  <c r="Z365" i="33" s="1"/>
  <c r="AA365" i="33" s="1"/>
  <c r="AB365" i="33" s="1"/>
  <c r="AC365" i="33" s="1"/>
  <c r="AD365" i="33" s="1"/>
  <c r="AE365" i="33" s="1"/>
  <c r="AF365" i="33" s="1"/>
  <c r="AG365" i="33" s="1"/>
  <c r="AK362" i="33"/>
  <c r="B362" i="33"/>
  <c r="AK360" i="33"/>
  <c r="AK359" i="33"/>
  <c r="A359" i="33"/>
  <c r="A360" i="33" s="1"/>
  <c r="A361" i="33" s="1"/>
  <c r="F361" i="33" s="1"/>
  <c r="G361" i="33" s="1"/>
  <c r="H361" i="33" s="1"/>
  <c r="I361" i="33" s="1"/>
  <c r="J361" i="33" s="1"/>
  <c r="K361" i="33" s="1"/>
  <c r="L361" i="33" s="1"/>
  <c r="M361" i="33" s="1"/>
  <c r="N361" i="33" s="1"/>
  <c r="O361" i="33" s="1"/>
  <c r="P361" i="33" s="1"/>
  <c r="Q361" i="33" s="1"/>
  <c r="R361" i="33" s="1"/>
  <c r="S361" i="33" s="1"/>
  <c r="T361" i="33" s="1"/>
  <c r="U361" i="33" s="1"/>
  <c r="V361" i="33" s="1"/>
  <c r="W361" i="33" s="1"/>
  <c r="X361" i="33" s="1"/>
  <c r="Y361" i="33" s="1"/>
  <c r="Z361" i="33" s="1"/>
  <c r="AA361" i="33" s="1"/>
  <c r="AB361" i="33" s="1"/>
  <c r="AC361" i="33" s="1"/>
  <c r="AD361" i="33" s="1"/>
  <c r="AE361" i="33" s="1"/>
  <c r="AF361" i="33" s="1"/>
  <c r="AG361" i="33" s="1"/>
  <c r="AK358" i="33"/>
  <c r="B358" i="33"/>
  <c r="AK356" i="33"/>
  <c r="AK355" i="33"/>
  <c r="A355" i="33"/>
  <c r="A356" i="33" s="1"/>
  <c r="A357" i="33" s="1"/>
  <c r="F357" i="33" s="1"/>
  <c r="G357" i="33" s="1"/>
  <c r="H357" i="33" s="1"/>
  <c r="I357" i="33" s="1"/>
  <c r="J357" i="33" s="1"/>
  <c r="K357" i="33" s="1"/>
  <c r="L357" i="33" s="1"/>
  <c r="M357" i="33" s="1"/>
  <c r="N357" i="33" s="1"/>
  <c r="O357" i="33" s="1"/>
  <c r="P357" i="33" s="1"/>
  <c r="Q357" i="33" s="1"/>
  <c r="R357" i="33" s="1"/>
  <c r="S357" i="33" s="1"/>
  <c r="T357" i="33" s="1"/>
  <c r="U357" i="33" s="1"/>
  <c r="V357" i="33" s="1"/>
  <c r="W357" i="33" s="1"/>
  <c r="X357" i="33" s="1"/>
  <c r="Y357" i="33" s="1"/>
  <c r="Z357" i="33" s="1"/>
  <c r="AA357" i="33" s="1"/>
  <c r="AB357" i="33" s="1"/>
  <c r="AC357" i="33" s="1"/>
  <c r="AD357" i="33" s="1"/>
  <c r="AE357" i="33" s="1"/>
  <c r="AF357" i="33" s="1"/>
  <c r="AG357" i="33" s="1"/>
  <c r="AK354" i="33"/>
  <c r="B354" i="33"/>
  <c r="AK352" i="33"/>
  <c r="AK351" i="33"/>
  <c r="A351" i="33"/>
  <c r="A352" i="33" s="1"/>
  <c r="A353" i="33" s="1"/>
  <c r="F353" i="33" s="1"/>
  <c r="G353" i="33" s="1"/>
  <c r="H353" i="33" s="1"/>
  <c r="I353" i="33" s="1"/>
  <c r="J353" i="33" s="1"/>
  <c r="K353" i="33" s="1"/>
  <c r="L353" i="33" s="1"/>
  <c r="M353" i="33" s="1"/>
  <c r="N353" i="33" s="1"/>
  <c r="O353" i="33" s="1"/>
  <c r="P353" i="33" s="1"/>
  <c r="Q353" i="33" s="1"/>
  <c r="R353" i="33" s="1"/>
  <c r="S353" i="33" s="1"/>
  <c r="T353" i="33" s="1"/>
  <c r="U353" i="33" s="1"/>
  <c r="V353" i="33" s="1"/>
  <c r="W353" i="33" s="1"/>
  <c r="X353" i="33" s="1"/>
  <c r="Y353" i="33" s="1"/>
  <c r="Z353" i="33" s="1"/>
  <c r="AA353" i="33" s="1"/>
  <c r="AB353" i="33" s="1"/>
  <c r="AC353" i="33" s="1"/>
  <c r="AD353" i="33" s="1"/>
  <c r="AE353" i="33" s="1"/>
  <c r="AF353" i="33" s="1"/>
  <c r="AG353" i="33" s="1"/>
  <c r="AK350" i="33"/>
  <c r="B350" i="33"/>
  <c r="AK348" i="33"/>
  <c r="AK347" i="33"/>
  <c r="A347" i="33"/>
  <c r="A348" i="33" s="1"/>
  <c r="A349" i="33" s="1"/>
  <c r="F349" i="33" s="1"/>
  <c r="G349" i="33" s="1"/>
  <c r="H349" i="33" s="1"/>
  <c r="I349" i="33" s="1"/>
  <c r="J349" i="33" s="1"/>
  <c r="K349" i="33" s="1"/>
  <c r="L349" i="33" s="1"/>
  <c r="M349" i="33" s="1"/>
  <c r="N349" i="33" s="1"/>
  <c r="O349" i="33" s="1"/>
  <c r="P349" i="33" s="1"/>
  <c r="Q349" i="33" s="1"/>
  <c r="R349" i="33" s="1"/>
  <c r="S349" i="33" s="1"/>
  <c r="T349" i="33" s="1"/>
  <c r="U349" i="33" s="1"/>
  <c r="V349" i="33" s="1"/>
  <c r="W349" i="33" s="1"/>
  <c r="X349" i="33" s="1"/>
  <c r="Y349" i="33" s="1"/>
  <c r="Z349" i="33" s="1"/>
  <c r="AA349" i="33" s="1"/>
  <c r="AB349" i="33" s="1"/>
  <c r="AC349" i="33" s="1"/>
  <c r="AD349" i="33" s="1"/>
  <c r="AE349" i="33" s="1"/>
  <c r="AF349" i="33" s="1"/>
  <c r="AG349" i="33" s="1"/>
  <c r="AK346" i="33"/>
  <c r="B346" i="33"/>
  <c r="AK344" i="33"/>
  <c r="AK343" i="33"/>
  <c r="A343" i="33"/>
  <c r="A344" i="33" s="1"/>
  <c r="A345" i="33" s="1"/>
  <c r="F345" i="33" s="1"/>
  <c r="G345" i="33" s="1"/>
  <c r="H345" i="33" s="1"/>
  <c r="I345" i="33" s="1"/>
  <c r="J345" i="33" s="1"/>
  <c r="K345" i="33" s="1"/>
  <c r="L345" i="33" s="1"/>
  <c r="M345" i="33" s="1"/>
  <c r="N345" i="33" s="1"/>
  <c r="O345" i="33" s="1"/>
  <c r="P345" i="33" s="1"/>
  <c r="Q345" i="33" s="1"/>
  <c r="R345" i="33" s="1"/>
  <c r="S345" i="33" s="1"/>
  <c r="T345" i="33" s="1"/>
  <c r="U345" i="33" s="1"/>
  <c r="V345" i="33" s="1"/>
  <c r="W345" i="33" s="1"/>
  <c r="X345" i="33" s="1"/>
  <c r="Y345" i="33" s="1"/>
  <c r="Z345" i="33" s="1"/>
  <c r="AA345" i="33" s="1"/>
  <c r="AB345" i="33" s="1"/>
  <c r="AC345" i="33" s="1"/>
  <c r="AD345" i="33" s="1"/>
  <c r="AE345" i="33" s="1"/>
  <c r="AF345" i="33" s="1"/>
  <c r="AG345" i="33" s="1"/>
  <c r="AK342" i="33"/>
  <c r="B342" i="33"/>
  <c r="AK340" i="33"/>
  <c r="AK339" i="33"/>
  <c r="A339" i="33"/>
  <c r="A340" i="33" s="1"/>
  <c r="A341" i="33" s="1"/>
  <c r="F341" i="33" s="1"/>
  <c r="G341" i="33" s="1"/>
  <c r="H341" i="33" s="1"/>
  <c r="I341" i="33" s="1"/>
  <c r="J341" i="33" s="1"/>
  <c r="K341" i="33" s="1"/>
  <c r="L341" i="33" s="1"/>
  <c r="M341" i="33" s="1"/>
  <c r="N341" i="33" s="1"/>
  <c r="O341" i="33" s="1"/>
  <c r="P341" i="33" s="1"/>
  <c r="Q341" i="33" s="1"/>
  <c r="R341" i="33" s="1"/>
  <c r="S341" i="33" s="1"/>
  <c r="T341" i="33" s="1"/>
  <c r="U341" i="33" s="1"/>
  <c r="V341" i="33" s="1"/>
  <c r="W341" i="33" s="1"/>
  <c r="X341" i="33" s="1"/>
  <c r="Y341" i="33" s="1"/>
  <c r="Z341" i="33" s="1"/>
  <c r="AA341" i="33" s="1"/>
  <c r="AB341" i="33" s="1"/>
  <c r="AC341" i="33" s="1"/>
  <c r="AD341" i="33" s="1"/>
  <c r="AE341" i="33" s="1"/>
  <c r="AF341" i="33" s="1"/>
  <c r="AG341" i="33" s="1"/>
  <c r="AK338" i="33"/>
  <c r="B338" i="33"/>
  <c r="AK336" i="33"/>
  <c r="AK335" i="33"/>
  <c r="A335" i="33"/>
  <c r="A336" i="33" s="1"/>
  <c r="A337" i="33" s="1"/>
  <c r="F337" i="33" s="1"/>
  <c r="G337" i="33" s="1"/>
  <c r="H337" i="33" s="1"/>
  <c r="I337" i="33" s="1"/>
  <c r="J337" i="33" s="1"/>
  <c r="K337" i="33" s="1"/>
  <c r="L337" i="33" s="1"/>
  <c r="M337" i="33" s="1"/>
  <c r="N337" i="33" s="1"/>
  <c r="O337" i="33" s="1"/>
  <c r="P337" i="33" s="1"/>
  <c r="Q337" i="33" s="1"/>
  <c r="R337" i="33" s="1"/>
  <c r="S337" i="33" s="1"/>
  <c r="T337" i="33" s="1"/>
  <c r="U337" i="33" s="1"/>
  <c r="V337" i="33" s="1"/>
  <c r="W337" i="33" s="1"/>
  <c r="X337" i="33" s="1"/>
  <c r="Y337" i="33" s="1"/>
  <c r="Z337" i="33" s="1"/>
  <c r="AA337" i="33" s="1"/>
  <c r="AB337" i="33" s="1"/>
  <c r="AC337" i="33" s="1"/>
  <c r="AD337" i="33" s="1"/>
  <c r="AE337" i="33" s="1"/>
  <c r="AF337" i="33" s="1"/>
  <c r="AG337" i="33" s="1"/>
  <c r="AK334" i="33"/>
  <c r="B334" i="33"/>
  <c r="AK332" i="33"/>
  <c r="AK331" i="33"/>
  <c r="A331" i="33"/>
  <c r="A332" i="33" s="1"/>
  <c r="A333" i="33" s="1"/>
  <c r="F333" i="33" s="1"/>
  <c r="G333" i="33" s="1"/>
  <c r="H333" i="33" s="1"/>
  <c r="I333" i="33" s="1"/>
  <c r="J333" i="33" s="1"/>
  <c r="K333" i="33" s="1"/>
  <c r="L333" i="33" s="1"/>
  <c r="M333" i="33" s="1"/>
  <c r="N333" i="33" s="1"/>
  <c r="O333" i="33" s="1"/>
  <c r="P333" i="33" s="1"/>
  <c r="Q333" i="33" s="1"/>
  <c r="R333" i="33" s="1"/>
  <c r="S333" i="33" s="1"/>
  <c r="T333" i="33" s="1"/>
  <c r="U333" i="33" s="1"/>
  <c r="V333" i="33" s="1"/>
  <c r="W333" i="33" s="1"/>
  <c r="X333" i="33" s="1"/>
  <c r="Y333" i="33" s="1"/>
  <c r="Z333" i="33" s="1"/>
  <c r="AA333" i="33" s="1"/>
  <c r="AB333" i="33" s="1"/>
  <c r="AC333" i="33" s="1"/>
  <c r="AD333" i="33" s="1"/>
  <c r="AE333" i="33" s="1"/>
  <c r="AF333" i="33" s="1"/>
  <c r="AG333" i="33" s="1"/>
  <c r="AK330" i="33"/>
  <c r="B330" i="33"/>
  <c r="AK328" i="33"/>
  <c r="AK327" i="33"/>
  <c r="A327" i="33"/>
  <c r="A328" i="33" s="1"/>
  <c r="A329" i="33" s="1"/>
  <c r="F329" i="33" s="1"/>
  <c r="G329" i="33" s="1"/>
  <c r="H329" i="33" s="1"/>
  <c r="I329" i="33" s="1"/>
  <c r="J329" i="33" s="1"/>
  <c r="K329" i="33" s="1"/>
  <c r="L329" i="33" s="1"/>
  <c r="M329" i="33" s="1"/>
  <c r="N329" i="33" s="1"/>
  <c r="O329" i="33" s="1"/>
  <c r="P329" i="33" s="1"/>
  <c r="Q329" i="33" s="1"/>
  <c r="R329" i="33" s="1"/>
  <c r="S329" i="33" s="1"/>
  <c r="T329" i="33" s="1"/>
  <c r="U329" i="33" s="1"/>
  <c r="V329" i="33" s="1"/>
  <c r="W329" i="33" s="1"/>
  <c r="X329" i="33" s="1"/>
  <c r="Y329" i="33" s="1"/>
  <c r="Z329" i="33" s="1"/>
  <c r="AA329" i="33" s="1"/>
  <c r="AB329" i="33" s="1"/>
  <c r="AC329" i="33" s="1"/>
  <c r="AD329" i="33" s="1"/>
  <c r="AE329" i="33" s="1"/>
  <c r="AF329" i="33" s="1"/>
  <c r="AG329" i="33" s="1"/>
  <c r="AK326" i="33"/>
  <c r="B326" i="33"/>
  <c r="AK324" i="33"/>
  <c r="AK323" i="33"/>
  <c r="A323" i="33"/>
  <c r="A324" i="33" s="1"/>
  <c r="A325" i="33" s="1"/>
  <c r="F325" i="33" s="1"/>
  <c r="G325" i="33" s="1"/>
  <c r="H325" i="33" s="1"/>
  <c r="I325" i="33" s="1"/>
  <c r="J325" i="33" s="1"/>
  <c r="K325" i="33" s="1"/>
  <c r="L325" i="33" s="1"/>
  <c r="M325" i="33" s="1"/>
  <c r="N325" i="33" s="1"/>
  <c r="O325" i="33" s="1"/>
  <c r="P325" i="33" s="1"/>
  <c r="Q325" i="33" s="1"/>
  <c r="R325" i="33" s="1"/>
  <c r="S325" i="33" s="1"/>
  <c r="T325" i="33" s="1"/>
  <c r="U325" i="33" s="1"/>
  <c r="V325" i="33" s="1"/>
  <c r="W325" i="33" s="1"/>
  <c r="X325" i="33" s="1"/>
  <c r="Y325" i="33" s="1"/>
  <c r="Z325" i="33" s="1"/>
  <c r="AA325" i="33" s="1"/>
  <c r="AB325" i="33" s="1"/>
  <c r="AC325" i="33" s="1"/>
  <c r="AD325" i="33" s="1"/>
  <c r="AE325" i="33" s="1"/>
  <c r="AF325" i="33" s="1"/>
  <c r="AG325" i="33" s="1"/>
  <c r="AK322" i="33"/>
  <c r="B322" i="33"/>
  <c r="AK320" i="33"/>
  <c r="AK319" i="33"/>
  <c r="A319" i="33"/>
  <c r="A320" i="33" s="1"/>
  <c r="A321" i="33" s="1"/>
  <c r="F321" i="33" s="1"/>
  <c r="G321" i="33" s="1"/>
  <c r="H321" i="33" s="1"/>
  <c r="I321" i="33" s="1"/>
  <c r="J321" i="33" s="1"/>
  <c r="K321" i="33" s="1"/>
  <c r="L321" i="33" s="1"/>
  <c r="M321" i="33" s="1"/>
  <c r="N321" i="33" s="1"/>
  <c r="O321" i="33" s="1"/>
  <c r="P321" i="33" s="1"/>
  <c r="Q321" i="33" s="1"/>
  <c r="R321" i="33" s="1"/>
  <c r="S321" i="33" s="1"/>
  <c r="T321" i="33" s="1"/>
  <c r="U321" i="33" s="1"/>
  <c r="V321" i="33" s="1"/>
  <c r="W321" i="33" s="1"/>
  <c r="X321" i="33" s="1"/>
  <c r="Y321" i="33" s="1"/>
  <c r="Z321" i="33" s="1"/>
  <c r="AA321" i="33" s="1"/>
  <c r="AB321" i="33" s="1"/>
  <c r="AC321" i="33" s="1"/>
  <c r="AD321" i="33" s="1"/>
  <c r="AE321" i="33" s="1"/>
  <c r="AF321" i="33" s="1"/>
  <c r="AG321" i="33" s="1"/>
  <c r="AK318" i="33"/>
  <c r="B318" i="33"/>
  <c r="AK316" i="33"/>
  <c r="AK315" i="33"/>
  <c r="A315" i="33"/>
  <c r="A316" i="33" s="1"/>
  <c r="A317" i="33" s="1"/>
  <c r="F317" i="33" s="1"/>
  <c r="G317" i="33" s="1"/>
  <c r="H317" i="33" s="1"/>
  <c r="I317" i="33" s="1"/>
  <c r="J317" i="33" s="1"/>
  <c r="K317" i="33" s="1"/>
  <c r="L317" i="33" s="1"/>
  <c r="M317" i="33" s="1"/>
  <c r="N317" i="33" s="1"/>
  <c r="O317" i="33" s="1"/>
  <c r="P317" i="33" s="1"/>
  <c r="Q317" i="33" s="1"/>
  <c r="R317" i="33" s="1"/>
  <c r="S317" i="33" s="1"/>
  <c r="T317" i="33" s="1"/>
  <c r="U317" i="33" s="1"/>
  <c r="V317" i="33" s="1"/>
  <c r="W317" i="33" s="1"/>
  <c r="X317" i="33" s="1"/>
  <c r="Y317" i="33" s="1"/>
  <c r="Z317" i="33" s="1"/>
  <c r="AA317" i="33" s="1"/>
  <c r="AB317" i="33" s="1"/>
  <c r="AC317" i="33" s="1"/>
  <c r="AD317" i="33" s="1"/>
  <c r="AE317" i="33" s="1"/>
  <c r="AF317" i="33" s="1"/>
  <c r="AG317" i="33" s="1"/>
  <c r="AK314" i="33"/>
  <c r="B314" i="33"/>
  <c r="AK312" i="33"/>
  <c r="AK311" i="33"/>
  <c r="A311" i="33"/>
  <c r="A312" i="33" s="1"/>
  <c r="A313" i="33" s="1"/>
  <c r="F313" i="33" s="1"/>
  <c r="G313" i="33" s="1"/>
  <c r="H313" i="33" s="1"/>
  <c r="I313" i="33" s="1"/>
  <c r="J313" i="33" s="1"/>
  <c r="K313" i="33" s="1"/>
  <c r="L313" i="33" s="1"/>
  <c r="M313" i="33" s="1"/>
  <c r="N313" i="33" s="1"/>
  <c r="O313" i="33" s="1"/>
  <c r="P313" i="33" s="1"/>
  <c r="Q313" i="33" s="1"/>
  <c r="R313" i="33" s="1"/>
  <c r="S313" i="33" s="1"/>
  <c r="T313" i="33" s="1"/>
  <c r="U313" i="33" s="1"/>
  <c r="V313" i="33" s="1"/>
  <c r="W313" i="33" s="1"/>
  <c r="X313" i="33" s="1"/>
  <c r="Y313" i="33" s="1"/>
  <c r="Z313" i="33" s="1"/>
  <c r="AA313" i="33" s="1"/>
  <c r="AB313" i="33" s="1"/>
  <c r="AC313" i="33" s="1"/>
  <c r="AD313" i="33" s="1"/>
  <c r="AE313" i="33" s="1"/>
  <c r="AF313" i="33" s="1"/>
  <c r="AG313" i="33" s="1"/>
  <c r="AK310" i="33"/>
  <c r="B310" i="33"/>
  <c r="AK308" i="33"/>
  <c r="AK307" i="33"/>
  <c r="A307" i="33"/>
  <c r="A308" i="33" s="1"/>
  <c r="A309" i="33" s="1"/>
  <c r="F309" i="33" s="1"/>
  <c r="G309" i="33" s="1"/>
  <c r="H309" i="33" s="1"/>
  <c r="I309" i="33" s="1"/>
  <c r="J309" i="33" s="1"/>
  <c r="K309" i="33" s="1"/>
  <c r="L309" i="33" s="1"/>
  <c r="M309" i="33" s="1"/>
  <c r="N309" i="33" s="1"/>
  <c r="O309" i="33" s="1"/>
  <c r="P309" i="33" s="1"/>
  <c r="Q309" i="33" s="1"/>
  <c r="R309" i="33" s="1"/>
  <c r="S309" i="33" s="1"/>
  <c r="T309" i="33" s="1"/>
  <c r="U309" i="33" s="1"/>
  <c r="V309" i="33" s="1"/>
  <c r="W309" i="33" s="1"/>
  <c r="X309" i="33" s="1"/>
  <c r="Y309" i="33" s="1"/>
  <c r="Z309" i="33" s="1"/>
  <c r="AA309" i="33" s="1"/>
  <c r="AB309" i="33" s="1"/>
  <c r="AC309" i="33" s="1"/>
  <c r="AD309" i="33" s="1"/>
  <c r="AE309" i="33" s="1"/>
  <c r="AF309" i="33" s="1"/>
  <c r="AG309" i="33" s="1"/>
  <c r="AK306" i="33"/>
  <c r="B306" i="33"/>
  <c r="AK304" i="33"/>
  <c r="AK303" i="33"/>
  <c r="A303" i="33"/>
  <c r="A304" i="33" s="1"/>
  <c r="A305" i="33" s="1"/>
  <c r="F305" i="33" s="1"/>
  <c r="G305" i="33" s="1"/>
  <c r="H305" i="33" s="1"/>
  <c r="I305" i="33" s="1"/>
  <c r="J305" i="33" s="1"/>
  <c r="K305" i="33" s="1"/>
  <c r="L305" i="33" s="1"/>
  <c r="M305" i="33" s="1"/>
  <c r="N305" i="33" s="1"/>
  <c r="O305" i="33" s="1"/>
  <c r="P305" i="33" s="1"/>
  <c r="Q305" i="33" s="1"/>
  <c r="R305" i="33" s="1"/>
  <c r="S305" i="33" s="1"/>
  <c r="T305" i="33" s="1"/>
  <c r="U305" i="33" s="1"/>
  <c r="V305" i="33" s="1"/>
  <c r="W305" i="33" s="1"/>
  <c r="X305" i="33" s="1"/>
  <c r="Y305" i="33" s="1"/>
  <c r="Z305" i="33" s="1"/>
  <c r="AA305" i="33" s="1"/>
  <c r="AB305" i="33" s="1"/>
  <c r="AC305" i="33" s="1"/>
  <c r="AD305" i="33" s="1"/>
  <c r="AE305" i="33" s="1"/>
  <c r="AF305" i="33" s="1"/>
  <c r="AG305" i="33" s="1"/>
  <c r="AK302" i="33"/>
  <c r="B302" i="33"/>
  <c r="AK300" i="33"/>
  <c r="AK299" i="33"/>
  <c r="A299" i="33"/>
  <c r="A300" i="33" s="1"/>
  <c r="A301" i="33" s="1"/>
  <c r="F301" i="33" s="1"/>
  <c r="G301" i="33" s="1"/>
  <c r="H301" i="33" s="1"/>
  <c r="I301" i="33" s="1"/>
  <c r="J301" i="33" s="1"/>
  <c r="K301" i="33" s="1"/>
  <c r="L301" i="33" s="1"/>
  <c r="M301" i="33" s="1"/>
  <c r="N301" i="33" s="1"/>
  <c r="O301" i="33" s="1"/>
  <c r="P301" i="33" s="1"/>
  <c r="Q301" i="33" s="1"/>
  <c r="R301" i="33" s="1"/>
  <c r="S301" i="33" s="1"/>
  <c r="T301" i="33" s="1"/>
  <c r="U301" i="33" s="1"/>
  <c r="V301" i="33" s="1"/>
  <c r="W301" i="33" s="1"/>
  <c r="X301" i="33" s="1"/>
  <c r="Y301" i="33" s="1"/>
  <c r="Z301" i="33" s="1"/>
  <c r="AA301" i="33" s="1"/>
  <c r="AB301" i="33" s="1"/>
  <c r="AC301" i="33" s="1"/>
  <c r="AD301" i="33" s="1"/>
  <c r="AE301" i="33" s="1"/>
  <c r="AF301" i="33" s="1"/>
  <c r="AG301" i="33" s="1"/>
  <c r="AK298" i="33"/>
  <c r="B298" i="33"/>
  <c r="AK296" i="33"/>
  <c r="AK295" i="33"/>
  <c r="A295" i="33"/>
  <c r="A296" i="33" s="1"/>
  <c r="A297" i="33" s="1"/>
  <c r="F297" i="33" s="1"/>
  <c r="G297" i="33" s="1"/>
  <c r="H297" i="33" s="1"/>
  <c r="I297" i="33" s="1"/>
  <c r="J297" i="33" s="1"/>
  <c r="K297" i="33" s="1"/>
  <c r="L297" i="33" s="1"/>
  <c r="M297" i="33" s="1"/>
  <c r="N297" i="33" s="1"/>
  <c r="O297" i="33" s="1"/>
  <c r="P297" i="33" s="1"/>
  <c r="Q297" i="33" s="1"/>
  <c r="R297" i="33" s="1"/>
  <c r="S297" i="33" s="1"/>
  <c r="T297" i="33" s="1"/>
  <c r="U297" i="33" s="1"/>
  <c r="V297" i="33" s="1"/>
  <c r="W297" i="33" s="1"/>
  <c r="X297" i="33" s="1"/>
  <c r="Y297" i="33" s="1"/>
  <c r="Z297" i="33" s="1"/>
  <c r="AA297" i="33" s="1"/>
  <c r="AB297" i="33" s="1"/>
  <c r="AC297" i="33" s="1"/>
  <c r="AD297" i="33" s="1"/>
  <c r="AE297" i="33" s="1"/>
  <c r="AF297" i="33" s="1"/>
  <c r="AG297" i="33" s="1"/>
  <c r="AK294" i="33"/>
  <c r="B294" i="33"/>
  <c r="AK292" i="33"/>
  <c r="AK291" i="33"/>
  <c r="A291" i="33"/>
  <c r="A292" i="33" s="1"/>
  <c r="A293" i="33" s="1"/>
  <c r="F293" i="33" s="1"/>
  <c r="G293" i="33" s="1"/>
  <c r="H293" i="33" s="1"/>
  <c r="I293" i="33" s="1"/>
  <c r="J293" i="33" s="1"/>
  <c r="K293" i="33" s="1"/>
  <c r="L293" i="33" s="1"/>
  <c r="M293" i="33" s="1"/>
  <c r="N293" i="33" s="1"/>
  <c r="O293" i="33" s="1"/>
  <c r="P293" i="33" s="1"/>
  <c r="Q293" i="33" s="1"/>
  <c r="R293" i="33" s="1"/>
  <c r="S293" i="33" s="1"/>
  <c r="T293" i="33" s="1"/>
  <c r="U293" i="33" s="1"/>
  <c r="V293" i="33" s="1"/>
  <c r="W293" i="33" s="1"/>
  <c r="X293" i="33" s="1"/>
  <c r="Y293" i="33" s="1"/>
  <c r="Z293" i="33" s="1"/>
  <c r="AA293" i="33" s="1"/>
  <c r="AB293" i="33" s="1"/>
  <c r="AC293" i="33" s="1"/>
  <c r="AD293" i="33" s="1"/>
  <c r="AE293" i="33" s="1"/>
  <c r="AF293" i="33" s="1"/>
  <c r="AG293" i="33" s="1"/>
  <c r="AK290" i="33"/>
  <c r="B290" i="33"/>
  <c r="AK288" i="33"/>
  <c r="AK287" i="33"/>
  <c r="A287" i="33"/>
  <c r="A288" i="33" s="1"/>
  <c r="A289" i="33" s="1"/>
  <c r="F289" i="33" s="1"/>
  <c r="G289" i="33" s="1"/>
  <c r="H289" i="33" s="1"/>
  <c r="I289" i="33" s="1"/>
  <c r="J289" i="33" s="1"/>
  <c r="K289" i="33" s="1"/>
  <c r="L289" i="33" s="1"/>
  <c r="M289" i="33" s="1"/>
  <c r="N289" i="33" s="1"/>
  <c r="O289" i="33" s="1"/>
  <c r="P289" i="33" s="1"/>
  <c r="Q289" i="33" s="1"/>
  <c r="R289" i="33" s="1"/>
  <c r="S289" i="33" s="1"/>
  <c r="T289" i="33" s="1"/>
  <c r="U289" i="33" s="1"/>
  <c r="V289" i="33" s="1"/>
  <c r="W289" i="33" s="1"/>
  <c r="X289" i="33" s="1"/>
  <c r="Y289" i="33" s="1"/>
  <c r="Z289" i="33" s="1"/>
  <c r="AA289" i="33" s="1"/>
  <c r="AB289" i="33" s="1"/>
  <c r="AC289" i="33" s="1"/>
  <c r="AD289" i="33" s="1"/>
  <c r="AE289" i="33" s="1"/>
  <c r="AF289" i="33" s="1"/>
  <c r="AG289" i="33" s="1"/>
  <c r="AK286" i="33"/>
  <c r="B286" i="33"/>
  <c r="AK284" i="33"/>
  <c r="AK283" i="33"/>
  <c r="A283" i="33"/>
  <c r="A284" i="33" s="1"/>
  <c r="A285" i="33" s="1"/>
  <c r="F285" i="33" s="1"/>
  <c r="G285" i="33" s="1"/>
  <c r="H285" i="33" s="1"/>
  <c r="I285" i="33" s="1"/>
  <c r="J285" i="33" s="1"/>
  <c r="K285" i="33" s="1"/>
  <c r="L285" i="33" s="1"/>
  <c r="M285" i="33" s="1"/>
  <c r="N285" i="33" s="1"/>
  <c r="O285" i="33" s="1"/>
  <c r="P285" i="33" s="1"/>
  <c r="Q285" i="33" s="1"/>
  <c r="R285" i="33" s="1"/>
  <c r="S285" i="33" s="1"/>
  <c r="T285" i="33" s="1"/>
  <c r="U285" i="33" s="1"/>
  <c r="V285" i="33" s="1"/>
  <c r="W285" i="33" s="1"/>
  <c r="X285" i="33" s="1"/>
  <c r="Y285" i="33" s="1"/>
  <c r="Z285" i="33" s="1"/>
  <c r="AA285" i="33" s="1"/>
  <c r="AB285" i="33" s="1"/>
  <c r="AC285" i="33" s="1"/>
  <c r="AD285" i="33" s="1"/>
  <c r="AE285" i="33" s="1"/>
  <c r="AF285" i="33" s="1"/>
  <c r="AG285" i="33" s="1"/>
  <c r="AK282" i="33"/>
  <c r="B282" i="33"/>
  <c r="AK280" i="33"/>
  <c r="AK279" i="33"/>
  <c r="A279" i="33"/>
  <c r="A280" i="33" s="1"/>
  <c r="A281" i="33" s="1"/>
  <c r="F281" i="33" s="1"/>
  <c r="G281" i="33" s="1"/>
  <c r="H281" i="33" s="1"/>
  <c r="I281" i="33" s="1"/>
  <c r="J281" i="33" s="1"/>
  <c r="K281" i="33" s="1"/>
  <c r="L281" i="33" s="1"/>
  <c r="M281" i="33" s="1"/>
  <c r="N281" i="33" s="1"/>
  <c r="O281" i="33" s="1"/>
  <c r="P281" i="33" s="1"/>
  <c r="Q281" i="33" s="1"/>
  <c r="R281" i="33" s="1"/>
  <c r="S281" i="33" s="1"/>
  <c r="T281" i="33" s="1"/>
  <c r="U281" i="33" s="1"/>
  <c r="V281" i="33" s="1"/>
  <c r="W281" i="33" s="1"/>
  <c r="X281" i="33" s="1"/>
  <c r="Y281" i="33" s="1"/>
  <c r="Z281" i="33" s="1"/>
  <c r="AA281" i="33" s="1"/>
  <c r="AB281" i="33" s="1"/>
  <c r="AC281" i="33" s="1"/>
  <c r="AD281" i="33" s="1"/>
  <c r="AE281" i="33" s="1"/>
  <c r="AF281" i="33" s="1"/>
  <c r="AG281" i="33" s="1"/>
  <c r="AK278" i="33"/>
  <c r="B278" i="33"/>
  <c r="AK276" i="33"/>
  <c r="AK275" i="33"/>
  <c r="A275" i="33"/>
  <c r="A276" i="33" s="1"/>
  <c r="A277" i="33" s="1"/>
  <c r="F277" i="33" s="1"/>
  <c r="G277" i="33" s="1"/>
  <c r="H277" i="33" s="1"/>
  <c r="I277" i="33" s="1"/>
  <c r="J277" i="33" s="1"/>
  <c r="K277" i="33" s="1"/>
  <c r="L277" i="33" s="1"/>
  <c r="M277" i="33" s="1"/>
  <c r="N277" i="33" s="1"/>
  <c r="O277" i="33" s="1"/>
  <c r="P277" i="33" s="1"/>
  <c r="Q277" i="33" s="1"/>
  <c r="R277" i="33" s="1"/>
  <c r="S277" i="33" s="1"/>
  <c r="T277" i="33" s="1"/>
  <c r="U277" i="33" s="1"/>
  <c r="V277" i="33" s="1"/>
  <c r="W277" i="33" s="1"/>
  <c r="X277" i="33" s="1"/>
  <c r="Y277" i="33" s="1"/>
  <c r="Z277" i="33" s="1"/>
  <c r="AA277" i="33" s="1"/>
  <c r="AB277" i="33" s="1"/>
  <c r="AC277" i="33" s="1"/>
  <c r="AD277" i="33" s="1"/>
  <c r="AE277" i="33" s="1"/>
  <c r="AF277" i="33" s="1"/>
  <c r="AG277" i="33" s="1"/>
  <c r="AK274" i="33"/>
  <c r="B274" i="33"/>
  <c r="AK272" i="33"/>
  <c r="AK271" i="33"/>
  <c r="A271" i="33"/>
  <c r="A272" i="33" s="1"/>
  <c r="A273" i="33" s="1"/>
  <c r="F273" i="33" s="1"/>
  <c r="G273" i="33" s="1"/>
  <c r="H273" i="33" s="1"/>
  <c r="I273" i="33" s="1"/>
  <c r="J273" i="33" s="1"/>
  <c r="K273" i="33" s="1"/>
  <c r="L273" i="33" s="1"/>
  <c r="M273" i="33" s="1"/>
  <c r="N273" i="33" s="1"/>
  <c r="O273" i="33" s="1"/>
  <c r="P273" i="33" s="1"/>
  <c r="Q273" i="33" s="1"/>
  <c r="R273" i="33" s="1"/>
  <c r="S273" i="33" s="1"/>
  <c r="T273" i="33" s="1"/>
  <c r="U273" i="33" s="1"/>
  <c r="V273" i="33" s="1"/>
  <c r="W273" i="33" s="1"/>
  <c r="X273" i="33" s="1"/>
  <c r="Y273" i="33" s="1"/>
  <c r="Z273" i="33" s="1"/>
  <c r="AA273" i="33" s="1"/>
  <c r="AB273" i="33" s="1"/>
  <c r="AC273" i="33" s="1"/>
  <c r="AD273" i="33" s="1"/>
  <c r="AE273" i="33" s="1"/>
  <c r="AF273" i="33" s="1"/>
  <c r="AG273" i="33" s="1"/>
  <c r="AK270" i="33"/>
  <c r="B270" i="33"/>
  <c r="AK268" i="33"/>
  <c r="AK267" i="33"/>
  <c r="A267" i="33"/>
  <c r="A268" i="33" s="1"/>
  <c r="A269" i="33" s="1"/>
  <c r="F269" i="33" s="1"/>
  <c r="G269" i="33" s="1"/>
  <c r="H269" i="33" s="1"/>
  <c r="I269" i="33" s="1"/>
  <c r="J269" i="33" s="1"/>
  <c r="K269" i="33" s="1"/>
  <c r="L269" i="33" s="1"/>
  <c r="M269" i="33" s="1"/>
  <c r="N269" i="33" s="1"/>
  <c r="O269" i="33" s="1"/>
  <c r="P269" i="33" s="1"/>
  <c r="Q269" i="33" s="1"/>
  <c r="R269" i="33" s="1"/>
  <c r="S269" i="33" s="1"/>
  <c r="T269" i="33" s="1"/>
  <c r="U269" i="33" s="1"/>
  <c r="V269" i="33" s="1"/>
  <c r="W269" i="33" s="1"/>
  <c r="X269" i="33" s="1"/>
  <c r="Y269" i="33" s="1"/>
  <c r="Z269" i="33" s="1"/>
  <c r="AA269" i="33" s="1"/>
  <c r="AB269" i="33" s="1"/>
  <c r="AC269" i="33" s="1"/>
  <c r="AD269" i="33" s="1"/>
  <c r="AE269" i="33" s="1"/>
  <c r="AF269" i="33" s="1"/>
  <c r="AG269" i="33" s="1"/>
  <c r="AK266" i="33"/>
  <c r="B266" i="33"/>
  <c r="AK264" i="33"/>
  <c r="AK263" i="33"/>
  <c r="A263" i="33"/>
  <c r="A264" i="33" s="1"/>
  <c r="A265" i="33" s="1"/>
  <c r="F265" i="33" s="1"/>
  <c r="G265" i="33" s="1"/>
  <c r="H265" i="33" s="1"/>
  <c r="I265" i="33" s="1"/>
  <c r="J265" i="33" s="1"/>
  <c r="K265" i="33" s="1"/>
  <c r="L265" i="33" s="1"/>
  <c r="M265" i="33" s="1"/>
  <c r="N265" i="33" s="1"/>
  <c r="O265" i="33" s="1"/>
  <c r="P265" i="33" s="1"/>
  <c r="Q265" i="33" s="1"/>
  <c r="R265" i="33" s="1"/>
  <c r="S265" i="33" s="1"/>
  <c r="T265" i="33" s="1"/>
  <c r="U265" i="33" s="1"/>
  <c r="V265" i="33" s="1"/>
  <c r="W265" i="33" s="1"/>
  <c r="X265" i="33" s="1"/>
  <c r="Y265" i="33" s="1"/>
  <c r="Z265" i="33" s="1"/>
  <c r="AA265" i="33" s="1"/>
  <c r="AB265" i="33" s="1"/>
  <c r="AC265" i="33" s="1"/>
  <c r="AD265" i="33" s="1"/>
  <c r="AE265" i="33" s="1"/>
  <c r="AF265" i="33" s="1"/>
  <c r="AG265" i="33" s="1"/>
  <c r="AK262" i="33"/>
  <c r="B262" i="33"/>
  <c r="AK260" i="33"/>
  <c r="AK259" i="33"/>
  <c r="A259" i="33"/>
  <c r="A260" i="33" s="1"/>
  <c r="A261" i="33" s="1"/>
  <c r="F261" i="33" s="1"/>
  <c r="G261" i="33" s="1"/>
  <c r="H261" i="33" s="1"/>
  <c r="I261" i="33" s="1"/>
  <c r="J261" i="33" s="1"/>
  <c r="K261" i="33" s="1"/>
  <c r="L261" i="33" s="1"/>
  <c r="M261" i="33" s="1"/>
  <c r="N261" i="33" s="1"/>
  <c r="O261" i="33" s="1"/>
  <c r="P261" i="33" s="1"/>
  <c r="Q261" i="33" s="1"/>
  <c r="R261" i="33" s="1"/>
  <c r="S261" i="33" s="1"/>
  <c r="T261" i="33" s="1"/>
  <c r="U261" i="33" s="1"/>
  <c r="V261" i="33" s="1"/>
  <c r="W261" i="33" s="1"/>
  <c r="X261" i="33" s="1"/>
  <c r="Y261" i="33" s="1"/>
  <c r="Z261" i="33" s="1"/>
  <c r="AA261" i="33" s="1"/>
  <c r="AB261" i="33" s="1"/>
  <c r="AC261" i="33" s="1"/>
  <c r="AD261" i="33" s="1"/>
  <c r="AE261" i="33" s="1"/>
  <c r="AF261" i="33" s="1"/>
  <c r="AG261" i="33" s="1"/>
  <c r="AK258" i="33"/>
  <c r="B258" i="33"/>
  <c r="AK256" i="33"/>
  <c r="AK255" i="33"/>
  <c r="A255" i="33"/>
  <c r="A256" i="33" s="1"/>
  <c r="A257" i="33" s="1"/>
  <c r="F257" i="33" s="1"/>
  <c r="G257" i="33" s="1"/>
  <c r="H257" i="33" s="1"/>
  <c r="I257" i="33" s="1"/>
  <c r="J257" i="33" s="1"/>
  <c r="K257" i="33" s="1"/>
  <c r="L257" i="33" s="1"/>
  <c r="M257" i="33" s="1"/>
  <c r="N257" i="33" s="1"/>
  <c r="O257" i="33" s="1"/>
  <c r="P257" i="33" s="1"/>
  <c r="Q257" i="33" s="1"/>
  <c r="R257" i="33" s="1"/>
  <c r="S257" i="33" s="1"/>
  <c r="T257" i="33" s="1"/>
  <c r="U257" i="33" s="1"/>
  <c r="V257" i="33" s="1"/>
  <c r="W257" i="33" s="1"/>
  <c r="X257" i="33" s="1"/>
  <c r="Y257" i="33" s="1"/>
  <c r="Z257" i="33" s="1"/>
  <c r="AA257" i="33" s="1"/>
  <c r="AB257" i="33" s="1"/>
  <c r="AC257" i="33" s="1"/>
  <c r="AD257" i="33" s="1"/>
  <c r="AE257" i="33" s="1"/>
  <c r="AF257" i="33" s="1"/>
  <c r="AG257" i="33" s="1"/>
  <c r="AK254" i="33"/>
  <c r="B254" i="33"/>
  <c r="AK252" i="33"/>
  <c r="AK251" i="33"/>
  <c r="A251" i="33"/>
  <c r="A252" i="33" s="1"/>
  <c r="A253" i="33" s="1"/>
  <c r="F253" i="33" s="1"/>
  <c r="G253" i="33" s="1"/>
  <c r="H253" i="33" s="1"/>
  <c r="I253" i="33" s="1"/>
  <c r="J253" i="33" s="1"/>
  <c r="K253" i="33" s="1"/>
  <c r="L253" i="33" s="1"/>
  <c r="M253" i="33" s="1"/>
  <c r="N253" i="33" s="1"/>
  <c r="O253" i="33" s="1"/>
  <c r="P253" i="33" s="1"/>
  <c r="Q253" i="33" s="1"/>
  <c r="R253" i="33" s="1"/>
  <c r="S253" i="33" s="1"/>
  <c r="T253" i="33" s="1"/>
  <c r="U253" i="33" s="1"/>
  <c r="V253" i="33" s="1"/>
  <c r="W253" i="33" s="1"/>
  <c r="X253" i="33" s="1"/>
  <c r="Y253" i="33" s="1"/>
  <c r="Z253" i="33" s="1"/>
  <c r="AA253" i="33" s="1"/>
  <c r="AB253" i="33" s="1"/>
  <c r="AC253" i="33" s="1"/>
  <c r="AD253" i="33" s="1"/>
  <c r="AE253" i="33" s="1"/>
  <c r="AF253" i="33" s="1"/>
  <c r="AG253" i="33" s="1"/>
  <c r="AK250" i="33"/>
  <c r="B250" i="33"/>
  <c r="AK248" i="33"/>
  <c r="AK247" i="33"/>
  <c r="A247" i="33"/>
  <c r="A248" i="33" s="1"/>
  <c r="A249" i="33" s="1"/>
  <c r="F249" i="33" s="1"/>
  <c r="G249" i="33" s="1"/>
  <c r="H249" i="33" s="1"/>
  <c r="I249" i="33" s="1"/>
  <c r="J249" i="33" s="1"/>
  <c r="K249" i="33" s="1"/>
  <c r="L249" i="33" s="1"/>
  <c r="M249" i="33" s="1"/>
  <c r="N249" i="33" s="1"/>
  <c r="O249" i="33" s="1"/>
  <c r="P249" i="33" s="1"/>
  <c r="Q249" i="33" s="1"/>
  <c r="R249" i="33" s="1"/>
  <c r="S249" i="33" s="1"/>
  <c r="T249" i="33" s="1"/>
  <c r="U249" i="33" s="1"/>
  <c r="V249" i="33" s="1"/>
  <c r="W249" i="33" s="1"/>
  <c r="X249" i="33" s="1"/>
  <c r="Y249" i="33" s="1"/>
  <c r="Z249" i="33" s="1"/>
  <c r="AA249" i="33" s="1"/>
  <c r="AB249" i="33" s="1"/>
  <c r="AC249" i="33" s="1"/>
  <c r="AD249" i="33" s="1"/>
  <c r="AE249" i="33" s="1"/>
  <c r="AF249" i="33" s="1"/>
  <c r="AG249" i="33" s="1"/>
  <c r="AK246" i="33"/>
  <c r="B246" i="33"/>
  <c r="AK244" i="33"/>
  <c r="AK243" i="33"/>
  <c r="A243" i="33"/>
  <c r="A244" i="33" s="1"/>
  <c r="A245" i="33" s="1"/>
  <c r="F245" i="33" s="1"/>
  <c r="G245" i="33" s="1"/>
  <c r="H245" i="33" s="1"/>
  <c r="I245" i="33" s="1"/>
  <c r="J245" i="33" s="1"/>
  <c r="K245" i="33" s="1"/>
  <c r="L245" i="33" s="1"/>
  <c r="M245" i="33" s="1"/>
  <c r="N245" i="33" s="1"/>
  <c r="O245" i="33" s="1"/>
  <c r="P245" i="33" s="1"/>
  <c r="Q245" i="33" s="1"/>
  <c r="R245" i="33" s="1"/>
  <c r="S245" i="33" s="1"/>
  <c r="T245" i="33" s="1"/>
  <c r="U245" i="33" s="1"/>
  <c r="V245" i="33" s="1"/>
  <c r="W245" i="33" s="1"/>
  <c r="X245" i="33" s="1"/>
  <c r="Y245" i="33" s="1"/>
  <c r="Z245" i="33" s="1"/>
  <c r="AA245" i="33" s="1"/>
  <c r="AB245" i="33" s="1"/>
  <c r="AC245" i="33" s="1"/>
  <c r="AD245" i="33" s="1"/>
  <c r="AE245" i="33" s="1"/>
  <c r="AF245" i="33" s="1"/>
  <c r="AG245" i="33" s="1"/>
  <c r="AK242" i="33"/>
  <c r="B242" i="33"/>
  <c r="AK240" i="33"/>
  <c r="AK239" i="33"/>
  <c r="A239" i="33"/>
  <c r="A240" i="33" s="1"/>
  <c r="A241" i="33" s="1"/>
  <c r="F241" i="33" s="1"/>
  <c r="G241" i="33" s="1"/>
  <c r="H241" i="33" s="1"/>
  <c r="I241" i="33" s="1"/>
  <c r="J241" i="33" s="1"/>
  <c r="K241" i="33" s="1"/>
  <c r="L241" i="33" s="1"/>
  <c r="M241" i="33" s="1"/>
  <c r="N241" i="33" s="1"/>
  <c r="O241" i="33" s="1"/>
  <c r="P241" i="33" s="1"/>
  <c r="Q241" i="33" s="1"/>
  <c r="R241" i="33" s="1"/>
  <c r="S241" i="33" s="1"/>
  <c r="T241" i="33" s="1"/>
  <c r="U241" i="33" s="1"/>
  <c r="V241" i="33" s="1"/>
  <c r="W241" i="33" s="1"/>
  <c r="X241" i="33" s="1"/>
  <c r="Y241" i="33" s="1"/>
  <c r="Z241" i="33" s="1"/>
  <c r="AA241" i="33" s="1"/>
  <c r="AB241" i="33" s="1"/>
  <c r="AC241" i="33" s="1"/>
  <c r="AD241" i="33" s="1"/>
  <c r="AE241" i="33" s="1"/>
  <c r="AF241" i="33" s="1"/>
  <c r="AG241" i="33" s="1"/>
  <c r="AK238" i="33"/>
  <c r="B238" i="33"/>
  <c r="AK236" i="33"/>
  <c r="AK235" i="33"/>
  <c r="A235" i="33"/>
  <c r="A236" i="33" s="1"/>
  <c r="A237" i="33" s="1"/>
  <c r="F237" i="33" s="1"/>
  <c r="G237" i="33" s="1"/>
  <c r="H237" i="33" s="1"/>
  <c r="I237" i="33" s="1"/>
  <c r="J237" i="33" s="1"/>
  <c r="K237" i="33" s="1"/>
  <c r="L237" i="33" s="1"/>
  <c r="M237" i="33" s="1"/>
  <c r="N237" i="33" s="1"/>
  <c r="O237" i="33" s="1"/>
  <c r="P237" i="33" s="1"/>
  <c r="Q237" i="33" s="1"/>
  <c r="R237" i="33" s="1"/>
  <c r="S237" i="33" s="1"/>
  <c r="T237" i="33" s="1"/>
  <c r="U237" i="33" s="1"/>
  <c r="V237" i="33" s="1"/>
  <c r="W237" i="33" s="1"/>
  <c r="X237" i="33" s="1"/>
  <c r="Y237" i="33" s="1"/>
  <c r="Z237" i="33" s="1"/>
  <c r="AA237" i="33" s="1"/>
  <c r="AB237" i="33" s="1"/>
  <c r="AC237" i="33" s="1"/>
  <c r="AD237" i="33" s="1"/>
  <c r="AE237" i="33" s="1"/>
  <c r="AF237" i="33" s="1"/>
  <c r="AG237" i="33" s="1"/>
  <c r="AK234" i="33"/>
  <c r="B234" i="33"/>
  <c r="AK232" i="33"/>
  <c r="AK231" i="33"/>
  <c r="A231" i="33"/>
  <c r="A232" i="33" s="1"/>
  <c r="A233" i="33" s="1"/>
  <c r="F233" i="33" s="1"/>
  <c r="G233" i="33" s="1"/>
  <c r="H233" i="33" s="1"/>
  <c r="I233" i="33" s="1"/>
  <c r="J233" i="33" s="1"/>
  <c r="K233" i="33" s="1"/>
  <c r="L233" i="33" s="1"/>
  <c r="M233" i="33" s="1"/>
  <c r="N233" i="33" s="1"/>
  <c r="O233" i="33" s="1"/>
  <c r="P233" i="33" s="1"/>
  <c r="Q233" i="33" s="1"/>
  <c r="R233" i="33" s="1"/>
  <c r="S233" i="33" s="1"/>
  <c r="T233" i="33" s="1"/>
  <c r="U233" i="33" s="1"/>
  <c r="V233" i="33" s="1"/>
  <c r="W233" i="33" s="1"/>
  <c r="X233" i="33" s="1"/>
  <c r="Y233" i="33" s="1"/>
  <c r="Z233" i="33" s="1"/>
  <c r="AA233" i="33" s="1"/>
  <c r="AB233" i="33" s="1"/>
  <c r="AC233" i="33" s="1"/>
  <c r="AD233" i="33" s="1"/>
  <c r="AE233" i="33" s="1"/>
  <c r="AF233" i="33" s="1"/>
  <c r="AG233" i="33" s="1"/>
  <c r="AK230" i="33"/>
  <c r="B230" i="33"/>
  <c r="AK228" i="33"/>
  <c r="AK227" i="33"/>
  <c r="A227" i="33"/>
  <c r="A228" i="33" s="1"/>
  <c r="A229" i="33" s="1"/>
  <c r="F229" i="33" s="1"/>
  <c r="G229" i="33" s="1"/>
  <c r="H229" i="33" s="1"/>
  <c r="I229" i="33" s="1"/>
  <c r="J229" i="33" s="1"/>
  <c r="K229" i="33" s="1"/>
  <c r="L229" i="33" s="1"/>
  <c r="M229" i="33" s="1"/>
  <c r="N229" i="33" s="1"/>
  <c r="O229" i="33" s="1"/>
  <c r="P229" i="33" s="1"/>
  <c r="Q229" i="33" s="1"/>
  <c r="R229" i="33" s="1"/>
  <c r="S229" i="33" s="1"/>
  <c r="T229" i="33" s="1"/>
  <c r="U229" i="33" s="1"/>
  <c r="V229" i="33" s="1"/>
  <c r="W229" i="33" s="1"/>
  <c r="X229" i="33" s="1"/>
  <c r="Y229" i="33" s="1"/>
  <c r="Z229" i="33" s="1"/>
  <c r="AA229" i="33" s="1"/>
  <c r="AB229" i="33" s="1"/>
  <c r="AC229" i="33" s="1"/>
  <c r="AD229" i="33" s="1"/>
  <c r="AE229" i="33" s="1"/>
  <c r="AF229" i="33" s="1"/>
  <c r="AG229" i="33" s="1"/>
  <c r="AK226" i="33"/>
  <c r="B226" i="33"/>
  <c r="AK224" i="33"/>
  <c r="AK223" i="33"/>
  <c r="A223" i="33"/>
  <c r="A224" i="33" s="1"/>
  <c r="A225" i="33" s="1"/>
  <c r="F225" i="33" s="1"/>
  <c r="G225" i="33" s="1"/>
  <c r="H225" i="33" s="1"/>
  <c r="I225" i="33" s="1"/>
  <c r="J225" i="33" s="1"/>
  <c r="K225" i="33" s="1"/>
  <c r="L225" i="33" s="1"/>
  <c r="M225" i="33" s="1"/>
  <c r="N225" i="33" s="1"/>
  <c r="O225" i="33" s="1"/>
  <c r="P225" i="33" s="1"/>
  <c r="Q225" i="33" s="1"/>
  <c r="R225" i="33" s="1"/>
  <c r="S225" i="33" s="1"/>
  <c r="T225" i="33" s="1"/>
  <c r="U225" i="33" s="1"/>
  <c r="V225" i="33" s="1"/>
  <c r="W225" i="33" s="1"/>
  <c r="X225" i="33" s="1"/>
  <c r="Y225" i="33" s="1"/>
  <c r="Z225" i="33" s="1"/>
  <c r="AA225" i="33" s="1"/>
  <c r="AB225" i="33" s="1"/>
  <c r="AC225" i="33" s="1"/>
  <c r="AD225" i="33" s="1"/>
  <c r="AE225" i="33" s="1"/>
  <c r="AF225" i="33" s="1"/>
  <c r="AG225" i="33" s="1"/>
  <c r="AK222" i="33"/>
  <c r="B222" i="33"/>
  <c r="AK220" i="33"/>
  <c r="AK219" i="33"/>
  <c r="A219" i="33"/>
  <c r="A220" i="33" s="1"/>
  <c r="A221" i="33" s="1"/>
  <c r="F221" i="33" s="1"/>
  <c r="G221" i="33" s="1"/>
  <c r="H221" i="33" s="1"/>
  <c r="I221" i="33" s="1"/>
  <c r="J221" i="33" s="1"/>
  <c r="K221" i="33" s="1"/>
  <c r="L221" i="33" s="1"/>
  <c r="M221" i="33" s="1"/>
  <c r="N221" i="33" s="1"/>
  <c r="O221" i="33" s="1"/>
  <c r="P221" i="33" s="1"/>
  <c r="Q221" i="33" s="1"/>
  <c r="R221" i="33" s="1"/>
  <c r="S221" i="33" s="1"/>
  <c r="T221" i="33" s="1"/>
  <c r="U221" i="33" s="1"/>
  <c r="V221" i="33" s="1"/>
  <c r="W221" i="33" s="1"/>
  <c r="X221" i="33" s="1"/>
  <c r="Y221" i="33" s="1"/>
  <c r="Z221" i="33" s="1"/>
  <c r="AA221" i="33" s="1"/>
  <c r="AB221" i="33" s="1"/>
  <c r="AC221" i="33" s="1"/>
  <c r="AD221" i="33" s="1"/>
  <c r="AE221" i="33" s="1"/>
  <c r="AF221" i="33" s="1"/>
  <c r="AG221" i="33" s="1"/>
  <c r="AK218" i="33"/>
  <c r="B218" i="33"/>
  <c r="AK216" i="33"/>
  <c r="AK215" i="33"/>
  <c r="A215" i="33"/>
  <c r="A216" i="33" s="1"/>
  <c r="A217" i="33" s="1"/>
  <c r="F217" i="33" s="1"/>
  <c r="G217" i="33" s="1"/>
  <c r="H217" i="33" s="1"/>
  <c r="I217" i="33" s="1"/>
  <c r="J217" i="33" s="1"/>
  <c r="K217" i="33" s="1"/>
  <c r="L217" i="33" s="1"/>
  <c r="M217" i="33" s="1"/>
  <c r="N217" i="33" s="1"/>
  <c r="O217" i="33" s="1"/>
  <c r="P217" i="33" s="1"/>
  <c r="Q217" i="33" s="1"/>
  <c r="R217" i="33" s="1"/>
  <c r="S217" i="33" s="1"/>
  <c r="T217" i="33" s="1"/>
  <c r="U217" i="33" s="1"/>
  <c r="V217" i="33" s="1"/>
  <c r="W217" i="33" s="1"/>
  <c r="X217" i="33" s="1"/>
  <c r="Y217" i="33" s="1"/>
  <c r="Z217" i="33" s="1"/>
  <c r="AA217" i="33" s="1"/>
  <c r="AB217" i="33" s="1"/>
  <c r="AC217" i="33" s="1"/>
  <c r="AD217" i="33" s="1"/>
  <c r="AE217" i="33" s="1"/>
  <c r="AF217" i="33" s="1"/>
  <c r="AG217" i="33" s="1"/>
  <c r="AK214" i="33"/>
  <c r="B214" i="33"/>
  <c r="AK212" i="33"/>
  <c r="AK211" i="33"/>
  <c r="A211" i="33"/>
  <c r="A212" i="33" s="1"/>
  <c r="A213" i="33" s="1"/>
  <c r="F213" i="33" s="1"/>
  <c r="G213" i="33" s="1"/>
  <c r="H213" i="33" s="1"/>
  <c r="I213" i="33" s="1"/>
  <c r="J213" i="33" s="1"/>
  <c r="K213" i="33" s="1"/>
  <c r="L213" i="33" s="1"/>
  <c r="M213" i="33" s="1"/>
  <c r="N213" i="33" s="1"/>
  <c r="O213" i="33" s="1"/>
  <c r="P213" i="33" s="1"/>
  <c r="Q213" i="33" s="1"/>
  <c r="R213" i="33" s="1"/>
  <c r="S213" i="33" s="1"/>
  <c r="T213" i="33" s="1"/>
  <c r="U213" i="33" s="1"/>
  <c r="V213" i="33" s="1"/>
  <c r="W213" i="33" s="1"/>
  <c r="X213" i="33" s="1"/>
  <c r="Y213" i="33" s="1"/>
  <c r="Z213" i="33" s="1"/>
  <c r="AA213" i="33" s="1"/>
  <c r="AB213" i="33" s="1"/>
  <c r="AC213" i="33" s="1"/>
  <c r="AD213" i="33" s="1"/>
  <c r="AE213" i="33" s="1"/>
  <c r="AF213" i="33" s="1"/>
  <c r="AG213" i="33" s="1"/>
  <c r="AK210" i="33"/>
  <c r="B210" i="33"/>
  <c r="AK208" i="33"/>
  <c r="AK207" i="33"/>
  <c r="A207" i="33"/>
  <c r="A208" i="33" s="1"/>
  <c r="A209" i="33" s="1"/>
  <c r="F209" i="33" s="1"/>
  <c r="G209" i="33" s="1"/>
  <c r="H209" i="33" s="1"/>
  <c r="I209" i="33" s="1"/>
  <c r="J209" i="33" s="1"/>
  <c r="K209" i="33" s="1"/>
  <c r="L209" i="33" s="1"/>
  <c r="M209" i="33" s="1"/>
  <c r="N209" i="33" s="1"/>
  <c r="O209" i="33" s="1"/>
  <c r="P209" i="33" s="1"/>
  <c r="Q209" i="33" s="1"/>
  <c r="R209" i="33" s="1"/>
  <c r="S209" i="33" s="1"/>
  <c r="T209" i="33" s="1"/>
  <c r="U209" i="33" s="1"/>
  <c r="V209" i="33" s="1"/>
  <c r="W209" i="33" s="1"/>
  <c r="X209" i="33" s="1"/>
  <c r="Y209" i="33" s="1"/>
  <c r="Z209" i="33" s="1"/>
  <c r="AA209" i="33" s="1"/>
  <c r="AB209" i="33" s="1"/>
  <c r="AC209" i="33" s="1"/>
  <c r="AD209" i="33" s="1"/>
  <c r="AE209" i="33" s="1"/>
  <c r="AF209" i="33" s="1"/>
  <c r="AG209" i="33" s="1"/>
  <c r="AK206" i="33"/>
  <c r="B206" i="33"/>
  <c r="AK204" i="33"/>
  <c r="AK203" i="33"/>
  <c r="A203" i="33"/>
  <c r="A204" i="33" s="1"/>
  <c r="A205" i="33" s="1"/>
  <c r="F205" i="33" s="1"/>
  <c r="G205" i="33" s="1"/>
  <c r="H205" i="33" s="1"/>
  <c r="I205" i="33" s="1"/>
  <c r="J205" i="33" s="1"/>
  <c r="K205" i="33" s="1"/>
  <c r="L205" i="33" s="1"/>
  <c r="M205" i="33" s="1"/>
  <c r="N205" i="33" s="1"/>
  <c r="O205" i="33" s="1"/>
  <c r="P205" i="33" s="1"/>
  <c r="Q205" i="33" s="1"/>
  <c r="R205" i="33" s="1"/>
  <c r="S205" i="33" s="1"/>
  <c r="T205" i="33" s="1"/>
  <c r="U205" i="33" s="1"/>
  <c r="V205" i="33" s="1"/>
  <c r="W205" i="33" s="1"/>
  <c r="X205" i="33" s="1"/>
  <c r="Y205" i="33" s="1"/>
  <c r="Z205" i="33" s="1"/>
  <c r="AA205" i="33" s="1"/>
  <c r="AB205" i="33" s="1"/>
  <c r="AC205" i="33" s="1"/>
  <c r="AD205" i="33" s="1"/>
  <c r="AE205" i="33" s="1"/>
  <c r="AF205" i="33" s="1"/>
  <c r="AG205" i="33" s="1"/>
  <c r="AK202" i="33"/>
  <c r="B202" i="33"/>
  <c r="AK200" i="33"/>
  <c r="AK199" i="33"/>
  <c r="A199" i="33"/>
  <c r="A200" i="33" s="1"/>
  <c r="A201" i="33" s="1"/>
  <c r="F201" i="33" s="1"/>
  <c r="G201" i="33" s="1"/>
  <c r="H201" i="33" s="1"/>
  <c r="I201" i="33" s="1"/>
  <c r="J201" i="33" s="1"/>
  <c r="K201" i="33" s="1"/>
  <c r="L201" i="33" s="1"/>
  <c r="M201" i="33" s="1"/>
  <c r="N201" i="33" s="1"/>
  <c r="O201" i="33" s="1"/>
  <c r="P201" i="33" s="1"/>
  <c r="Q201" i="33" s="1"/>
  <c r="R201" i="33" s="1"/>
  <c r="S201" i="33" s="1"/>
  <c r="T201" i="33" s="1"/>
  <c r="U201" i="33" s="1"/>
  <c r="V201" i="33" s="1"/>
  <c r="W201" i="33" s="1"/>
  <c r="X201" i="33" s="1"/>
  <c r="Y201" i="33" s="1"/>
  <c r="Z201" i="33" s="1"/>
  <c r="AA201" i="33" s="1"/>
  <c r="AB201" i="33" s="1"/>
  <c r="AC201" i="33" s="1"/>
  <c r="AD201" i="33" s="1"/>
  <c r="AE201" i="33" s="1"/>
  <c r="AF201" i="33" s="1"/>
  <c r="AG201" i="33" s="1"/>
  <c r="AK198" i="33"/>
  <c r="B198" i="33"/>
  <c r="AK196" i="33"/>
  <c r="AK195" i="33"/>
  <c r="A195" i="33"/>
  <c r="A196" i="33" s="1"/>
  <c r="A197" i="33" s="1"/>
  <c r="F197" i="33" s="1"/>
  <c r="G197" i="33" s="1"/>
  <c r="H197" i="33" s="1"/>
  <c r="I197" i="33" s="1"/>
  <c r="J197" i="33" s="1"/>
  <c r="K197" i="33" s="1"/>
  <c r="L197" i="33" s="1"/>
  <c r="M197" i="33" s="1"/>
  <c r="N197" i="33" s="1"/>
  <c r="O197" i="33" s="1"/>
  <c r="P197" i="33" s="1"/>
  <c r="Q197" i="33" s="1"/>
  <c r="R197" i="33" s="1"/>
  <c r="S197" i="33" s="1"/>
  <c r="T197" i="33" s="1"/>
  <c r="U197" i="33" s="1"/>
  <c r="V197" i="33" s="1"/>
  <c r="W197" i="33" s="1"/>
  <c r="X197" i="33" s="1"/>
  <c r="Y197" i="33" s="1"/>
  <c r="Z197" i="33" s="1"/>
  <c r="AA197" i="33" s="1"/>
  <c r="AB197" i="33" s="1"/>
  <c r="AC197" i="33" s="1"/>
  <c r="AD197" i="33" s="1"/>
  <c r="AE197" i="33" s="1"/>
  <c r="AF197" i="33" s="1"/>
  <c r="AG197" i="33" s="1"/>
  <c r="AK194" i="33"/>
  <c r="B194" i="33"/>
  <c r="AK192" i="33"/>
  <c r="AK191" i="33"/>
  <c r="A191" i="33"/>
  <c r="A192" i="33" s="1"/>
  <c r="A193" i="33" s="1"/>
  <c r="F193" i="33" s="1"/>
  <c r="G193" i="33" s="1"/>
  <c r="H193" i="33" s="1"/>
  <c r="I193" i="33" s="1"/>
  <c r="J193" i="33" s="1"/>
  <c r="K193" i="33" s="1"/>
  <c r="L193" i="33" s="1"/>
  <c r="M193" i="33" s="1"/>
  <c r="N193" i="33" s="1"/>
  <c r="O193" i="33" s="1"/>
  <c r="P193" i="33" s="1"/>
  <c r="Q193" i="33" s="1"/>
  <c r="R193" i="33" s="1"/>
  <c r="S193" i="33" s="1"/>
  <c r="T193" i="33" s="1"/>
  <c r="U193" i="33" s="1"/>
  <c r="V193" i="33" s="1"/>
  <c r="W193" i="33" s="1"/>
  <c r="X193" i="33" s="1"/>
  <c r="Y193" i="33" s="1"/>
  <c r="Z193" i="33" s="1"/>
  <c r="AA193" i="33" s="1"/>
  <c r="AB193" i="33" s="1"/>
  <c r="AC193" i="33" s="1"/>
  <c r="AD193" i="33" s="1"/>
  <c r="AE193" i="33" s="1"/>
  <c r="AF193" i="33" s="1"/>
  <c r="AG193" i="33" s="1"/>
  <c r="AK190" i="33"/>
  <c r="B190" i="33"/>
  <c r="AK188" i="33"/>
  <c r="AK187" i="33"/>
  <c r="A187" i="33"/>
  <c r="A188" i="33" s="1"/>
  <c r="A189" i="33" s="1"/>
  <c r="F189" i="33" s="1"/>
  <c r="G189" i="33" s="1"/>
  <c r="H189" i="33" s="1"/>
  <c r="I189" i="33" s="1"/>
  <c r="J189" i="33" s="1"/>
  <c r="K189" i="33" s="1"/>
  <c r="L189" i="33" s="1"/>
  <c r="M189" i="33" s="1"/>
  <c r="N189" i="33" s="1"/>
  <c r="O189" i="33" s="1"/>
  <c r="P189" i="33" s="1"/>
  <c r="Q189" i="33" s="1"/>
  <c r="R189" i="33" s="1"/>
  <c r="S189" i="33" s="1"/>
  <c r="T189" i="33" s="1"/>
  <c r="U189" i="33" s="1"/>
  <c r="V189" i="33" s="1"/>
  <c r="W189" i="33" s="1"/>
  <c r="X189" i="33" s="1"/>
  <c r="Y189" i="33" s="1"/>
  <c r="Z189" i="33" s="1"/>
  <c r="AA189" i="33" s="1"/>
  <c r="AB189" i="33" s="1"/>
  <c r="AC189" i="33" s="1"/>
  <c r="AD189" i="33" s="1"/>
  <c r="AE189" i="33" s="1"/>
  <c r="AF189" i="33" s="1"/>
  <c r="AG189" i="33" s="1"/>
  <c r="AK186" i="33"/>
  <c r="B186" i="33"/>
  <c r="AK184" i="33"/>
  <c r="AK183" i="33"/>
  <c r="A183" i="33"/>
  <c r="A184" i="33" s="1"/>
  <c r="A185" i="33" s="1"/>
  <c r="F185" i="33" s="1"/>
  <c r="G185" i="33" s="1"/>
  <c r="H185" i="33" s="1"/>
  <c r="I185" i="33" s="1"/>
  <c r="J185" i="33" s="1"/>
  <c r="K185" i="33" s="1"/>
  <c r="L185" i="33" s="1"/>
  <c r="M185" i="33" s="1"/>
  <c r="N185" i="33" s="1"/>
  <c r="O185" i="33" s="1"/>
  <c r="P185" i="33" s="1"/>
  <c r="Q185" i="33" s="1"/>
  <c r="R185" i="33" s="1"/>
  <c r="S185" i="33" s="1"/>
  <c r="T185" i="33" s="1"/>
  <c r="U185" i="33" s="1"/>
  <c r="V185" i="33" s="1"/>
  <c r="W185" i="33" s="1"/>
  <c r="X185" i="33" s="1"/>
  <c r="Y185" i="33" s="1"/>
  <c r="Z185" i="33" s="1"/>
  <c r="AA185" i="33" s="1"/>
  <c r="AB185" i="33" s="1"/>
  <c r="AC185" i="33" s="1"/>
  <c r="AD185" i="33" s="1"/>
  <c r="AE185" i="33" s="1"/>
  <c r="AF185" i="33" s="1"/>
  <c r="AG185" i="33" s="1"/>
  <c r="AK182" i="33"/>
  <c r="B182" i="33"/>
  <c r="AK180" i="33"/>
  <c r="AK179" i="33"/>
  <c r="A179" i="33"/>
  <c r="A180" i="33" s="1"/>
  <c r="A181" i="33" s="1"/>
  <c r="F181" i="33" s="1"/>
  <c r="G181" i="33" s="1"/>
  <c r="H181" i="33" s="1"/>
  <c r="I181" i="33" s="1"/>
  <c r="J181" i="33" s="1"/>
  <c r="K181" i="33" s="1"/>
  <c r="L181" i="33" s="1"/>
  <c r="M181" i="33" s="1"/>
  <c r="N181" i="33" s="1"/>
  <c r="O181" i="33" s="1"/>
  <c r="P181" i="33" s="1"/>
  <c r="Q181" i="33" s="1"/>
  <c r="R181" i="33" s="1"/>
  <c r="S181" i="33" s="1"/>
  <c r="T181" i="33" s="1"/>
  <c r="U181" i="33" s="1"/>
  <c r="V181" i="33" s="1"/>
  <c r="W181" i="33" s="1"/>
  <c r="X181" i="33" s="1"/>
  <c r="Y181" i="33" s="1"/>
  <c r="Z181" i="33" s="1"/>
  <c r="AA181" i="33" s="1"/>
  <c r="AB181" i="33" s="1"/>
  <c r="AC181" i="33" s="1"/>
  <c r="AD181" i="33" s="1"/>
  <c r="AE181" i="33" s="1"/>
  <c r="AF181" i="33" s="1"/>
  <c r="AG181" i="33" s="1"/>
  <c r="AK178" i="33"/>
  <c r="B178" i="33"/>
  <c r="AK176" i="33"/>
  <c r="AK175" i="33"/>
  <c r="A175" i="33"/>
  <c r="A176" i="33" s="1"/>
  <c r="A177" i="33" s="1"/>
  <c r="F177" i="33" s="1"/>
  <c r="G177" i="33" s="1"/>
  <c r="H177" i="33" s="1"/>
  <c r="I177" i="33" s="1"/>
  <c r="J177" i="33" s="1"/>
  <c r="K177" i="33" s="1"/>
  <c r="L177" i="33" s="1"/>
  <c r="V174" i="33"/>
  <c r="V9" i="33" s="1"/>
  <c r="O174" i="33"/>
  <c r="AK174" i="33" s="1"/>
  <c r="B174" i="33"/>
  <c r="AK172" i="33"/>
  <c r="AK171" i="33"/>
  <c r="A171" i="33"/>
  <c r="A172" i="33" s="1"/>
  <c r="A173" i="33" s="1"/>
  <c r="F173" i="33" s="1"/>
  <c r="G173" i="33" s="1"/>
  <c r="H173" i="33" s="1"/>
  <c r="I173" i="33" s="1"/>
  <c r="J173" i="33" s="1"/>
  <c r="K173" i="33" s="1"/>
  <c r="L173" i="33" s="1"/>
  <c r="M173" i="33" s="1"/>
  <c r="N173" i="33" s="1"/>
  <c r="O173" i="33" s="1"/>
  <c r="P173" i="33" s="1"/>
  <c r="Q173" i="33" s="1"/>
  <c r="R173" i="33" s="1"/>
  <c r="S173" i="33" s="1"/>
  <c r="T173" i="33" s="1"/>
  <c r="U173" i="33" s="1"/>
  <c r="V173" i="33" s="1"/>
  <c r="W173" i="33" s="1"/>
  <c r="X173" i="33" s="1"/>
  <c r="Y173" i="33" s="1"/>
  <c r="Z173" i="33" s="1"/>
  <c r="AA173" i="33" s="1"/>
  <c r="AB173" i="33" s="1"/>
  <c r="AC173" i="33" s="1"/>
  <c r="AD173" i="33" s="1"/>
  <c r="AE173" i="33" s="1"/>
  <c r="AF173" i="33" s="1"/>
  <c r="AG173" i="33" s="1"/>
  <c r="AK170" i="33"/>
  <c r="B170" i="33"/>
  <c r="AK168" i="33"/>
  <c r="AK167" i="33"/>
  <c r="A167" i="33"/>
  <c r="A168" i="33" s="1"/>
  <c r="A169" i="33" s="1"/>
  <c r="F169" i="33" s="1"/>
  <c r="G169" i="33" s="1"/>
  <c r="H169" i="33" s="1"/>
  <c r="I169" i="33" s="1"/>
  <c r="J169" i="33" s="1"/>
  <c r="K169" i="33" s="1"/>
  <c r="L169" i="33" s="1"/>
  <c r="M169" i="33" s="1"/>
  <c r="N169" i="33" s="1"/>
  <c r="O169" i="33" s="1"/>
  <c r="P169" i="33" s="1"/>
  <c r="Q169" i="33" s="1"/>
  <c r="R169" i="33" s="1"/>
  <c r="S169" i="33" s="1"/>
  <c r="T169" i="33" s="1"/>
  <c r="U169" i="33" s="1"/>
  <c r="V169" i="33" s="1"/>
  <c r="W169" i="33" s="1"/>
  <c r="X169" i="33" s="1"/>
  <c r="Y169" i="33" s="1"/>
  <c r="Z169" i="33" s="1"/>
  <c r="AA169" i="33" s="1"/>
  <c r="AB169" i="33" s="1"/>
  <c r="AC169" i="33" s="1"/>
  <c r="AD169" i="33" s="1"/>
  <c r="AE169" i="33" s="1"/>
  <c r="AF169" i="33" s="1"/>
  <c r="AG169" i="33" s="1"/>
  <c r="AK166" i="33"/>
  <c r="B166" i="33"/>
  <c r="AK164" i="33"/>
  <c r="AK163" i="33"/>
  <c r="A163" i="33"/>
  <c r="A164" i="33" s="1"/>
  <c r="A165" i="33" s="1"/>
  <c r="F165" i="33" s="1"/>
  <c r="G165" i="33" s="1"/>
  <c r="H165" i="33" s="1"/>
  <c r="I165" i="33" s="1"/>
  <c r="J165" i="33" s="1"/>
  <c r="K165" i="33" s="1"/>
  <c r="L165" i="33" s="1"/>
  <c r="M165" i="33" s="1"/>
  <c r="N165" i="33" s="1"/>
  <c r="O165" i="33" s="1"/>
  <c r="P165" i="33" s="1"/>
  <c r="Q165" i="33" s="1"/>
  <c r="R165" i="33" s="1"/>
  <c r="S165" i="33" s="1"/>
  <c r="T165" i="33" s="1"/>
  <c r="U165" i="33" s="1"/>
  <c r="V165" i="33" s="1"/>
  <c r="W165" i="33" s="1"/>
  <c r="X165" i="33" s="1"/>
  <c r="Y165" i="33" s="1"/>
  <c r="Z165" i="33" s="1"/>
  <c r="AA165" i="33" s="1"/>
  <c r="AB165" i="33" s="1"/>
  <c r="AC165" i="33" s="1"/>
  <c r="AD165" i="33" s="1"/>
  <c r="AE165" i="33" s="1"/>
  <c r="AF165" i="33" s="1"/>
  <c r="AG165" i="33" s="1"/>
  <c r="AK162" i="33"/>
  <c r="B162" i="33"/>
  <c r="AK160" i="33"/>
  <c r="AK159" i="33"/>
  <c r="A159" i="33"/>
  <c r="A160" i="33" s="1"/>
  <c r="A161" i="33" s="1"/>
  <c r="F161" i="33" s="1"/>
  <c r="G161" i="33" s="1"/>
  <c r="H161" i="33" s="1"/>
  <c r="I161" i="33" s="1"/>
  <c r="J161" i="33" s="1"/>
  <c r="K161" i="33" s="1"/>
  <c r="L161" i="33" s="1"/>
  <c r="M161" i="33" s="1"/>
  <c r="N161" i="33" s="1"/>
  <c r="O161" i="33" s="1"/>
  <c r="P161" i="33" s="1"/>
  <c r="Q161" i="33" s="1"/>
  <c r="R161" i="33" s="1"/>
  <c r="S161" i="33" s="1"/>
  <c r="T161" i="33" s="1"/>
  <c r="U161" i="33" s="1"/>
  <c r="V161" i="33" s="1"/>
  <c r="W161" i="33" s="1"/>
  <c r="X161" i="33" s="1"/>
  <c r="Y161" i="33" s="1"/>
  <c r="Z161" i="33" s="1"/>
  <c r="AA161" i="33" s="1"/>
  <c r="AB161" i="33" s="1"/>
  <c r="AC161" i="33" s="1"/>
  <c r="AD161" i="33" s="1"/>
  <c r="AE161" i="33" s="1"/>
  <c r="AF161" i="33" s="1"/>
  <c r="AG161" i="33" s="1"/>
  <c r="AK158" i="33"/>
  <c r="B158" i="33"/>
  <c r="AK156" i="33"/>
  <c r="AK155" i="33"/>
  <c r="A155" i="33"/>
  <c r="A156" i="33" s="1"/>
  <c r="A157" i="33" s="1"/>
  <c r="F157" i="33" s="1"/>
  <c r="G157" i="33" s="1"/>
  <c r="H157" i="33" s="1"/>
  <c r="I157" i="33" s="1"/>
  <c r="J157" i="33" s="1"/>
  <c r="K157" i="33" s="1"/>
  <c r="L157" i="33" s="1"/>
  <c r="M157" i="33" s="1"/>
  <c r="N157" i="33" s="1"/>
  <c r="O157" i="33" s="1"/>
  <c r="P157" i="33" s="1"/>
  <c r="Q157" i="33" s="1"/>
  <c r="R157" i="33" s="1"/>
  <c r="S157" i="33" s="1"/>
  <c r="T157" i="33" s="1"/>
  <c r="U157" i="33" s="1"/>
  <c r="V157" i="33" s="1"/>
  <c r="W157" i="33" s="1"/>
  <c r="X157" i="33" s="1"/>
  <c r="Y157" i="33" s="1"/>
  <c r="Z157" i="33" s="1"/>
  <c r="AA157" i="33" s="1"/>
  <c r="AB157" i="33" s="1"/>
  <c r="AC157" i="33" s="1"/>
  <c r="AD157" i="33" s="1"/>
  <c r="AE157" i="33" s="1"/>
  <c r="AF157" i="33" s="1"/>
  <c r="AG157" i="33" s="1"/>
  <c r="AK154" i="33"/>
  <c r="B154" i="33"/>
  <c r="AK152" i="33"/>
  <c r="AK151" i="33"/>
  <c r="A151" i="33"/>
  <c r="A152" i="33" s="1"/>
  <c r="A153" i="33" s="1"/>
  <c r="F153" i="33" s="1"/>
  <c r="G153" i="33" s="1"/>
  <c r="H153" i="33" s="1"/>
  <c r="I153" i="33" s="1"/>
  <c r="J153" i="33" s="1"/>
  <c r="K153" i="33" s="1"/>
  <c r="L153" i="33" s="1"/>
  <c r="M153" i="33" s="1"/>
  <c r="N153" i="33" s="1"/>
  <c r="O153" i="33" s="1"/>
  <c r="P153" i="33" s="1"/>
  <c r="Q153" i="33" s="1"/>
  <c r="R153" i="33" s="1"/>
  <c r="S153" i="33" s="1"/>
  <c r="T153" i="33" s="1"/>
  <c r="U153" i="33" s="1"/>
  <c r="V153" i="33" s="1"/>
  <c r="W153" i="33" s="1"/>
  <c r="X153" i="33" s="1"/>
  <c r="Y153" i="33" s="1"/>
  <c r="Z153" i="33" s="1"/>
  <c r="AA153" i="33" s="1"/>
  <c r="AB153" i="33" s="1"/>
  <c r="AC153" i="33" s="1"/>
  <c r="AD153" i="33" s="1"/>
  <c r="AE153" i="33" s="1"/>
  <c r="AF153" i="33" s="1"/>
  <c r="AG153" i="33" s="1"/>
  <c r="AK150" i="33"/>
  <c r="B150" i="33"/>
  <c r="AK148" i="33"/>
  <c r="AK147" i="33"/>
  <c r="A147" i="33"/>
  <c r="A148" i="33" s="1"/>
  <c r="A149" i="33" s="1"/>
  <c r="F149" i="33" s="1"/>
  <c r="G149" i="33" s="1"/>
  <c r="H149" i="33" s="1"/>
  <c r="I149" i="33" s="1"/>
  <c r="J149" i="33" s="1"/>
  <c r="K149" i="33" s="1"/>
  <c r="L149" i="33" s="1"/>
  <c r="M149" i="33" s="1"/>
  <c r="N149" i="33" s="1"/>
  <c r="O149" i="33" s="1"/>
  <c r="P149" i="33" s="1"/>
  <c r="Q149" i="33" s="1"/>
  <c r="R149" i="33" s="1"/>
  <c r="S149" i="33" s="1"/>
  <c r="T149" i="33" s="1"/>
  <c r="U149" i="33" s="1"/>
  <c r="V149" i="33" s="1"/>
  <c r="W149" i="33" s="1"/>
  <c r="X149" i="33" s="1"/>
  <c r="Y149" i="33" s="1"/>
  <c r="Z149" i="33" s="1"/>
  <c r="AA149" i="33" s="1"/>
  <c r="AB149" i="33" s="1"/>
  <c r="AC149" i="33" s="1"/>
  <c r="AD149" i="33" s="1"/>
  <c r="AE149" i="33" s="1"/>
  <c r="AF149" i="33" s="1"/>
  <c r="AG149" i="33" s="1"/>
  <c r="AK146" i="33"/>
  <c r="B146" i="33"/>
  <c r="AK144" i="33"/>
  <c r="AK143" i="33"/>
  <c r="A143" i="33"/>
  <c r="A144" i="33" s="1"/>
  <c r="A145" i="33" s="1"/>
  <c r="F145" i="33" s="1"/>
  <c r="G145" i="33" s="1"/>
  <c r="H145" i="33" s="1"/>
  <c r="I145" i="33" s="1"/>
  <c r="J145" i="33" s="1"/>
  <c r="K145" i="33" s="1"/>
  <c r="L145" i="33" s="1"/>
  <c r="M145" i="33" s="1"/>
  <c r="N145" i="33" s="1"/>
  <c r="O145" i="33" s="1"/>
  <c r="P145" i="33" s="1"/>
  <c r="Q145" i="33" s="1"/>
  <c r="R145" i="33" s="1"/>
  <c r="S145" i="33" s="1"/>
  <c r="T145" i="33" s="1"/>
  <c r="U145" i="33" s="1"/>
  <c r="V145" i="33" s="1"/>
  <c r="W145" i="33" s="1"/>
  <c r="X145" i="33" s="1"/>
  <c r="AC142" i="33"/>
  <c r="AC9" i="33" s="1"/>
  <c r="Z142" i="33"/>
  <c r="Z9" i="33" s="1"/>
  <c r="Y142" i="33"/>
  <c r="Y9" i="33" s="1"/>
  <c r="B142" i="33"/>
  <c r="AK140" i="33"/>
  <c r="AK139" i="33"/>
  <c r="A139" i="33"/>
  <c r="A140" i="33" s="1"/>
  <c r="A141" i="33" s="1"/>
  <c r="F141" i="33" s="1"/>
  <c r="G141" i="33" s="1"/>
  <c r="H141" i="33" s="1"/>
  <c r="I141" i="33" s="1"/>
  <c r="J141" i="33" s="1"/>
  <c r="K141" i="33" s="1"/>
  <c r="L141" i="33" s="1"/>
  <c r="M141" i="33" s="1"/>
  <c r="N141" i="33" s="1"/>
  <c r="O141" i="33" s="1"/>
  <c r="P141" i="33" s="1"/>
  <c r="Q141" i="33" s="1"/>
  <c r="R141" i="33" s="1"/>
  <c r="S141" i="33" s="1"/>
  <c r="T141" i="33" s="1"/>
  <c r="U141" i="33" s="1"/>
  <c r="V141" i="33" s="1"/>
  <c r="W141" i="33" s="1"/>
  <c r="X141" i="33" s="1"/>
  <c r="Y141" i="33" s="1"/>
  <c r="Z141" i="33" s="1"/>
  <c r="AA141" i="33" s="1"/>
  <c r="AB141" i="33" s="1"/>
  <c r="AC141" i="33" s="1"/>
  <c r="AD141" i="33" s="1"/>
  <c r="AE141" i="33" s="1"/>
  <c r="AF141" i="33" s="1"/>
  <c r="AG141" i="33" s="1"/>
  <c r="AK138" i="33"/>
  <c r="B138" i="33"/>
  <c r="AK136" i="33"/>
  <c r="AK135" i="33"/>
  <c r="A135" i="33"/>
  <c r="A136" i="33" s="1"/>
  <c r="A137" i="33" s="1"/>
  <c r="F137" i="33" s="1"/>
  <c r="G137" i="33" s="1"/>
  <c r="H137" i="33" s="1"/>
  <c r="I137" i="33" s="1"/>
  <c r="J137" i="33" s="1"/>
  <c r="K137" i="33" s="1"/>
  <c r="L137" i="33" s="1"/>
  <c r="M137" i="33" s="1"/>
  <c r="N137" i="33" s="1"/>
  <c r="O137" i="33" s="1"/>
  <c r="P137" i="33" s="1"/>
  <c r="Q137" i="33" s="1"/>
  <c r="R137" i="33" s="1"/>
  <c r="S137" i="33" s="1"/>
  <c r="T137" i="33" s="1"/>
  <c r="U137" i="33" s="1"/>
  <c r="V137" i="33" s="1"/>
  <c r="W137" i="33" s="1"/>
  <c r="X137" i="33" s="1"/>
  <c r="Y137" i="33" s="1"/>
  <c r="Z137" i="33" s="1"/>
  <c r="AA137" i="33" s="1"/>
  <c r="AB137" i="33" s="1"/>
  <c r="AC137" i="33" s="1"/>
  <c r="AD137" i="33" s="1"/>
  <c r="AE137" i="33" s="1"/>
  <c r="AF137" i="33" s="1"/>
  <c r="AG137" i="33" s="1"/>
  <c r="AK134" i="33"/>
  <c r="B134" i="33"/>
  <c r="AK132" i="33"/>
  <c r="AK131" i="33"/>
  <c r="A131" i="33"/>
  <c r="A132" i="33" s="1"/>
  <c r="A133" i="33" s="1"/>
  <c r="F133" i="33" s="1"/>
  <c r="G133" i="33" s="1"/>
  <c r="H133" i="33" s="1"/>
  <c r="I133" i="33" s="1"/>
  <c r="J133" i="33" s="1"/>
  <c r="K133" i="33" s="1"/>
  <c r="L133" i="33" s="1"/>
  <c r="M133" i="33" s="1"/>
  <c r="N133" i="33" s="1"/>
  <c r="O133" i="33" s="1"/>
  <c r="P133" i="33" s="1"/>
  <c r="Q133" i="33" s="1"/>
  <c r="R133" i="33" s="1"/>
  <c r="S133" i="33" s="1"/>
  <c r="T133" i="33" s="1"/>
  <c r="U133" i="33" s="1"/>
  <c r="V133" i="33" s="1"/>
  <c r="W133" i="33" s="1"/>
  <c r="X133" i="33" s="1"/>
  <c r="Y133" i="33" s="1"/>
  <c r="Z133" i="33" s="1"/>
  <c r="AA133" i="33" s="1"/>
  <c r="AB133" i="33" s="1"/>
  <c r="AC133" i="33" s="1"/>
  <c r="AD133" i="33" s="1"/>
  <c r="AE133" i="33" s="1"/>
  <c r="AF133" i="33" s="1"/>
  <c r="AG133" i="33" s="1"/>
  <c r="AK130" i="33"/>
  <c r="B130" i="33"/>
  <c r="AK128" i="33"/>
  <c r="AK127" i="33"/>
  <c r="A127" i="33"/>
  <c r="A128" i="33" s="1"/>
  <c r="A129" i="33" s="1"/>
  <c r="F129" i="33" s="1"/>
  <c r="G129" i="33" s="1"/>
  <c r="H129" i="33" s="1"/>
  <c r="I129" i="33" s="1"/>
  <c r="J129" i="33" s="1"/>
  <c r="K129" i="33" s="1"/>
  <c r="L129" i="33" s="1"/>
  <c r="M129" i="33" s="1"/>
  <c r="N129" i="33" s="1"/>
  <c r="O129" i="33" s="1"/>
  <c r="P129" i="33" s="1"/>
  <c r="Q129" i="33" s="1"/>
  <c r="R129" i="33" s="1"/>
  <c r="S129" i="33" s="1"/>
  <c r="T129" i="33" s="1"/>
  <c r="U129" i="33" s="1"/>
  <c r="V129" i="33" s="1"/>
  <c r="W129" i="33" s="1"/>
  <c r="X129" i="33" s="1"/>
  <c r="Y129" i="33" s="1"/>
  <c r="Z129" i="33" s="1"/>
  <c r="AA129" i="33" s="1"/>
  <c r="AB129" i="33" s="1"/>
  <c r="AC129" i="33" s="1"/>
  <c r="AD129" i="33" s="1"/>
  <c r="AE129" i="33" s="1"/>
  <c r="AF129" i="33" s="1"/>
  <c r="AG129" i="33" s="1"/>
  <c r="AK126" i="33"/>
  <c r="B126" i="33"/>
  <c r="AK124" i="33"/>
  <c r="AK123" i="33"/>
  <c r="A123" i="33"/>
  <c r="A124" i="33" s="1"/>
  <c r="A125" i="33" s="1"/>
  <c r="F125" i="33" s="1"/>
  <c r="G125" i="33" s="1"/>
  <c r="H125" i="33" s="1"/>
  <c r="I125" i="33" s="1"/>
  <c r="J125" i="33" s="1"/>
  <c r="K125" i="33" s="1"/>
  <c r="L125" i="33" s="1"/>
  <c r="M125" i="33" s="1"/>
  <c r="N125" i="33" s="1"/>
  <c r="O125" i="33" s="1"/>
  <c r="P125" i="33" s="1"/>
  <c r="Q125" i="33" s="1"/>
  <c r="R125" i="33" s="1"/>
  <c r="S125" i="33" s="1"/>
  <c r="T125" i="33" s="1"/>
  <c r="U125" i="33" s="1"/>
  <c r="V125" i="33" s="1"/>
  <c r="W125" i="33" s="1"/>
  <c r="X125" i="33" s="1"/>
  <c r="Y125" i="33" s="1"/>
  <c r="Z125" i="33" s="1"/>
  <c r="AA125" i="33" s="1"/>
  <c r="AB125" i="33" s="1"/>
  <c r="AC125" i="33" s="1"/>
  <c r="AD125" i="33" s="1"/>
  <c r="AE125" i="33" s="1"/>
  <c r="AF125" i="33" s="1"/>
  <c r="AG125" i="33" s="1"/>
  <c r="AK122" i="33"/>
  <c r="B122" i="33"/>
  <c r="AK120" i="33"/>
  <c r="AK119" i="33"/>
  <c r="A119" i="33"/>
  <c r="A120" i="33" s="1"/>
  <c r="A121" i="33" s="1"/>
  <c r="F121" i="33" s="1"/>
  <c r="G121" i="33" s="1"/>
  <c r="H121" i="33" s="1"/>
  <c r="I121" i="33" s="1"/>
  <c r="J121" i="33" s="1"/>
  <c r="K121" i="33" s="1"/>
  <c r="L121" i="33" s="1"/>
  <c r="M121" i="33" s="1"/>
  <c r="N121" i="33" s="1"/>
  <c r="O121" i="33" s="1"/>
  <c r="P121" i="33" s="1"/>
  <c r="Q121" i="33" s="1"/>
  <c r="R121" i="33" s="1"/>
  <c r="S121" i="33" s="1"/>
  <c r="T121" i="33" s="1"/>
  <c r="U121" i="33" s="1"/>
  <c r="V121" i="33" s="1"/>
  <c r="W121" i="33" s="1"/>
  <c r="X121" i="33" s="1"/>
  <c r="Y121" i="33" s="1"/>
  <c r="Z121" i="33" s="1"/>
  <c r="AA121" i="33" s="1"/>
  <c r="AB121" i="33" s="1"/>
  <c r="AC121" i="33" s="1"/>
  <c r="AD121" i="33" s="1"/>
  <c r="AE121" i="33" s="1"/>
  <c r="AF121" i="33" s="1"/>
  <c r="AG121" i="33" s="1"/>
  <c r="AK118" i="33"/>
  <c r="B118" i="33"/>
  <c r="AK116" i="33"/>
  <c r="AK115" i="33"/>
  <c r="A115" i="33"/>
  <c r="A116" i="33" s="1"/>
  <c r="A117" i="33" s="1"/>
  <c r="F117" i="33" s="1"/>
  <c r="G117" i="33" s="1"/>
  <c r="H117" i="33" s="1"/>
  <c r="I117" i="33" s="1"/>
  <c r="J117" i="33" s="1"/>
  <c r="K117" i="33" s="1"/>
  <c r="L117" i="33" s="1"/>
  <c r="M117" i="33" s="1"/>
  <c r="N117" i="33" s="1"/>
  <c r="O117" i="33" s="1"/>
  <c r="P117" i="33" s="1"/>
  <c r="Q117" i="33" s="1"/>
  <c r="R117" i="33" s="1"/>
  <c r="S117" i="33" s="1"/>
  <c r="T117" i="33" s="1"/>
  <c r="U117" i="33" s="1"/>
  <c r="V117" i="33" s="1"/>
  <c r="W117" i="33" s="1"/>
  <c r="X117" i="33" s="1"/>
  <c r="Y117" i="33" s="1"/>
  <c r="Z117" i="33" s="1"/>
  <c r="AA117" i="33" s="1"/>
  <c r="AB117" i="33" s="1"/>
  <c r="AC117" i="33" s="1"/>
  <c r="AD117" i="33" s="1"/>
  <c r="AE117" i="33" s="1"/>
  <c r="AF117" i="33" s="1"/>
  <c r="AG117" i="33" s="1"/>
  <c r="AK114" i="33"/>
  <c r="B114" i="33"/>
  <c r="AK112" i="33"/>
  <c r="AK111" i="33"/>
  <c r="A111" i="33"/>
  <c r="A112" i="33" s="1"/>
  <c r="A113" i="33" s="1"/>
  <c r="F113" i="33" s="1"/>
  <c r="G113" i="33" s="1"/>
  <c r="H113" i="33" s="1"/>
  <c r="I113" i="33" s="1"/>
  <c r="J113" i="33" s="1"/>
  <c r="K113" i="33" s="1"/>
  <c r="L113" i="33" s="1"/>
  <c r="M113" i="33" s="1"/>
  <c r="N113" i="33" s="1"/>
  <c r="O113" i="33" s="1"/>
  <c r="P113" i="33" s="1"/>
  <c r="Q113" i="33" s="1"/>
  <c r="R113" i="33" s="1"/>
  <c r="S113" i="33" s="1"/>
  <c r="T113" i="33" s="1"/>
  <c r="U113" i="33" s="1"/>
  <c r="V113" i="33" s="1"/>
  <c r="W113" i="33" s="1"/>
  <c r="X113" i="33" s="1"/>
  <c r="Y113" i="33" s="1"/>
  <c r="Z113" i="33" s="1"/>
  <c r="AA113" i="33" s="1"/>
  <c r="AB113" i="33" s="1"/>
  <c r="AC113" i="33" s="1"/>
  <c r="AD113" i="33" s="1"/>
  <c r="AE113" i="33" s="1"/>
  <c r="AF113" i="33" s="1"/>
  <c r="AG113" i="33" s="1"/>
  <c r="AK110" i="33"/>
  <c r="B110" i="33"/>
  <c r="AK108" i="33"/>
  <c r="AK107" i="33"/>
  <c r="A107" i="33"/>
  <c r="A108" i="33" s="1"/>
  <c r="A109" i="33" s="1"/>
  <c r="J106" i="33"/>
  <c r="F106" i="33"/>
  <c r="B106" i="33"/>
  <c r="AK104" i="33"/>
  <c r="AK103" i="33"/>
  <c r="A103" i="33"/>
  <c r="A104" i="33" s="1"/>
  <c r="A105" i="33" s="1"/>
  <c r="F105" i="33" s="1"/>
  <c r="G105" i="33" s="1"/>
  <c r="H105" i="33" s="1"/>
  <c r="I105" i="33" s="1"/>
  <c r="J105" i="33" s="1"/>
  <c r="K105" i="33" s="1"/>
  <c r="L105" i="33" s="1"/>
  <c r="M105" i="33" s="1"/>
  <c r="N105" i="33" s="1"/>
  <c r="O105" i="33" s="1"/>
  <c r="P105" i="33" s="1"/>
  <c r="Q105" i="33" s="1"/>
  <c r="R105" i="33" s="1"/>
  <c r="S105" i="33" s="1"/>
  <c r="T105" i="33" s="1"/>
  <c r="U105" i="33" s="1"/>
  <c r="V105" i="33" s="1"/>
  <c r="W105" i="33" s="1"/>
  <c r="X105" i="33" s="1"/>
  <c r="Y105" i="33" s="1"/>
  <c r="Z105" i="33" s="1"/>
  <c r="AA105" i="33" s="1"/>
  <c r="AB105" i="33" s="1"/>
  <c r="AC105" i="33" s="1"/>
  <c r="AD105" i="33" s="1"/>
  <c r="AE105" i="33" s="1"/>
  <c r="AF105" i="33" s="1"/>
  <c r="AG105" i="33" s="1"/>
  <c r="AK102" i="33"/>
  <c r="B102" i="33"/>
  <c r="AK100" i="33"/>
  <c r="AK99" i="33"/>
  <c r="A99" i="33"/>
  <c r="A100" i="33" s="1"/>
  <c r="A101" i="33" s="1"/>
  <c r="F101" i="33" s="1"/>
  <c r="G101" i="33" s="1"/>
  <c r="H101" i="33" s="1"/>
  <c r="I101" i="33" s="1"/>
  <c r="J101" i="33" s="1"/>
  <c r="K101" i="33" s="1"/>
  <c r="L101" i="33" s="1"/>
  <c r="M101" i="33" s="1"/>
  <c r="N101" i="33" s="1"/>
  <c r="O101" i="33" s="1"/>
  <c r="P101" i="33" s="1"/>
  <c r="Q101" i="33" s="1"/>
  <c r="R101" i="33" s="1"/>
  <c r="S101" i="33" s="1"/>
  <c r="T101" i="33" s="1"/>
  <c r="U101" i="33" s="1"/>
  <c r="V101" i="33" s="1"/>
  <c r="W101" i="33" s="1"/>
  <c r="X101" i="33" s="1"/>
  <c r="Y101" i="33" s="1"/>
  <c r="Z101" i="33" s="1"/>
  <c r="AA101" i="33" s="1"/>
  <c r="AB101" i="33" s="1"/>
  <c r="AC101" i="33" s="1"/>
  <c r="AD101" i="33" s="1"/>
  <c r="AE101" i="33" s="1"/>
  <c r="AF101" i="33" s="1"/>
  <c r="AG101" i="33" s="1"/>
  <c r="AK98" i="33"/>
  <c r="B98" i="33"/>
  <c r="A95" i="33"/>
  <c r="A96" i="33" s="1"/>
  <c r="A97" i="33" s="1"/>
  <c r="F97" i="33" s="1"/>
  <c r="G97" i="33" s="1"/>
  <c r="H97" i="33" s="1"/>
  <c r="I97" i="33" s="1"/>
  <c r="J97" i="33" s="1"/>
  <c r="K97" i="33" s="1"/>
  <c r="L97" i="33" s="1"/>
  <c r="M97" i="33" s="1"/>
  <c r="N97" i="33" s="1"/>
  <c r="O97" i="33" s="1"/>
  <c r="P97" i="33" s="1"/>
  <c r="Q97" i="33" s="1"/>
  <c r="R97" i="33" s="1"/>
  <c r="S97" i="33" s="1"/>
  <c r="T97" i="33" s="1"/>
  <c r="U97" i="33" s="1"/>
  <c r="V97" i="33" s="1"/>
  <c r="W97" i="33" s="1"/>
  <c r="X97" i="33" s="1"/>
  <c r="Y97" i="33" s="1"/>
  <c r="Z97" i="33" s="1"/>
  <c r="AA97" i="33" s="1"/>
  <c r="AB97" i="33" s="1"/>
  <c r="AC97" i="33" s="1"/>
  <c r="AD97" i="33" s="1"/>
  <c r="AE97" i="33" s="1"/>
  <c r="AF97" i="33" s="1"/>
  <c r="AG97" i="33" s="1"/>
  <c r="B94" i="33"/>
  <c r="A91" i="33"/>
  <c r="A92" i="33" s="1"/>
  <c r="A93" i="33" s="1"/>
  <c r="F93" i="33" s="1"/>
  <c r="G93" i="33" s="1"/>
  <c r="H93" i="33" s="1"/>
  <c r="I93" i="33" s="1"/>
  <c r="J93" i="33" s="1"/>
  <c r="K93" i="33" s="1"/>
  <c r="L93" i="33" s="1"/>
  <c r="M93" i="33" s="1"/>
  <c r="N93" i="33" s="1"/>
  <c r="O93" i="33" s="1"/>
  <c r="P93" i="33" s="1"/>
  <c r="Q93" i="33" s="1"/>
  <c r="R93" i="33" s="1"/>
  <c r="S93" i="33" s="1"/>
  <c r="T93" i="33" s="1"/>
  <c r="U93" i="33" s="1"/>
  <c r="V93" i="33" s="1"/>
  <c r="W93" i="33" s="1"/>
  <c r="X93" i="33" s="1"/>
  <c r="Y93" i="33" s="1"/>
  <c r="Z93" i="33" s="1"/>
  <c r="AA93" i="33" s="1"/>
  <c r="AB93" i="33" s="1"/>
  <c r="AC93" i="33" s="1"/>
  <c r="AD93" i="33" s="1"/>
  <c r="AE93" i="33" s="1"/>
  <c r="AF93" i="33" s="1"/>
  <c r="AG93" i="33" s="1"/>
  <c r="B90" i="33"/>
  <c r="AK88" i="33"/>
  <c r="AK87" i="33"/>
  <c r="A87" i="33"/>
  <c r="A88" i="33" s="1"/>
  <c r="A89" i="33" s="1"/>
  <c r="F89" i="33" s="1"/>
  <c r="G89" i="33" s="1"/>
  <c r="H89" i="33" s="1"/>
  <c r="I89" i="33" s="1"/>
  <c r="J89" i="33" s="1"/>
  <c r="K89" i="33" s="1"/>
  <c r="L89" i="33" s="1"/>
  <c r="M89" i="33" s="1"/>
  <c r="N89" i="33" s="1"/>
  <c r="O89" i="33" s="1"/>
  <c r="P89" i="33" s="1"/>
  <c r="Q89" i="33" s="1"/>
  <c r="R89" i="33" s="1"/>
  <c r="S89" i="33" s="1"/>
  <c r="T89" i="33" s="1"/>
  <c r="U89" i="33" s="1"/>
  <c r="V89" i="33" s="1"/>
  <c r="W89" i="33" s="1"/>
  <c r="X89" i="33" s="1"/>
  <c r="Y89" i="33" s="1"/>
  <c r="Z89" i="33" s="1"/>
  <c r="AA89" i="33" s="1"/>
  <c r="AB89" i="33" s="1"/>
  <c r="AC89" i="33" s="1"/>
  <c r="AD89" i="33" s="1"/>
  <c r="AE89" i="33" s="1"/>
  <c r="AF89" i="33" s="1"/>
  <c r="AG89" i="33" s="1"/>
  <c r="AK86" i="33"/>
  <c r="B86" i="33"/>
  <c r="A83" i="33"/>
  <c r="A84" i="33" s="1"/>
  <c r="A85" i="33" s="1"/>
  <c r="F85" i="33" s="1"/>
  <c r="G85" i="33" s="1"/>
  <c r="H85" i="33" s="1"/>
  <c r="I85" i="33" s="1"/>
  <c r="J85" i="33" s="1"/>
  <c r="K85" i="33" s="1"/>
  <c r="L85" i="33" s="1"/>
  <c r="M85" i="33" s="1"/>
  <c r="N85" i="33" s="1"/>
  <c r="O85" i="33" s="1"/>
  <c r="P85" i="33" s="1"/>
  <c r="Q85" i="33" s="1"/>
  <c r="R85" i="33" s="1"/>
  <c r="S85" i="33" s="1"/>
  <c r="T85" i="33" s="1"/>
  <c r="U85" i="33" s="1"/>
  <c r="V85" i="33" s="1"/>
  <c r="W85" i="33" s="1"/>
  <c r="X85" i="33" s="1"/>
  <c r="Y85" i="33" s="1"/>
  <c r="Z85" i="33" s="1"/>
  <c r="AA85" i="33" s="1"/>
  <c r="AB85" i="33" s="1"/>
  <c r="AC85" i="33" s="1"/>
  <c r="AD85" i="33" s="1"/>
  <c r="AE85" i="33" s="1"/>
  <c r="AF85" i="33" s="1"/>
  <c r="AG85" i="33" s="1"/>
  <c r="B82" i="33"/>
  <c r="A79" i="33"/>
  <c r="A80" i="33" s="1"/>
  <c r="A81" i="33" s="1"/>
  <c r="F81" i="33" s="1"/>
  <c r="G81" i="33" s="1"/>
  <c r="H81" i="33" s="1"/>
  <c r="I81" i="33" s="1"/>
  <c r="J81" i="33" s="1"/>
  <c r="K81" i="33" s="1"/>
  <c r="L81" i="33" s="1"/>
  <c r="M81" i="33" s="1"/>
  <c r="N81" i="33" s="1"/>
  <c r="O81" i="33" s="1"/>
  <c r="P81" i="33" s="1"/>
  <c r="Q81" i="33" s="1"/>
  <c r="R81" i="33" s="1"/>
  <c r="S81" i="33" s="1"/>
  <c r="T81" i="33" s="1"/>
  <c r="U81" i="33" s="1"/>
  <c r="V81" i="33" s="1"/>
  <c r="W81" i="33" s="1"/>
  <c r="X81" i="33" s="1"/>
  <c r="Y81" i="33" s="1"/>
  <c r="Z81" i="33" s="1"/>
  <c r="AA81" i="33" s="1"/>
  <c r="AB81" i="33" s="1"/>
  <c r="AC81" i="33" s="1"/>
  <c r="AD81" i="33" s="1"/>
  <c r="AE81" i="33" s="1"/>
  <c r="AF81" i="33" s="1"/>
  <c r="AG81" i="33" s="1"/>
  <c r="B78" i="33"/>
  <c r="A75" i="33"/>
  <c r="A76" i="33" s="1"/>
  <c r="A77" i="33" s="1"/>
  <c r="F77" i="33" s="1"/>
  <c r="G77" i="33" s="1"/>
  <c r="H77" i="33" s="1"/>
  <c r="I77" i="33" s="1"/>
  <c r="J77" i="33" s="1"/>
  <c r="K77" i="33" s="1"/>
  <c r="L77" i="33" s="1"/>
  <c r="M77" i="33" s="1"/>
  <c r="N77" i="33" s="1"/>
  <c r="O77" i="33" s="1"/>
  <c r="P77" i="33" s="1"/>
  <c r="Q77" i="33" s="1"/>
  <c r="R77" i="33" s="1"/>
  <c r="S77" i="33" s="1"/>
  <c r="T77" i="33" s="1"/>
  <c r="U77" i="33" s="1"/>
  <c r="V77" i="33" s="1"/>
  <c r="W77" i="33" s="1"/>
  <c r="X77" i="33" s="1"/>
  <c r="Y77" i="33" s="1"/>
  <c r="Z77" i="33" s="1"/>
  <c r="AA77" i="33" s="1"/>
  <c r="AB77" i="33" s="1"/>
  <c r="AC77" i="33" s="1"/>
  <c r="AD77" i="33" s="1"/>
  <c r="AE77" i="33" s="1"/>
  <c r="AF77" i="33" s="1"/>
  <c r="AG77" i="33" s="1"/>
  <c r="B74" i="33"/>
  <c r="A71" i="33"/>
  <c r="A72" i="33" s="1"/>
  <c r="A73" i="33" s="1"/>
  <c r="F73" i="33" s="1"/>
  <c r="G73" i="33" s="1"/>
  <c r="H73" i="33" s="1"/>
  <c r="I73" i="33" s="1"/>
  <c r="J73" i="33" s="1"/>
  <c r="K73" i="33" s="1"/>
  <c r="L73" i="33" s="1"/>
  <c r="M73" i="33" s="1"/>
  <c r="N73" i="33" s="1"/>
  <c r="O73" i="33" s="1"/>
  <c r="P73" i="33" s="1"/>
  <c r="Q73" i="33" s="1"/>
  <c r="R73" i="33" s="1"/>
  <c r="S73" i="33" s="1"/>
  <c r="T73" i="33" s="1"/>
  <c r="U73" i="33" s="1"/>
  <c r="V73" i="33" s="1"/>
  <c r="W73" i="33" s="1"/>
  <c r="X73" i="33" s="1"/>
  <c r="Y73" i="33" s="1"/>
  <c r="Z73" i="33" s="1"/>
  <c r="AA73" i="33" s="1"/>
  <c r="AB73" i="33" s="1"/>
  <c r="AC73" i="33" s="1"/>
  <c r="AD73" i="33" s="1"/>
  <c r="AE73" i="33" s="1"/>
  <c r="AF73" i="33" s="1"/>
  <c r="AG73" i="33" s="1"/>
  <c r="B70" i="33"/>
  <c r="AK68" i="33"/>
  <c r="AK67" i="33"/>
  <c r="A67" i="33"/>
  <c r="A68" i="33" s="1"/>
  <c r="A69" i="33" s="1"/>
  <c r="F69" i="33" s="1"/>
  <c r="G69" i="33" s="1"/>
  <c r="H69" i="33" s="1"/>
  <c r="I69" i="33" s="1"/>
  <c r="J69" i="33" s="1"/>
  <c r="K69" i="33" s="1"/>
  <c r="L69" i="33" s="1"/>
  <c r="M69" i="33" s="1"/>
  <c r="N69" i="33" s="1"/>
  <c r="O69" i="33" s="1"/>
  <c r="P69" i="33" s="1"/>
  <c r="Q69" i="33" s="1"/>
  <c r="R69" i="33" s="1"/>
  <c r="S69" i="33" s="1"/>
  <c r="T69" i="33" s="1"/>
  <c r="U69" i="33" s="1"/>
  <c r="V69" i="33" s="1"/>
  <c r="W69" i="33" s="1"/>
  <c r="X69" i="33" s="1"/>
  <c r="Y69" i="33" s="1"/>
  <c r="Z69" i="33" s="1"/>
  <c r="AA69" i="33" s="1"/>
  <c r="AB69" i="33" s="1"/>
  <c r="AC69" i="33" s="1"/>
  <c r="AD69" i="33" s="1"/>
  <c r="AE69" i="33" s="1"/>
  <c r="AF69" i="33" s="1"/>
  <c r="AG69" i="33" s="1"/>
  <c r="AK66" i="33"/>
  <c r="B66" i="33"/>
  <c r="AK64" i="33"/>
  <c r="AK63" i="33"/>
  <c r="A63" i="33"/>
  <c r="A64" i="33" s="1"/>
  <c r="A65" i="33" s="1"/>
  <c r="F65" i="33" s="1"/>
  <c r="G65" i="33" s="1"/>
  <c r="H65" i="33" s="1"/>
  <c r="I65" i="33" s="1"/>
  <c r="J65" i="33" s="1"/>
  <c r="K65" i="33" s="1"/>
  <c r="L65" i="33" s="1"/>
  <c r="M65" i="33" s="1"/>
  <c r="N65" i="33" s="1"/>
  <c r="O65" i="33" s="1"/>
  <c r="P65" i="33" s="1"/>
  <c r="Q65" i="33" s="1"/>
  <c r="R65" i="33" s="1"/>
  <c r="S65" i="33" s="1"/>
  <c r="T65" i="33" s="1"/>
  <c r="U65" i="33" s="1"/>
  <c r="V65" i="33" s="1"/>
  <c r="W65" i="33" s="1"/>
  <c r="X65" i="33" s="1"/>
  <c r="Y65" i="33" s="1"/>
  <c r="Z65" i="33" s="1"/>
  <c r="AA65" i="33" s="1"/>
  <c r="AB65" i="33" s="1"/>
  <c r="AC65" i="33" s="1"/>
  <c r="AD65" i="33" s="1"/>
  <c r="AE65" i="33" s="1"/>
  <c r="AF65" i="33" s="1"/>
  <c r="AG65" i="33" s="1"/>
  <c r="AK62" i="33"/>
  <c r="B62" i="33"/>
  <c r="AK60" i="33"/>
  <c r="AK59" i="33"/>
  <c r="A59" i="33"/>
  <c r="A60" i="33" s="1"/>
  <c r="A61" i="33" s="1"/>
  <c r="F61" i="33" s="1"/>
  <c r="G61" i="33" s="1"/>
  <c r="H61" i="33" s="1"/>
  <c r="I61" i="33" s="1"/>
  <c r="J61" i="33" s="1"/>
  <c r="K61" i="33" s="1"/>
  <c r="L61" i="33" s="1"/>
  <c r="M61" i="33" s="1"/>
  <c r="N61" i="33" s="1"/>
  <c r="O61" i="33" s="1"/>
  <c r="P61" i="33" s="1"/>
  <c r="Q61" i="33" s="1"/>
  <c r="R61" i="33" s="1"/>
  <c r="S61" i="33" s="1"/>
  <c r="T61" i="33" s="1"/>
  <c r="U61" i="33" s="1"/>
  <c r="V61" i="33" s="1"/>
  <c r="W61" i="33" s="1"/>
  <c r="X61" i="33" s="1"/>
  <c r="Y61" i="33" s="1"/>
  <c r="Z61" i="33" s="1"/>
  <c r="AA61" i="33" s="1"/>
  <c r="AB61" i="33" s="1"/>
  <c r="AC61" i="33" s="1"/>
  <c r="AD61" i="33" s="1"/>
  <c r="AE61" i="33" s="1"/>
  <c r="AF61" i="33" s="1"/>
  <c r="AG61" i="33" s="1"/>
  <c r="AK58" i="33"/>
  <c r="B58" i="33"/>
  <c r="AK56" i="33"/>
  <c r="AK55" i="33"/>
  <c r="A55" i="33"/>
  <c r="A56" i="33" s="1"/>
  <c r="A57" i="33" s="1"/>
  <c r="F57" i="33" s="1"/>
  <c r="G57" i="33" s="1"/>
  <c r="H57" i="33" s="1"/>
  <c r="I54" i="33"/>
  <c r="AK54" i="33" s="1"/>
  <c r="B54" i="33"/>
  <c r="AK52" i="33"/>
  <c r="AK51" i="33"/>
  <c r="A51" i="33"/>
  <c r="A52" i="33" s="1"/>
  <c r="A53" i="33" s="1"/>
  <c r="F53" i="33" s="1"/>
  <c r="G53" i="33" s="1"/>
  <c r="H53" i="33" s="1"/>
  <c r="I53" i="33" s="1"/>
  <c r="J53" i="33" s="1"/>
  <c r="K53" i="33" s="1"/>
  <c r="L53" i="33" s="1"/>
  <c r="M53" i="33" s="1"/>
  <c r="N53" i="33" s="1"/>
  <c r="O53" i="33" s="1"/>
  <c r="P53" i="33" s="1"/>
  <c r="Q53" i="33" s="1"/>
  <c r="R53" i="33" s="1"/>
  <c r="S53" i="33" s="1"/>
  <c r="T53" i="33" s="1"/>
  <c r="U53" i="33" s="1"/>
  <c r="V53" i="33" s="1"/>
  <c r="W53" i="33" s="1"/>
  <c r="X53" i="33" s="1"/>
  <c r="Y53" i="33" s="1"/>
  <c r="Z53" i="33" s="1"/>
  <c r="AA53" i="33" s="1"/>
  <c r="AB53" i="33" s="1"/>
  <c r="AC53" i="33" s="1"/>
  <c r="AD53" i="33" s="1"/>
  <c r="AE53" i="33" s="1"/>
  <c r="AF53" i="33" s="1"/>
  <c r="AG53" i="33" s="1"/>
  <c r="AK50" i="33"/>
  <c r="B50" i="33"/>
  <c r="AK48" i="33"/>
  <c r="AK47" i="33"/>
  <c r="A47" i="33"/>
  <c r="A48" i="33" s="1"/>
  <c r="A49" i="33" s="1"/>
  <c r="F49" i="33" s="1"/>
  <c r="G49" i="33" s="1"/>
  <c r="H49" i="33" s="1"/>
  <c r="I49" i="33" s="1"/>
  <c r="J49" i="33" s="1"/>
  <c r="K49" i="33" s="1"/>
  <c r="L49" i="33" s="1"/>
  <c r="M49" i="33" s="1"/>
  <c r="N49" i="33" s="1"/>
  <c r="O49" i="33" s="1"/>
  <c r="P49" i="33" s="1"/>
  <c r="Q49" i="33" s="1"/>
  <c r="R49" i="33" s="1"/>
  <c r="S49" i="33" s="1"/>
  <c r="T49" i="33" s="1"/>
  <c r="U49" i="33" s="1"/>
  <c r="V49" i="33" s="1"/>
  <c r="W49" i="33" s="1"/>
  <c r="X49" i="33" s="1"/>
  <c r="Y49" i="33" s="1"/>
  <c r="Z49" i="33" s="1"/>
  <c r="AA49" i="33" s="1"/>
  <c r="AB49" i="33" s="1"/>
  <c r="AC49" i="33" s="1"/>
  <c r="AD49" i="33" s="1"/>
  <c r="AE49" i="33" s="1"/>
  <c r="AF49" i="33" s="1"/>
  <c r="AG49" i="33" s="1"/>
  <c r="AK46" i="33"/>
  <c r="B46" i="33"/>
  <c r="AK44" i="33"/>
  <c r="AK43" i="33"/>
  <c r="A43" i="33"/>
  <c r="A44" i="33" s="1"/>
  <c r="A45" i="33" s="1"/>
  <c r="F45" i="33" s="1"/>
  <c r="G45" i="33" s="1"/>
  <c r="H45" i="33" s="1"/>
  <c r="I45" i="33" s="1"/>
  <c r="J45" i="33" s="1"/>
  <c r="K45" i="33" s="1"/>
  <c r="L45" i="33" s="1"/>
  <c r="M45" i="33" s="1"/>
  <c r="N45" i="33" s="1"/>
  <c r="O45" i="33" s="1"/>
  <c r="P45" i="33" s="1"/>
  <c r="Q45" i="33" s="1"/>
  <c r="R45" i="33" s="1"/>
  <c r="S45" i="33" s="1"/>
  <c r="T45" i="33" s="1"/>
  <c r="U45" i="33" s="1"/>
  <c r="V45" i="33" s="1"/>
  <c r="W45" i="33" s="1"/>
  <c r="X45" i="33" s="1"/>
  <c r="Y45" i="33" s="1"/>
  <c r="Z45" i="33" s="1"/>
  <c r="AA45" i="33" s="1"/>
  <c r="AB45" i="33" s="1"/>
  <c r="AC45" i="33" s="1"/>
  <c r="AD45" i="33" s="1"/>
  <c r="AE45" i="33" s="1"/>
  <c r="AF45" i="33" s="1"/>
  <c r="AG45" i="33" s="1"/>
  <c r="AK42" i="33"/>
  <c r="B42" i="33"/>
  <c r="AK40" i="33"/>
  <c r="AK39" i="33"/>
  <c r="A39" i="33"/>
  <c r="A40" i="33" s="1"/>
  <c r="A41" i="33" s="1"/>
  <c r="F41" i="33" s="1"/>
  <c r="G41" i="33" s="1"/>
  <c r="H41" i="33" s="1"/>
  <c r="I41" i="33" s="1"/>
  <c r="J41" i="33" s="1"/>
  <c r="K41" i="33" s="1"/>
  <c r="L41" i="33" s="1"/>
  <c r="M41" i="33" s="1"/>
  <c r="N41" i="33" s="1"/>
  <c r="O41" i="33" s="1"/>
  <c r="P41" i="33" s="1"/>
  <c r="Q41" i="33" s="1"/>
  <c r="R41" i="33" s="1"/>
  <c r="S41" i="33" s="1"/>
  <c r="T41" i="33" s="1"/>
  <c r="U41" i="33" s="1"/>
  <c r="V41" i="33" s="1"/>
  <c r="W41" i="33" s="1"/>
  <c r="X41" i="33" s="1"/>
  <c r="Y41" i="33" s="1"/>
  <c r="Z41" i="33" s="1"/>
  <c r="AA41" i="33" s="1"/>
  <c r="AB41" i="33" s="1"/>
  <c r="AC41" i="33" s="1"/>
  <c r="AD41" i="33" s="1"/>
  <c r="AE41" i="33" s="1"/>
  <c r="AF41" i="33" s="1"/>
  <c r="AG41" i="33" s="1"/>
  <c r="AK38" i="33"/>
  <c r="B38" i="33"/>
  <c r="AK36" i="33"/>
  <c r="AK35" i="33"/>
  <c r="A35" i="33"/>
  <c r="A36" i="33" s="1"/>
  <c r="A37" i="33" s="1"/>
  <c r="F37" i="33" s="1"/>
  <c r="G37" i="33" s="1"/>
  <c r="H37" i="33" s="1"/>
  <c r="I37" i="33" s="1"/>
  <c r="J37" i="33" s="1"/>
  <c r="K37" i="33" s="1"/>
  <c r="L37" i="33" s="1"/>
  <c r="M37" i="33" s="1"/>
  <c r="N37" i="33" s="1"/>
  <c r="O37" i="33" s="1"/>
  <c r="P37" i="33" s="1"/>
  <c r="Q37" i="33" s="1"/>
  <c r="R37" i="33" s="1"/>
  <c r="S37" i="33" s="1"/>
  <c r="T37" i="33" s="1"/>
  <c r="U37" i="33" s="1"/>
  <c r="V37" i="33" s="1"/>
  <c r="W37" i="33" s="1"/>
  <c r="X37" i="33" s="1"/>
  <c r="Y37" i="33" s="1"/>
  <c r="Z37" i="33" s="1"/>
  <c r="AA37" i="33" s="1"/>
  <c r="AB37" i="33" s="1"/>
  <c r="AC37" i="33" s="1"/>
  <c r="AD37" i="33" s="1"/>
  <c r="AE37" i="33" s="1"/>
  <c r="AF37" i="33" s="1"/>
  <c r="AG37" i="33" s="1"/>
  <c r="AK34" i="33"/>
  <c r="B34" i="33"/>
  <c r="AK32" i="33"/>
  <c r="AK31" i="33"/>
  <c r="A31" i="33"/>
  <c r="A32" i="33" s="1"/>
  <c r="A33" i="33" s="1"/>
  <c r="F33" i="33" s="1"/>
  <c r="G33" i="33" s="1"/>
  <c r="H33" i="33" s="1"/>
  <c r="I33" i="33" s="1"/>
  <c r="J33" i="33" s="1"/>
  <c r="K33" i="33" s="1"/>
  <c r="L33" i="33" s="1"/>
  <c r="M33" i="33" s="1"/>
  <c r="N33" i="33" s="1"/>
  <c r="O33" i="33" s="1"/>
  <c r="P33" i="33" s="1"/>
  <c r="Q33" i="33" s="1"/>
  <c r="R33" i="33" s="1"/>
  <c r="S33" i="33" s="1"/>
  <c r="T33" i="33" s="1"/>
  <c r="U33" i="33" s="1"/>
  <c r="V33" i="33" s="1"/>
  <c r="W33" i="33" s="1"/>
  <c r="X33" i="33" s="1"/>
  <c r="Y33" i="33" s="1"/>
  <c r="Z33" i="33" s="1"/>
  <c r="AA33" i="33" s="1"/>
  <c r="AB33" i="33" s="1"/>
  <c r="AC33" i="33" s="1"/>
  <c r="AD33" i="33" s="1"/>
  <c r="AE33" i="33" s="1"/>
  <c r="AF33" i="33" s="1"/>
  <c r="AG33" i="33" s="1"/>
  <c r="AK30" i="33"/>
  <c r="B30" i="33"/>
  <c r="AK28" i="33"/>
  <c r="AK27" i="33"/>
  <c r="A27" i="33"/>
  <c r="A28" i="33" s="1"/>
  <c r="A29" i="33" s="1"/>
  <c r="F29" i="33" s="1"/>
  <c r="G29" i="33" s="1"/>
  <c r="H29" i="33" s="1"/>
  <c r="I29" i="33" s="1"/>
  <c r="J29" i="33" s="1"/>
  <c r="K29" i="33" s="1"/>
  <c r="L29" i="33" s="1"/>
  <c r="M29" i="33" s="1"/>
  <c r="N29" i="33" s="1"/>
  <c r="O29" i="33" s="1"/>
  <c r="P29" i="33" s="1"/>
  <c r="Q29" i="33" s="1"/>
  <c r="R29" i="33" s="1"/>
  <c r="S29" i="33" s="1"/>
  <c r="T29" i="33" s="1"/>
  <c r="U29" i="33" s="1"/>
  <c r="V29" i="33" s="1"/>
  <c r="W29" i="33" s="1"/>
  <c r="X29" i="33" s="1"/>
  <c r="Y29" i="33" s="1"/>
  <c r="Z29" i="33" s="1"/>
  <c r="AA29" i="33" s="1"/>
  <c r="AB29" i="33" s="1"/>
  <c r="AC29" i="33" s="1"/>
  <c r="AD29" i="33" s="1"/>
  <c r="AE29" i="33" s="1"/>
  <c r="AF29" i="33" s="1"/>
  <c r="AG29" i="33" s="1"/>
  <c r="AK26" i="33"/>
  <c r="B26" i="33"/>
  <c r="AK24" i="33"/>
  <c r="AK23" i="33"/>
  <c r="A23" i="33"/>
  <c r="A24" i="33" s="1"/>
  <c r="A25" i="33" s="1"/>
  <c r="F25" i="33" s="1"/>
  <c r="G25" i="33" s="1"/>
  <c r="H25" i="33" s="1"/>
  <c r="I25" i="33" s="1"/>
  <c r="J25" i="33" s="1"/>
  <c r="K25" i="33" s="1"/>
  <c r="L25" i="33" s="1"/>
  <c r="M25" i="33" s="1"/>
  <c r="N25" i="33" s="1"/>
  <c r="O25" i="33" s="1"/>
  <c r="P25" i="33" s="1"/>
  <c r="Q25" i="33" s="1"/>
  <c r="R25" i="33" s="1"/>
  <c r="S25" i="33" s="1"/>
  <c r="T25" i="33" s="1"/>
  <c r="U25" i="33" s="1"/>
  <c r="V25" i="33" s="1"/>
  <c r="W25" i="33" s="1"/>
  <c r="X25" i="33" s="1"/>
  <c r="Y25" i="33" s="1"/>
  <c r="Z25" i="33" s="1"/>
  <c r="AA25" i="33" s="1"/>
  <c r="AB25" i="33" s="1"/>
  <c r="AC25" i="33" s="1"/>
  <c r="AD25" i="33" s="1"/>
  <c r="AE25" i="33" s="1"/>
  <c r="AF25" i="33" s="1"/>
  <c r="AG25" i="33" s="1"/>
  <c r="AK22" i="33"/>
  <c r="B22" i="33"/>
  <c r="AK20" i="33"/>
  <c r="AK19" i="33"/>
  <c r="A19" i="33"/>
  <c r="A20" i="33" s="1"/>
  <c r="A21" i="33" s="1"/>
  <c r="F21" i="33" s="1"/>
  <c r="G21" i="33" s="1"/>
  <c r="H21" i="33" s="1"/>
  <c r="I21" i="33" s="1"/>
  <c r="J21" i="33" s="1"/>
  <c r="K21" i="33" s="1"/>
  <c r="L21" i="33" s="1"/>
  <c r="M21" i="33" s="1"/>
  <c r="N21" i="33" s="1"/>
  <c r="O21" i="33" s="1"/>
  <c r="P21" i="33" s="1"/>
  <c r="Q21" i="33" s="1"/>
  <c r="R21" i="33" s="1"/>
  <c r="S21" i="33" s="1"/>
  <c r="T21" i="33" s="1"/>
  <c r="U21" i="33" s="1"/>
  <c r="V21" i="33" s="1"/>
  <c r="W21" i="33" s="1"/>
  <c r="X21" i="33" s="1"/>
  <c r="Y21" i="33" s="1"/>
  <c r="Z21" i="33" s="1"/>
  <c r="AA21" i="33" s="1"/>
  <c r="AB21" i="33" s="1"/>
  <c r="AC21" i="33" s="1"/>
  <c r="AD21" i="33" s="1"/>
  <c r="AE21" i="33" s="1"/>
  <c r="AF21" i="33" s="1"/>
  <c r="AG21" i="33" s="1"/>
  <c r="AK18" i="33"/>
  <c r="B18" i="33"/>
  <c r="AK16" i="33"/>
  <c r="AJ11" i="33"/>
  <c r="AI11" i="33"/>
  <c r="AH11" i="33"/>
  <c r="AG11" i="33"/>
  <c r="AF11" i="33"/>
  <c r="AE11" i="33"/>
  <c r="AJ10" i="33"/>
  <c r="AI10" i="33"/>
  <c r="AH10" i="33"/>
  <c r="AG10" i="33"/>
  <c r="AF10" i="33"/>
  <c r="AE10" i="33"/>
  <c r="AJ9" i="33"/>
  <c r="AI9" i="33"/>
  <c r="AH9" i="33"/>
  <c r="AG9" i="33"/>
  <c r="AF9" i="33"/>
  <c r="AE9" i="33"/>
  <c r="G8" i="33"/>
  <c r="H8" i="33" s="1"/>
  <c r="I8" i="33" s="1"/>
  <c r="J8" i="33" s="1"/>
  <c r="K8" i="33" s="1"/>
  <c r="L8" i="33" s="1"/>
  <c r="M8" i="33" s="1"/>
  <c r="N8" i="33" s="1"/>
  <c r="O8" i="33" s="1"/>
  <c r="P8" i="33" s="1"/>
  <c r="Q8" i="33" s="1"/>
  <c r="R8" i="33" s="1"/>
  <c r="S8" i="33" s="1"/>
  <c r="T8" i="33" s="1"/>
  <c r="U8" i="33" s="1"/>
  <c r="V8" i="33" s="1"/>
  <c r="W8" i="33" s="1"/>
  <c r="X8" i="33" s="1"/>
  <c r="Y8" i="33" s="1"/>
  <c r="Z8" i="33" s="1"/>
  <c r="AA8" i="33" s="1"/>
  <c r="AB8" i="33" s="1"/>
  <c r="AC8" i="33" s="1"/>
  <c r="AD8" i="33" s="1"/>
  <c r="AE8" i="33" s="1"/>
  <c r="AF8" i="33" s="1"/>
  <c r="AG8" i="33" s="1"/>
  <c r="AH8" i="33" s="1"/>
  <c r="AI8" i="33" s="1"/>
  <c r="AJ8" i="33" s="1"/>
  <c r="AD6" i="33"/>
  <c r="AC6" i="33"/>
  <c r="AB6" i="33"/>
  <c r="AA6" i="33"/>
  <c r="Z6" i="33"/>
  <c r="Y6" i="33"/>
  <c r="X6" i="33"/>
  <c r="W6" i="33"/>
  <c r="V6" i="33"/>
  <c r="U6" i="33"/>
  <c r="T6" i="33"/>
  <c r="S6" i="33"/>
  <c r="R6" i="33"/>
  <c r="Q6" i="33"/>
  <c r="O6" i="33"/>
  <c r="N6" i="33"/>
  <c r="M6" i="33"/>
  <c r="L6" i="33"/>
  <c r="K6" i="33"/>
  <c r="J6" i="33"/>
  <c r="I6" i="33"/>
  <c r="H6" i="33"/>
  <c r="G6" i="33"/>
  <c r="F6" i="33"/>
  <c r="AK4" i="33"/>
  <c r="AK3" i="33"/>
  <c r="S9" i="33" l="1"/>
  <c r="F9" i="33"/>
  <c r="J9" i="33"/>
  <c r="U9" i="33"/>
  <c r="N9" i="33"/>
  <c r="G9" i="33"/>
  <c r="M9" i="33"/>
  <c r="O9" i="33"/>
  <c r="I9" i="33"/>
  <c r="AK9" i="33" s="1"/>
  <c r="AK10" i="33"/>
  <c r="AK11" i="33"/>
  <c r="Y145" i="33"/>
  <c r="Z145" i="33" s="1"/>
  <c r="AA145" i="33" s="1"/>
  <c r="AB145" i="33" s="1"/>
  <c r="AC145" i="33" s="1"/>
  <c r="AD145" i="33" s="1"/>
  <c r="AE145" i="33" s="1"/>
  <c r="AF145" i="33" s="1"/>
  <c r="AG145" i="33" s="1"/>
  <c r="AK6" i="33"/>
  <c r="I57" i="33"/>
  <c r="J57" i="33" s="1"/>
  <c r="K57" i="33" s="1"/>
  <c r="L57" i="33" s="1"/>
  <c r="M57" i="33" s="1"/>
  <c r="N57" i="33" s="1"/>
  <c r="O57" i="33" s="1"/>
  <c r="P57" i="33" s="1"/>
  <c r="Q57" i="33" s="1"/>
  <c r="R57" i="33" s="1"/>
  <c r="S57" i="33" s="1"/>
  <c r="T57" i="33" s="1"/>
  <c r="U57" i="33" s="1"/>
  <c r="V57" i="33" s="1"/>
  <c r="W57" i="33" s="1"/>
  <c r="X57" i="33" s="1"/>
  <c r="Y57" i="33" s="1"/>
  <c r="Z57" i="33" s="1"/>
  <c r="AA57" i="33" s="1"/>
  <c r="AB57" i="33" s="1"/>
  <c r="AC57" i="33" s="1"/>
  <c r="AD57" i="33" s="1"/>
  <c r="AE57" i="33" s="1"/>
  <c r="AF57" i="33" s="1"/>
  <c r="AG57" i="33" s="1"/>
  <c r="AH57" i="33" s="1"/>
  <c r="AJ57" i="33" s="1"/>
  <c r="AK57" i="33" s="1"/>
  <c r="AK10" i="28"/>
  <c r="AK11" i="28"/>
  <c r="F377" i="33"/>
  <c r="G377" i="33" s="1"/>
  <c r="H377" i="33" s="1"/>
  <c r="I377" i="33" s="1"/>
  <c r="J377" i="33" s="1"/>
  <c r="K377" i="33" s="1"/>
  <c r="L377" i="33" s="1"/>
  <c r="M377" i="33" s="1"/>
  <c r="N377" i="33" s="1"/>
  <c r="O377" i="33" s="1"/>
  <c r="P377" i="33" s="1"/>
  <c r="Q377" i="33" s="1"/>
  <c r="R377" i="33" s="1"/>
  <c r="S377" i="33" s="1"/>
  <c r="T377" i="33" s="1"/>
  <c r="U377" i="33" s="1"/>
  <c r="V377" i="33" s="1"/>
  <c r="W377" i="33" s="1"/>
  <c r="X377" i="33" s="1"/>
  <c r="Y377" i="33" s="1"/>
  <c r="Z377" i="33" s="1"/>
  <c r="AA377" i="33" s="1"/>
  <c r="AB377" i="33" s="1"/>
  <c r="AC377" i="33" s="1"/>
  <c r="AD377" i="33" s="1"/>
  <c r="AE377" i="33" s="1"/>
  <c r="AF377" i="33" s="1"/>
  <c r="AG377" i="33" s="1"/>
  <c r="AI377" i="33" s="1"/>
  <c r="F381" i="33"/>
  <c r="G381" i="33" s="1"/>
  <c r="H381" i="33" s="1"/>
  <c r="I381" i="33" s="1"/>
  <c r="J381" i="33" s="1"/>
  <c r="K381" i="33" s="1"/>
  <c r="L381" i="33" s="1"/>
  <c r="M381" i="33" s="1"/>
  <c r="N381" i="33" s="1"/>
  <c r="O381" i="33" s="1"/>
  <c r="P381" i="33" s="1"/>
  <c r="Q381" i="33" s="1"/>
  <c r="R381" i="33" s="1"/>
  <c r="S381" i="33" s="1"/>
  <c r="T381" i="33" s="1"/>
  <c r="U381" i="33" s="1"/>
  <c r="V381" i="33" s="1"/>
  <c r="W381" i="33" s="1"/>
  <c r="X381" i="33" s="1"/>
  <c r="Y381" i="33" s="1"/>
  <c r="Z381" i="33" s="1"/>
  <c r="AA381" i="33" s="1"/>
  <c r="AB381" i="33" s="1"/>
  <c r="AC381" i="33" s="1"/>
  <c r="AD381" i="33" s="1"/>
  <c r="AE381" i="33" s="1"/>
  <c r="AF381" i="33" s="1"/>
  <c r="AG381" i="33" s="1"/>
  <c r="AI49" i="33"/>
  <c r="AH49" i="33"/>
  <c r="AJ49" i="33" s="1"/>
  <c r="AK49" i="33" s="1"/>
  <c r="AI97" i="33"/>
  <c r="AH97" i="33"/>
  <c r="AJ97" i="33" s="1"/>
  <c r="AK97" i="33" s="1"/>
  <c r="AI113" i="33"/>
  <c r="AH113" i="33"/>
  <c r="AJ113" i="33" s="1"/>
  <c r="AK113" i="33" s="1"/>
  <c r="AI149" i="33"/>
  <c r="AH149" i="33"/>
  <c r="AJ149" i="33" s="1"/>
  <c r="AK149" i="33" s="1"/>
  <c r="AI37" i="33"/>
  <c r="AH37" i="33"/>
  <c r="AJ37" i="33" s="1"/>
  <c r="AK37" i="33" s="1"/>
  <c r="AI69" i="33"/>
  <c r="AH69" i="33"/>
  <c r="AJ69" i="33" s="1"/>
  <c r="AK69" i="33" s="1"/>
  <c r="AI129" i="33"/>
  <c r="AH129" i="33"/>
  <c r="AJ129" i="33" s="1"/>
  <c r="AK129" i="33" s="1"/>
  <c r="AI141" i="33"/>
  <c r="AH141" i="33"/>
  <c r="AJ141" i="33" s="1"/>
  <c r="AK141" i="33" s="1"/>
  <c r="AI157" i="33"/>
  <c r="AH157" i="33"/>
  <c r="AJ157" i="33" s="1"/>
  <c r="AK157" i="33" s="1"/>
  <c r="AH205" i="33"/>
  <c r="AJ205" i="33" s="1"/>
  <c r="AK205" i="33" s="1"/>
  <c r="AI205" i="33"/>
  <c r="AH241" i="33"/>
  <c r="AJ241" i="33" s="1"/>
  <c r="AK241" i="33" s="1"/>
  <c r="AI241" i="33"/>
  <c r="AI45" i="33"/>
  <c r="AH45" i="33"/>
  <c r="AJ45" i="33" s="1"/>
  <c r="AK45" i="33" s="1"/>
  <c r="AI85" i="33"/>
  <c r="AH85" i="33"/>
  <c r="AJ85" i="33" s="1"/>
  <c r="AK85" i="33" s="1"/>
  <c r="AI189" i="33"/>
  <c r="AH189" i="33"/>
  <c r="AJ189" i="33" s="1"/>
  <c r="AK189" i="33" s="1"/>
  <c r="AH253" i="33"/>
  <c r="AJ253" i="33" s="1"/>
  <c r="AK253" i="33" s="1"/>
  <c r="AI253" i="33"/>
  <c r="AI133" i="33"/>
  <c r="AH133" i="33"/>
  <c r="AJ133" i="33" s="1"/>
  <c r="AK133" i="33" s="1"/>
  <c r="AI125" i="33"/>
  <c r="AH125" i="33"/>
  <c r="AJ125" i="33" s="1"/>
  <c r="AK125" i="33" s="1"/>
  <c r="AH77" i="33"/>
  <c r="AJ77" i="33" s="1"/>
  <c r="AK77" i="33" s="1"/>
  <c r="AI77" i="33"/>
  <c r="AI33" i="33"/>
  <c r="AH33" i="33"/>
  <c r="AJ33" i="33" s="1"/>
  <c r="AK33" i="33" s="1"/>
  <c r="AI233" i="33"/>
  <c r="AH233" i="33"/>
  <c r="AJ233" i="33" s="1"/>
  <c r="AK233" i="33" s="1"/>
  <c r="AI29" i="33"/>
  <c r="AH29" i="33"/>
  <c r="AJ29" i="33" s="1"/>
  <c r="AK29" i="33" s="1"/>
  <c r="AI93" i="33"/>
  <c r="AH93" i="33"/>
  <c r="AJ93" i="33" s="1"/>
  <c r="AK93" i="33" s="1"/>
  <c r="AI201" i="33"/>
  <c r="AH201" i="33"/>
  <c r="AJ201" i="33" s="1"/>
  <c r="AK201" i="33" s="1"/>
  <c r="AH137" i="33"/>
  <c r="AJ137" i="33" s="1"/>
  <c r="AK137" i="33" s="1"/>
  <c r="AI137" i="33"/>
  <c r="AI25" i="33"/>
  <c r="AH25" i="33"/>
  <c r="AJ25" i="33" s="1"/>
  <c r="AK25" i="33" s="1"/>
  <c r="AI65" i="33"/>
  <c r="AH65" i="33"/>
  <c r="AJ65" i="33" s="1"/>
  <c r="AK65" i="33" s="1"/>
  <c r="AI105" i="33"/>
  <c r="AH105" i="33"/>
  <c r="AJ105" i="33" s="1"/>
  <c r="AK105" i="33" s="1"/>
  <c r="AI153" i="33"/>
  <c r="AH153" i="33"/>
  <c r="AJ153" i="33" s="1"/>
  <c r="AK153" i="33" s="1"/>
  <c r="AI41" i="33"/>
  <c r="AH41" i="33"/>
  <c r="AJ41" i="33" s="1"/>
  <c r="AK41" i="33" s="1"/>
  <c r="AI101" i="33"/>
  <c r="AH101" i="33"/>
  <c r="AJ101" i="33" s="1"/>
  <c r="AK101" i="33" s="1"/>
  <c r="AH21" i="33"/>
  <c r="AJ21" i="33" s="1"/>
  <c r="AK21" i="33" s="1"/>
  <c r="AI21" i="33"/>
  <c r="AI209" i="33"/>
  <c r="AH209" i="33"/>
  <c r="AJ209" i="33" s="1"/>
  <c r="AK209" i="33" s="1"/>
  <c r="AH73" i="33"/>
  <c r="AJ73" i="33" s="1"/>
  <c r="AK73" i="33" s="1"/>
  <c r="AI73" i="33"/>
  <c r="AI53" i="33"/>
  <c r="AH53" i="33"/>
  <c r="AJ53" i="33" s="1"/>
  <c r="AK53" i="33" s="1"/>
  <c r="AH121" i="33"/>
  <c r="AJ121" i="33" s="1"/>
  <c r="AK121" i="33" s="1"/>
  <c r="AI121" i="33"/>
  <c r="AI81" i="33"/>
  <c r="AH81" i="33"/>
  <c r="AJ81" i="33" s="1"/>
  <c r="AK81" i="33" s="1"/>
  <c r="AI161" i="33"/>
  <c r="AH161" i="33"/>
  <c r="AJ161" i="33" s="1"/>
  <c r="AK161" i="33" s="1"/>
  <c r="AI185" i="33"/>
  <c r="AH185" i="33"/>
  <c r="AJ185" i="33" s="1"/>
  <c r="AK185" i="33" s="1"/>
  <c r="AI61" i="33"/>
  <c r="AH61" i="33"/>
  <c r="AJ61" i="33" s="1"/>
  <c r="AK61" i="33" s="1"/>
  <c r="AI89" i="33"/>
  <c r="AH89" i="33"/>
  <c r="AJ89" i="33" s="1"/>
  <c r="AK89" i="33" s="1"/>
  <c r="AH117" i="33"/>
  <c r="AJ117" i="33" s="1"/>
  <c r="AK117" i="33" s="1"/>
  <c r="AI117" i="33"/>
  <c r="AH229" i="33"/>
  <c r="AJ229" i="33" s="1"/>
  <c r="AK229" i="33" s="1"/>
  <c r="AI229" i="33"/>
  <c r="AH337" i="33"/>
  <c r="AJ337" i="33" s="1"/>
  <c r="AK337" i="33" s="1"/>
  <c r="AI337" i="33"/>
  <c r="AI221" i="33"/>
  <c r="AH221" i="33"/>
  <c r="AJ221" i="33" s="1"/>
  <c r="AK221" i="33" s="1"/>
  <c r="AI237" i="33"/>
  <c r="AH237" i="33"/>
  <c r="AJ237" i="33" s="1"/>
  <c r="AK237" i="33" s="1"/>
  <c r="AI173" i="33"/>
  <c r="AH173" i="33"/>
  <c r="AJ173" i="33" s="1"/>
  <c r="AK173" i="33" s="1"/>
  <c r="AI293" i="33"/>
  <c r="AH293" i="33"/>
  <c r="AJ293" i="33" s="1"/>
  <c r="AK293" i="33" s="1"/>
  <c r="AI217" i="33"/>
  <c r="AH217" i="33"/>
  <c r="AJ217" i="33" s="1"/>
  <c r="AK217" i="33" s="1"/>
  <c r="AH257" i="33"/>
  <c r="AJ257" i="33" s="1"/>
  <c r="AK257" i="33" s="1"/>
  <c r="AI257" i="33"/>
  <c r="AH313" i="33"/>
  <c r="AJ313" i="33" s="1"/>
  <c r="AK313" i="33" s="1"/>
  <c r="AI313" i="33"/>
  <c r="AH333" i="33"/>
  <c r="AJ333" i="33" s="1"/>
  <c r="AK333" i="33" s="1"/>
  <c r="AI333" i="33"/>
  <c r="AI273" i="33"/>
  <c r="AH273" i="33"/>
  <c r="AJ273" i="33" s="1"/>
  <c r="AK273" i="33" s="1"/>
  <c r="AH301" i="33"/>
  <c r="AJ301" i="33" s="1"/>
  <c r="AK301" i="33" s="1"/>
  <c r="AI301" i="33"/>
  <c r="AI169" i="33"/>
  <c r="AH169" i="33"/>
  <c r="AJ169" i="33" s="1"/>
  <c r="AK169" i="33" s="1"/>
  <c r="AI165" i="33"/>
  <c r="AH165" i="33"/>
  <c r="AJ165" i="33" s="1"/>
  <c r="AK165" i="33" s="1"/>
  <c r="AI193" i="33"/>
  <c r="AH193" i="33"/>
  <c r="AJ193" i="33" s="1"/>
  <c r="AK193" i="33" s="1"/>
  <c r="AH289" i="33"/>
  <c r="AJ289" i="33" s="1"/>
  <c r="AK289" i="33" s="1"/>
  <c r="AI289" i="33"/>
  <c r="AH197" i="33"/>
  <c r="AJ197" i="33" s="1"/>
  <c r="AK197" i="33" s="1"/>
  <c r="AI197" i="33"/>
  <c r="AH213" i="33"/>
  <c r="AJ213" i="33" s="1"/>
  <c r="AK213" i="33" s="1"/>
  <c r="AI213" i="33"/>
  <c r="AI249" i="33"/>
  <c r="AH249" i="33"/>
  <c r="AJ249" i="33" s="1"/>
  <c r="AK249" i="33" s="1"/>
  <c r="AH269" i="33"/>
  <c r="AJ269" i="33" s="1"/>
  <c r="AK269" i="33" s="1"/>
  <c r="AI269" i="33"/>
  <c r="AH329" i="33"/>
  <c r="AJ329" i="33" s="1"/>
  <c r="AK329" i="33" s="1"/>
  <c r="AI329" i="33"/>
  <c r="AI341" i="33"/>
  <c r="AH341" i="33"/>
  <c r="AJ341" i="33" s="1"/>
  <c r="AK341" i="33" s="1"/>
  <c r="AH353" i="33"/>
  <c r="AJ353" i="33" s="1"/>
  <c r="AK353" i="33" s="1"/>
  <c r="AI353" i="33"/>
  <c r="AI369" i="33"/>
  <c r="AH369" i="33"/>
  <c r="AJ369" i="33" s="1"/>
  <c r="AK369" i="33" s="1"/>
  <c r="AH321" i="33"/>
  <c r="AJ321" i="33" s="1"/>
  <c r="AK321" i="33" s="1"/>
  <c r="AI321" i="33"/>
  <c r="AH261" i="33"/>
  <c r="AJ261" i="33" s="1"/>
  <c r="AK261" i="33" s="1"/>
  <c r="AI261" i="33"/>
  <c r="AH309" i="33"/>
  <c r="AJ309" i="33" s="1"/>
  <c r="AK309" i="33" s="1"/>
  <c r="AI309" i="33"/>
  <c r="AH181" i="33"/>
  <c r="AJ181" i="33" s="1"/>
  <c r="AK181" i="33" s="1"/>
  <c r="AI181" i="33"/>
  <c r="F109" i="33"/>
  <c r="G109" i="33" s="1"/>
  <c r="H109" i="33" s="1"/>
  <c r="I109" i="33" s="1"/>
  <c r="J109" i="33" s="1"/>
  <c r="K109" i="33" s="1"/>
  <c r="L109" i="33" s="1"/>
  <c r="M109" i="33" s="1"/>
  <c r="N109" i="33" s="1"/>
  <c r="O109" i="33" s="1"/>
  <c r="P109" i="33" s="1"/>
  <c r="Q109" i="33" s="1"/>
  <c r="R109" i="33" s="1"/>
  <c r="S109" i="33" s="1"/>
  <c r="T109" i="33" s="1"/>
  <c r="U109" i="33" s="1"/>
  <c r="V109" i="33" s="1"/>
  <c r="W109" i="33" s="1"/>
  <c r="X109" i="33" s="1"/>
  <c r="Y109" i="33" s="1"/>
  <c r="Z109" i="33" s="1"/>
  <c r="AA109" i="33" s="1"/>
  <c r="AB109" i="33" s="1"/>
  <c r="AC109" i="33" s="1"/>
  <c r="AD109" i="33" s="1"/>
  <c r="AE109" i="33" s="1"/>
  <c r="AF109" i="33" s="1"/>
  <c r="AG109" i="33" s="1"/>
  <c r="AK106" i="33"/>
  <c r="AH245" i="33"/>
  <c r="AJ245" i="33" s="1"/>
  <c r="AK245" i="33" s="1"/>
  <c r="AI245" i="33"/>
  <c r="AI285" i="33"/>
  <c r="AH285" i="33"/>
  <c r="AJ285" i="33" s="1"/>
  <c r="AK285" i="33" s="1"/>
  <c r="AH297" i="33"/>
  <c r="AJ297" i="33" s="1"/>
  <c r="AK297" i="33" s="1"/>
  <c r="AI297" i="33"/>
  <c r="AI225" i="33"/>
  <c r="AH225" i="33"/>
  <c r="AJ225" i="33" s="1"/>
  <c r="AK225" i="33" s="1"/>
  <c r="AH281" i="33"/>
  <c r="AJ281" i="33" s="1"/>
  <c r="AK281" i="33" s="1"/>
  <c r="AI281" i="33"/>
  <c r="AH345" i="33"/>
  <c r="AJ345" i="33" s="1"/>
  <c r="AK345" i="33" s="1"/>
  <c r="AI345" i="33"/>
  <c r="AH361" i="33"/>
  <c r="AJ361" i="33" s="1"/>
  <c r="AK361" i="33" s="1"/>
  <c r="AI361" i="33"/>
  <c r="AI373" i="33"/>
  <c r="AH373" i="33"/>
  <c r="AJ373" i="33" s="1"/>
  <c r="AK373" i="33" s="1"/>
  <c r="M177" i="33"/>
  <c r="N177" i="33" s="1"/>
  <c r="O177" i="33" s="1"/>
  <c r="P177" i="33" s="1"/>
  <c r="Q177" i="33" s="1"/>
  <c r="R177" i="33" s="1"/>
  <c r="S177" i="33" s="1"/>
  <c r="T177" i="33" s="1"/>
  <c r="U177" i="33" s="1"/>
  <c r="V177" i="33" s="1"/>
  <c r="W177" i="33" s="1"/>
  <c r="X177" i="33" s="1"/>
  <c r="Y177" i="33" s="1"/>
  <c r="Z177" i="33" s="1"/>
  <c r="AA177" i="33" s="1"/>
  <c r="AB177" i="33" s="1"/>
  <c r="AC177" i="33" s="1"/>
  <c r="AD177" i="33" s="1"/>
  <c r="AE177" i="33" s="1"/>
  <c r="AF177" i="33" s="1"/>
  <c r="AG177" i="33" s="1"/>
  <c r="AI277" i="33"/>
  <c r="AH277" i="33"/>
  <c r="AJ277" i="33" s="1"/>
  <c r="AK277" i="33" s="1"/>
  <c r="AI357" i="33"/>
  <c r="AH357" i="33"/>
  <c r="AJ357" i="33" s="1"/>
  <c r="AK357" i="33" s="1"/>
  <c r="AK142" i="33"/>
  <c r="AH265" i="33"/>
  <c r="AJ265" i="33" s="1"/>
  <c r="AK265" i="33" s="1"/>
  <c r="AI265" i="33"/>
  <c r="AI305" i="33"/>
  <c r="AH305" i="33"/>
  <c r="AJ305" i="33" s="1"/>
  <c r="AK305" i="33" s="1"/>
  <c r="AI325" i="33"/>
  <c r="AH325" i="33"/>
  <c r="AJ325" i="33" s="1"/>
  <c r="AK325" i="33" s="1"/>
  <c r="AI349" i="33"/>
  <c r="AH349" i="33"/>
  <c r="AJ349" i="33" s="1"/>
  <c r="AK349" i="33" s="1"/>
  <c r="AI317" i="33"/>
  <c r="AH317" i="33"/>
  <c r="AJ317" i="33" s="1"/>
  <c r="AK317" i="33" s="1"/>
  <c r="AI365" i="33"/>
  <c r="AH365" i="33"/>
  <c r="AJ365" i="33" s="1"/>
  <c r="AK365" i="33" s="1"/>
  <c r="AK378" i="33"/>
  <c r="AI385" i="33"/>
  <c r="AH385" i="33"/>
  <c r="AJ385" i="33" s="1"/>
  <c r="AK385" i="33" s="1"/>
  <c r="AK374" i="33"/>
  <c r="J12" i="33" l="1"/>
  <c r="AA12" i="33"/>
  <c r="L12" i="33"/>
  <c r="AI57" i="33"/>
  <c r="P12" i="33"/>
  <c r="I12" i="33"/>
  <c r="Q12" i="33"/>
  <c r="V12" i="33"/>
  <c r="AB12" i="33"/>
  <c r="H12" i="33"/>
  <c r="X12" i="33"/>
  <c r="K12" i="33"/>
  <c r="AC12" i="33"/>
  <c r="R12" i="33"/>
  <c r="W12" i="33"/>
  <c r="T12" i="33"/>
  <c r="M12" i="33"/>
  <c r="AH377" i="33"/>
  <c r="AJ377" i="33" s="1"/>
  <c r="AK377" i="33" s="1"/>
  <c r="U12" i="33"/>
  <c r="G12" i="33"/>
  <c r="S12" i="33"/>
  <c r="N12" i="33"/>
  <c r="AD12" i="33"/>
  <c r="Y12" i="33"/>
  <c r="O12" i="33"/>
  <c r="F12" i="33"/>
  <c r="Z12" i="33"/>
  <c r="AM9" i="33"/>
  <c r="AH177" i="33"/>
  <c r="AJ177" i="33" s="1"/>
  <c r="AK177" i="33" s="1"/>
  <c r="AI177" i="33"/>
  <c r="AH145" i="33"/>
  <c r="AJ145" i="33" s="1"/>
  <c r="AK145" i="33" s="1"/>
  <c r="AI145" i="33"/>
  <c r="AI381" i="33"/>
  <c r="AH381" i="33"/>
  <c r="AJ381" i="33" s="1"/>
  <c r="AK381" i="33" s="1"/>
  <c r="AH109" i="33"/>
  <c r="AJ109" i="33" s="1"/>
  <c r="AK109" i="33" s="1"/>
  <c r="AI109" i="33"/>
  <c r="AK12" i="33" l="1"/>
  <c r="AE12" i="33"/>
  <c r="AF12" i="33" s="1"/>
  <c r="AG12" i="33" s="1"/>
  <c r="AH12" i="33" s="1"/>
  <c r="AI12" i="33" s="1"/>
  <c r="AJ12" i="33" s="1"/>
  <c r="Q4" i="27"/>
  <c r="AG106" i="28"/>
  <c r="K318" i="28"/>
  <c r="K9" i="28" s="1"/>
  <c r="N318" i="28"/>
  <c r="V166" i="28"/>
  <c r="U106" i="28"/>
  <c r="U9" i="28" s="1"/>
  <c r="T166" i="28"/>
  <c r="T9" i="28" s="1"/>
  <c r="R166" i="28"/>
  <c r="R9" i="28" s="1"/>
  <c r="Q166" i="28"/>
  <c r="Q9" i="28" s="1"/>
  <c r="G22" i="28"/>
  <c r="G9" i="28" s="1"/>
  <c r="F22" i="28"/>
  <c r="AK376" i="28"/>
  <c r="AK375" i="28"/>
  <c r="A375" i="28"/>
  <c r="A376" i="28" s="1"/>
  <c r="A377" i="28" s="1"/>
  <c r="F377" i="28" s="1"/>
  <c r="G377" i="28" s="1"/>
  <c r="H377" i="28" s="1"/>
  <c r="I377" i="28" s="1"/>
  <c r="J377" i="28" s="1"/>
  <c r="K377" i="28" s="1"/>
  <c r="L377" i="28" s="1"/>
  <c r="M377" i="28" s="1"/>
  <c r="N377" i="28" s="1"/>
  <c r="O377" i="28" s="1"/>
  <c r="P377" i="28" s="1"/>
  <c r="Q377" i="28" s="1"/>
  <c r="R377" i="28" s="1"/>
  <c r="S377" i="28" s="1"/>
  <c r="T377" i="28" s="1"/>
  <c r="U377" i="28" s="1"/>
  <c r="V377" i="28" s="1"/>
  <c r="W377" i="28" s="1"/>
  <c r="X377" i="28" s="1"/>
  <c r="Y377" i="28" s="1"/>
  <c r="Z377" i="28" s="1"/>
  <c r="AA377" i="28" s="1"/>
  <c r="AB377" i="28" s="1"/>
  <c r="AH374" i="28"/>
  <c r="AG374" i="28"/>
  <c r="AF374" i="28"/>
  <c r="AC374" i="28"/>
  <c r="AA374" i="28"/>
  <c r="Y374" i="28"/>
  <c r="B374" i="28"/>
  <c r="AK372" i="28"/>
  <c r="AK371" i="28"/>
  <c r="A371" i="28"/>
  <c r="A372" i="28" s="1"/>
  <c r="A373" i="28" s="1"/>
  <c r="F373" i="28" s="1"/>
  <c r="G373" i="28" s="1"/>
  <c r="H373" i="28" s="1"/>
  <c r="I373" i="28" s="1"/>
  <c r="J373" i="28" s="1"/>
  <c r="K373" i="28" s="1"/>
  <c r="L373" i="28" s="1"/>
  <c r="M373" i="28" s="1"/>
  <c r="N373" i="28" s="1"/>
  <c r="O373" i="28" s="1"/>
  <c r="P373" i="28" s="1"/>
  <c r="Q373" i="28" s="1"/>
  <c r="R373" i="28" s="1"/>
  <c r="S373" i="28" s="1"/>
  <c r="T373" i="28" s="1"/>
  <c r="U373" i="28" s="1"/>
  <c r="V373" i="28" s="1"/>
  <c r="W373" i="28" s="1"/>
  <c r="X373" i="28" s="1"/>
  <c r="Y373" i="28" s="1"/>
  <c r="Z373" i="28" s="1"/>
  <c r="AA373" i="28" s="1"/>
  <c r="AB373" i="28" s="1"/>
  <c r="AC373" i="28" s="1"/>
  <c r="AD373" i="28" s="1"/>
  <c r="AE373" i="28" s="1"/>
  <c r="AF373" i="28" s="1"/>
  <c r="AG373" i="28" s="1"/>
  <c r="AK370" i="28"/>
  <c r="B370" i="28"/>
  <c r="AK368" i="28"/>
  <c r="AK367" i="28"/>
  <c r="A367" i="28"/>
  <c r="A368" i="28" s="1"/>
  <c r="A369" i="28" s="1"/>
  <c r="F369" i="28" s="1"/>
  <c r="G369" i="28" s="1"/>
  <c r="H369" i="28" s="1"/>
  <c r="I369" i="28" s="1"/>
  <c r="J369" i="28" s="1"/>
  <c r="K369" i="28" s="1"/>
  <c r="L369" i="28" s="1"/>
  <c r="M369" i="28" s="1"/>
  <c r="N369" i="28" s="1"/>
  <c r="O369" i="28" s="1"/>
  <c r="P369" i="28" s="1"/>
  <c r="Q369" i="28" s="1"/>
  <c r="R369" i="28" s="1"/>
  <c r="S369" i="28" s="1"/>
  <c r="T369" i="28" s="1"/>
  <c r="U369" i="28" s="1"/>
  <c r="V366" i="28"/>
  <c r="AK366" i="28" s="1"/>
  <c r="B366" i="28"/>
  <c r="AK364" i="28"/>
  <c r="AK363" i="28"/>
  <c r="A363" i="28"/>
  <c r="A364" i="28" s="1"/>
  <c r="A365" i="28" s="1"/>
  <c r="F365" i="28" s="1"/>
  <c r="G365" i="28" s="1"/>
  <c r="H365" i="28" s="1"/>
  <c r="I365" i="28" s="1"/>
  <c r="J365" i="28" s="1"/>
  <c r="K365" i="28" s="1"/>
  <c r="L365" i="28" s="1"/>
  <c r="M365" i="28" s="1"/>
  <c r="N365" i="28" s="1"/>
  <c r="O365" i="28" s="1"/>
  <c r="P365" i="28" s="1"/>
  <c r="Q365" i="28" s="1"/>
  <c r="R365" i="28" s="1"/>
  <c r="S365" i="28" s="1"/>
  <c r="T365" i="28" s="1"/>
  <c r="U365" i="28" s="1"/>
  <c r="V365" i="28" s="1"/>
  <c r="W365" i="28" s="1"/>
  <c r="X365" i="28" s="1"/>
  <c r="Y365" i="28" s="1"/>
  <c r="Z365" i="28" s="1"/>
  <c r="AA365" i="28" s="1"/>
  <c r="AB365" i="28" s="1"/>
  <c r="AC365" i="28" s="1"/>
  <c r="AD365" i="28" s="1"/>
  <c r="AE365" i="28" s="1"/>
  <c r="AF365" i="28" s="1"/>
  <c r="AG365" i="28" s="1"/>
  <c r="AK362" i="28"/>
  <c r="B362" i="28"/>
  <c r="AK360" i="28"/>
  <c r="AK359" i="28"/>
  <c r="A359" i="28"/>
  <c r="A360" i="28" s="1"/>
  <c r="A361" i="28" s="1"/>
  <c r="F361" i="28" s="1"/>
  <c r="G361" i="28" s="1"/>
  <c r="H361" i="28" s="1"/>
  <c r="I361" i="28" s="1"/>
  <c r="J361" i="28" s="1"/>
  <c r="K361" i="28" s="1"/>
  <c r="L358" i="28"/>
  <c r="AK358" i="28" s="1"/>
  <c r="B358" i="28"/>
  <c r="AK356" i="28"/>
  <c r="AK355" i="28"/>
  <c r="A355" i="28"/>
  <c r="A356" i="28" s="1"/>
  <c r="A357" i="28" s="1"/>
  <c r="F357" i="28" s="1"/>
  <c r="G357" i="28" s="1"/>
  <c r="H357" i="28" s="1"/>
  <c r="I357" i="28" s="1"/>
  <c r="J357" i="28" s="1"/>
  <c r="K357" i="28" s="1"/>
  <c r="L357" i="28" s="1"/>
  <c r="M357" i="28" s="1"/>
  <c r="N357" i="28" s="1"/>
  <c r="O357" i="28" s="1"/>
  <c r="P357" i="28" s="1"/>
  <c r="Q357" i="28" s="1"/>
  <c r="R357" i="28" s="1"/>
  <c r="S357" i="28" s="1"/>
  <c r="T357" i="28" s="1"/>
  <c r="U357" i="28" s="1"/>
  <c r="V357" i="28" s="1"/>
  <c r="W357" i="28" s="1"/>
  <c r="X357" i="28" s="1"/>
  <c r="Y357" i="28" s="1"/>
  <c r="Z357" i="28" s="1"/>
  <c r="AA357" i="28" s="1"/>
  <c r="AB357" i="28" s="1"/>
  <c r="AC357" i="28" s="1"/>
  <c r="AD357" i="28" s="1"/>
  <c r="AE357" i="28" s="1"/>
  <c r="AF357" i="28" s="1"/>
  <c r="AG357" i="28" s="1"/>
  <c r="AK354" i="28"/>
  <c r="B354" i="28"/>
  <c r="AK352" i="28"/>
  <c r="AK351" i="28"/>
  <c r="A351" i="28"/>
  <c r="A352" i="28" s="1"/>
  <c r="A353" i="28" s="1"/>
  <c r="F353" i="28" s="1"/>
  <c r="G353" i="28" s="1"/>
  <c r="H353" i="28" s="1"/>
  <c r="I353" i="28" s="1"/>
  <c r="J353" i="28" s="1"/>
  <c r="K353" i="28" s="1"/>
  <c r="L353" i="28" s="1"/>
  <c r="M353" i="28" s="1"/>
  <c r="N353" i="28" s="1"/>
  <c r="O353" i="28" s="1"/>
  <c r="P353" i="28" s="1"/>
  <c r="Q353" i="28" s="1"/>
  <c r="R353" i="28" s="1"/>
  <c r="S353" i="28" s="1"/>
  <c r="T353" i="28" s="1"/>
  <c r="U353" i="28" s="1"/>
  <c r="V353" i="28" s="1"/>
  <c r="W353" i="28" s="1"/>
  <c r="X353" i="28" s="1"/>
  <c r="Y353" i="28" s="1"/>
  <c r="Z353" i="28" s="1"/>
  <c r="AA353" i="28" s="1"/>
  <c r="AB353" i="28" s="1"/>
  <c r="AC353" i="28" s="1"/>
  <c r="AD353" i="28" s="1"/>
  <c r="AE353" i="28" s="1"/>
  <c r="AF353" i="28" s="1"/>
  <c r="AG353" i="28" s="1"/>
  <c r="AK350" i="28"/>
  <c r="B350" i="28"/>
  <c r="AK348" i="28"/>
  <c r="AK347" i="28"/>
  <c r="A347" i="28"/>
  <c r="A348" i="28" s="1"/>
  <c r="A349" i="28" s="1"/>
  <c r="F349" i="28" s="1"/>
  <c r="G349" i="28" s="1"/>
  <c r="H349" i="28" s="1"/>
  <c r="I349" i="28" s="1"/>
  <c r="J349" i="28" s="1"/>
  <c r="K349" i="28" s="1"/>
  <c r="L349" i="28" s="1"/>
  <c r="M349" i="28" s="1"/>
  <c r="N349" i="28" s="1"/>
  <c r="O349" i="28" s="1"/>
  <c r="P349" i="28" s="1"/>
  <c r="Q349" i="28" s="1"/>
  <c r="R349" i="28" s="1"/>
  <c r="S349" i="28" s="1"/>
  <c r="T349" i="28" s="1"/>
  <c r="U349" i="28" s="1"/>
  <c r="V349" i="28" s="1"/>
  <c r="W349" i="28" s="1"/>
  <c r="X349" i="28" s="1"/>
  <c r="Y349" i="28" s="1"/>
  <c r="Z349" i="28" s="1"/>
  <c r="AA349" i="28" s="1"/>
  <c r="AB349" i="28" s="1"/>
  <c r="AC349" i="28" s="1"/>
  <c r="AD349" i="28" s="1"/>
  <c r="AE349" i="28" s="1"/>
  <c r="AF349" i="28" s="1"/>
  <c r="AG349" i="28" s="1"/>
  <c r="AK346" i="28"/>
  <c r="B346" i="28"/>
  <c r="AK344" i="28"/>
  <c r="AK343" i="28"/>
  <c r="A343" i="28"/>
  <c r="A344" i="28" s="1"/>
  <c r="A345" i="28" s="1"/>
  <c r="F345" i="28" s="1"/>
  <c r="G345" i="28" s="1"/>
  <c r="H345" i="28" s="1"/>
  <c r="I345" i="28" s="1"/>
  <c r="J345" i="28" s="1"/>
  <c r="K345" i="28" s="1"/>
  <c r="L345" i="28" s="1"/>
  <c r="M345" i="28" s="1"/>
  <c r="N345" i="28" s="1"/>
  <c r="O345" i="28" s="1"/>
  <c r="P345" i="28" s="1"/>
  <c r="Q345" i="28" s="1"/>
  <c r="R345" i="28" s="1"/>
  <c r="S345" i="28" s="1"/>
  <c r="T345" i="28" s="1"/>
  <c r="U345" i="28" s="1"/>
  <c r="V345" i="28" s="1"/>
  <c r="W345" i="28" s="1"/>
  <c r="X345" i="28" s="1"/>
  <c r="Y345" i="28" s="1"/>
  <c r="Z345" i="28" s="1"/>
  <c r="AA345" i="28" s="1"/>
  <c r="AB345" i="28" s="1"/>
  <c r="AC345" i="28" s="1"/>
  <c r="AD345" i="28" s="1"/>
  <c r="AE345" i="28" s="1"/>
  <c r="AF345" i="28" s="1"/>
  <c r="AG345" i="28" s="1"/>
  <c r="AK342" i="28"/>
  <c r="B342" i="28"/>
  <c r="AK340" i="28"/>
  <c r="AK339" i="28"/>
  <c r="A339" i="28"/>
  <c r="A340" i="28" s="1"/>
  <c r="A341" i="28" s="1"/>
  <c r="F341" i="28" s="1"/>
  <c r="G341" i="28" s="1"/>
  <c r="H341" i="28" s="1"/>
  <c r="I341" i="28" s="1"/>
  <c r="J341" i="28" s="1"/>
  <c r="K341" i="28" s="1"/>
  <c r="L341" i="28" s="1"/>
  <c r="M341" i="28" s="1"/>
  <c r="N341" i="28" s="1"/>
  <c r="O341" i="28" s="1"/>
  <c r="P341" i="28" s="1"/>
  <c r="Q341" i="28" s="1"/>
  <c r="R341" i="28" s="1"/>
  <c r="S341" i="28" s="1"/>
  <c r="T341" i="28" s="1"/>
  <c r="U341" i="28" s="1"/>
  <c r="V341" i="28" s="1"/>
  <c r="W341" i="28" s="1"/>
  <c r="X341" i="28" s="1"/>
  <c r="Y341" i="28" s="1"/>
  <c r="Z341" i="28" s="1"/>
  <c r="AA341" i="28" s="1"/>
  <c r="AB341" i="28" s="1"/>
  <c r="AC341" i="28" s="1"/>
  <c r="AD341" i="28" s="1"/>
  <c r="AE341" i="28" s="1"/>
  <c r="AF341" i="28" s="1"/>
  <c r="AG341" i="28" s="1"/>
  <c r="AK338" i="28"/>
  <c r="B338" i="28"/>
  <c r="AK336" i="28"/>
  <c r="AK335" i="28"/>
  <c r="A335" i="28"/>
  <c r="A336" i="28" s="1"/>
  <c r="A337" i="28" s="1"/>
  <c r="F337" i="28" s="1"/>
  <c r="G337" i="28" s="1"/>
  <c r="H337" i="28" s="1"/>
  <c r="I337" i="28" s="1"/>
  <c r="J337" i="28" s="1"/>
  <c r="K337" i="28" s="1"/>
  <c r="L337" i="28" s="1"/>
  <c r="M337" i="28" s="1"/>
  <c r="N337" i="28" s="1"/>
  <c r="O337" i="28" s="1"/>
  <c r="P337" i="28" s="1"/>
  <c r="Q337" i="28" s="1"/>
  <c r="R337" i="28" s="1"/>
  <c r="S337" i="28" s="1"/>
  <c r="T337" i="28" s="1"/>
  <c r="U337" i="28" s="1"/>
  <c r="V337" i="28" s="1"/>
  <c r="W337" i="28" s="1"/>
  <c r="X337" i="28" s="1"/>
  <c r="Y337" i="28" s="1"/>
  <c r="Z337" i="28" s="1"/>
  <c r="AA337" i="28" s="1"/>
  <c r="AB337" i="28" s="1"/>
  <c r="AC337" i="28" s="1"/>
  <c r="AD337" i="28" s="1"/>
  <c r="AE337" i="28" s="1"/>
  <c r="AF337" i="28" s="1"/>
  <c r="AG337" i="28" s="1"/>
  <c r="AK334" i="28"/>
  <c r="B334" i="28"/>
  <c r="AK332" i="28"/>
  <c r="AK331" i="28"/>
  <c r="A331" i="28"/>
  <c r="A332" i="28" s="1"/>
  <c r="A333" i="28" s="1"/>
  <c r="F333" i="28" s="1"/>
  <c r="G333" i="28" s="1"/>
  <c r="H333" i="28" s="1"/>
  <c r="I333" i="28" s="1"/>
  <c r="J333" i="28" s="1"/>
  <c r="K333" i="28" s="1"/>
  <c r="L333" i="28" s="1"/>
  <c r="M333" i="28" s="1"/>
  <c r="N333" i="28" s="1"/>
  <c r="O333" i="28" s="1"/>
  <c r="P333" i="28" s="1"/>
  <c r="Q333" i="28" s="1"/>
  <c r="R333" i="28" s="1"/>
  <c r="S333" i="28" s="1"/>
  <c r="T333" i="28" s="1"/>
  <c r="U333" i="28" s="1"/>
  <c r="V333" i="28" s="1"/>
  <c r="W333" i="28" s="1"/>
  <c r="X333" i="28" s="1"/>
  <c r="Y333" i="28" s="1"/>
  <c r="Z333" i="28" s="1"/>
  <c r="AA333" i="28" s="1"/>
  <c r="AB333" i="28" s="1"/>
  <c r="AC333" i="28" s="1"/>
  <c r="AD333" i="28" s="1"/>
  <c r="AE333" i="28" s="1"/>
  <c r="AF333" i="28" s="1"/>
  <c r="AG333" i="28" s="1"/>
  <c r="AK330" i="28"/>
  <c r="B330" i="28"/>
  <c r="AK328" i="28"/>
  <c r="AK327" i="28"/>
  <c r="A327" i="28"/>
  <c r="A328" i="28" s="1"/>
  <c r="A329" i="28" s="1"/>
  <c r="F329" i="28" s="1"/>
  <c r="G329" i="28" s="1"/>
  <c r="H329" i="28" s="1"/>
  <c r="I329" i="28" s="1"/>
  <c r="J329" i="28" s="1"/>
  <c r="K329" i="28" s="1"/>
  <c r="L329" i="28" s="1"/>
  <c r="M329" i="28" s="1"/>
  <c r="N329" i="28" s="1"/>
  <c r="O329" i="28" s="1"/>
  <c r="P329" i="28" s="1"/>
  <c r="Q329" i="28" s="1"/>
  <c r="R329" i="28" s="1"/>
  <c r="S329" i="28" s="1"/>
  <c r="T329" i="28" s="1"/>
  <c r="U329" i="28" s="1"/>
  <c r="V329" i="28" s="1"/>
  <c r="W329" i="28" s="1"/>
  <c r="X329" i="28" s="1"/>
  <c r="Y329" i="28" s="1"/>
  <c r="Z329" i="28" s="1"/>
  <c r="AA329" i="28" s="1"/>
  <c r="AB329" i="28" s="1"/>
  <c r="AC329" i="28" s="1"/>
  <c r="AD329" i="28" s="1"/>
  <c r="AE329" i="28" s="1"/>
  <c r="AF329" i="28" s="1"/>
  <c r="AG329" i="28" s="1"/>
  <c r="AK326" i="28"/>
  <c r="B326" i="28"/>
  <c r="AK324" i="28"/>
  <c r="AK323" i="28"/>
  <c r="A323" i="28"/>
  <c r="A324" i="28" s="1"/>
  <c r="A325" i="28" s="1"/>
  <c r="F325" i="28" s="1"/>
  <c r="G325" i="28" s="1"/>
  <c r="H325" i="28" s="1"/>
  <c r="I325" i="28" s="1"/>
  <c r="J325" i="28" s="1"/>
  <c r="K325" i="28" s="1"/>
  <c r="L325" i="28" s="1"/>
  <c r="M325" i="28" s="1"/>
  <c r="N325" i="28" s="1"/>
  <c r="O325" i="28" s="1"/>
  <c r="P325" i="28" s="1"/>
  <c r="Q325" i="28" s="1"/>
  <c r="R325" i="28" s="1"/>
  <c r="S325" i="28" s="1"/>
  <c r="T325" i="28" s="1"/>
  <c r="U325" i="28" s="1"/>
  <c r="V325" i="28" s="1"/>
  <c r="W325" i="28" s="1"/>
  <c r="X325" i="28" s="1"/>
  <c r="Y325" i="28" s="1"/>
  <c r="Z325" i="28" s="1"/>
  <c r="AA325" i="28" s="1"/>
  <c r="AB325" i="28" s="1"/>
  <c r="AC325" i="28" s="1"/>
  <c r="AD325" i="28" s="1"/>
  <c r="AE325" i="28" s="1"/>
  <c r="AF325" i="28" s="1"/>
  <c r="AG325" i="28" s="1"/>
  <c r="AK322" i="28"/>
  <c r="B322" i="28"/>
  <c r="AK320" i="28"/>
  <c r="AK319" i="28"/>
  <c r="A319" i="28"/>
  <c r="A320" i="28" s="1"/>
  <c r="A321" i="28" s="1"/>
  <c r="F321" i="28" s="1"/>
  <c r="G321" i="28" s="1"/>
  <c r="H321" i="28" s="1"/>
  <c r="AD318" i="28"/>
  <c r="AD9" i="28" s="1"/>
  <c r="AC318" i="28"/>
  <c r="AB318" i="28"/>
  <c r="AB9" i="28" s="1"/>
  <c r="AA318" i="28"/>
  <c r="AA9" i="28" s="1"/>
  <c r="Z318" i="28"/>
  <c r="Z9" i="28" s="1"/>
  <c r="Y318" i="28"/>
  <c r="Y9" i="28" s="1"/>
  <c r="X318" i="28"/>
  <c r="X9" i="28" s="1"/>
  <c r="P318" i="28"/>
  <c r="P9" i="28" s="1"/>
  <c r="O318" i="28"/>
  <c r="O9" i="28" s="1"/>
  <c r="M318" i="28"/>
  <c r="M9" i="28" s="1"/>
  <c r="L318" i="28"/>
  <c r="L9" i="28" s="1"/>
  <c r="J318" i="28"/>
  <c r="I318" i="28"/>
  <c r="B318" i="28"/>
  <c r="AK316" i="28"/>
  <c r="AK315" i="28"/>
  <c r="A315" i="28"/>
  <c r="A316" i="28" s="1"/>
  <c r="A317" i="28" s="1"/>
  <c r="F317" i="28" s="1"/>
  <c r="G317" i="28" s="1"/>
  <c r="H317" i="28" s="1"/>
  <c r="I317" i="28" s="1"/>
  <c r="J317" i="28" s="1"/>
  <c r="K317" i="28" s="1"/>
  <c r="L317" i="28" s="1"/>
  <c r="M317" i="28" s="1"/>
  <c r="N317" i="28" s="1"/>
  <c r="O317" i="28" s="1"/>
  <c r="P317" i="28" s="1"/>
  <c r="Q317" i="28" s="1"/>
  <c r="R317" i="28" s="1"/>
  <c r="S317" i="28" s="1"/>
  <c r="T317" i="28" s="1"/>
  <c r="U317" i="28" s="1"/>
  <c r="V317" i="28" s="1"/>
  <c r="W317" i="28" s="1"/>
  <c r="X317" i="28" s="1"/>
  <c r="Y317" i="28" s="1"/>
  <c r="Z317" i="28" s="1"/>
  <c r="AA317" i="28" s="1"/>
  <c r="AB317" i="28" s="1"/>
  <c r="AC317" i="28" s="1"/>
  <c r="AD317" i="28" s="1"/>
  <c r="AE317" i="28" s="1"/>
  <c r="AF317" i="28" s="1"/>
  <c r="AG317" i="28" s="1"/>
  <c r="AK314" i="28"/>
  <c r="B314" i="28"/>
  <c r="AK312" i="28"/>
  <c r="AK311" i="28"/>
  <c r="A311" i="28"/>
  <c r="A312" i="28" s="1"/>
  <c r="A313" i="28" s="1"/>
  <c r="F313" i="28" s="1"/>
  <c r="G313" i="28" s="1"/>
  <c r="H313" i="28" s="1"/>
  <c r="I313" i="28" s="1"/>
  <c r="J313" i="28" s="1"/>
  <c r="K313" i="28" s="1"/>
  <c r="L313" i="28" s="1"/>
  <c r="M313" i="28" s="1"/>
  <c r="N313" i="28" s="1"/>
  <c r="O313" i="28" s="1"/>
  <c r="P313" i="28" s="1"/>
  <c r="Q313" i="28" s="1"/>
  <c r="R313" i="28" s="1"/>
  <c r="S313" i="28" s="1"/>
  <c r="T313" i="28" s="1"/>
  <c r="U313" i="28" s="1"/>
  <c r="V313" i="28" s="1"/>
  <c r="W313" i="28" s="1"/>
  <c r="X313" i="28" s="1"/>
  <c r="Y313" i="28" s="1"/>
  <c r="Z313" i="28" s="1"/>
  <c r="AA313" i="28" s="1"/>
  <c r="AB313" i="28" s="1"/>
  <c r="AC313" i="28" s="1"/>
  <c r="AD313" i="28" s="1"/>
  <c r="AE313" i="28" s="1"/>
  <c r="AF313" i="28" s="1"/>
  <c r="AG313" i="28" s="1"/>
  <c r="AK310" i="28"/>
  <c r="B310" i="28"/>
  <c r="AK308" i="28"/>
  <c r="AK307" i="28"/>
  <c r="A307" i="28"/>
  <c r="A308" i="28" s="1"/>
  <c r="A309" i="28" s="1"/>
  <c r="F309" i="28" s="1"/>
  <c r="G309" i="28" s="1"/>
  <c r="H309" i="28" s="1"/>
  <c r="I309" i="28" s="1"/>
  <c r="J309" i="28" s="1"/>
  <c r="K309" i="28" s="1"/>
  <c r="L309" i="28" s="1"/>
  <c r="M309" i="28" s="1"/>
  <c r="N309" i="28" s="1"/>
  <c r="O309" i="28" s="1"/>
  <c r="P309" i="28" s="1"/>
  <c r="Q309" i="28" s="1"/>
  <c r="R309" i="28" s="1"/>
  <c r="S309" i="28" s="1"/>
  <c r="T309" i="28" s="1"/>
  <c r="U309" i="28" s="1"/>
  <c r="V309" i="28" s="1"/>
  <c r="W309" i="28" s="1"/>
  <c r="X309" i="28" s="1"/>
  <c r="Y309" i="28" s="1"/>
  <c r="Z309" i="28" s="1"/>
  <c r="AA309" i="28" s="1"/>
  <c r="AB309" i="28" s="1"/>
  <c r="AC309" i="28" s="1"/>
  <c r="AD309" i="28" s="1"/>
  <c r="AE309" i="28" s="1"/>
  <c r="AF309" i="28" s="1"/>
  <c r="AG309" i="28" s="1"/>
  <c r="AK306" i="28"/>
  <c r="B306" i="28"/>
  <c r="AK304" i="28"/>
  <c r="AK303" i="28"/>
  <c r="A303" i="28"/>
  <c r="A304" i="28" s="1"/>
  <c r="A305" i="28" s="1"/>
  <c r="F305" i="28" s="1"/>
  <c r="G305" i="28" s="1"/>
  <c r="H305" i="28" s="1"/>
  <c r="I305" i="28" s="1"/>
  <c r="J305" i="28" s="1"/>
  <c r="K305" i="28" s="1"/>
  <c r="L305" i="28" s="1"/>
  <c r="M305" i="28" s="1"/>
  <c r="N305" i="28" s="1"/>
  <c r="O305" i="28" s="1"/>
  <c r="P305" i="28" s="1"/>
  <c r="Q305" i="28" s="1"/>
  <c r="R305" i="28" s="1"/>
  <c r="S305" i="28" s="1"/>
  <c r="T305" i="28" s="1"/>
  <c r="U305" i="28" s="1"/>
  <c r="V305" i="28" s="1"/>
  <c r="W305" i="28" s="1"/>
  <c r="X305" i="28" s="1"/>
  <c r="Y305" i="28" s="1"/>
  <c r="Z305" i="28" s="1"/>
  <c r="AA305" i="28" s="1"/>
  <c r="AB305" i="28" s="1"/>
  <c r="AC305" i="28" s="1"/>
  <c r="AD305" i="28" s="1"/>
  <c r="AE305" i="28" s="1"/>
  <c r="AF305" i="28" s="1"/>
  <c r="AG305" i="28" s="1"/>
  <c r="AK302" i="28"/>
  <c r="B302" i="28"/>
  <c r="AK300" i="28"/>
  <c r="AK299" i="28"/>
  <c r="A299" i="28"/>
  <c r="A300" i="28" s="1"/>
  <c r="A301" i="28" s="1"/>
  <c r="F301" i="28" s="1"/>
  <c r="G301" i="28" s="1"/>
  <c r="H301" i="28" s="1"/>
  <c r="I301" i="28" s="1"/>
  <c r="J301" i="28" s="1"/>
  <c r="K301" i="28" s="1"/>
  <c r="L301" i="28" s="1"/>
  <c r="M301" i="28" s="1"/>
  <c r="N301" i="28" s="1"/>
  <c r="O301" i="28" s="1"/>
  <c r="P301" i="28" s="1"/>
  <c r="Q301" i="28" s="1"/>
  <c r="R301" i="28" s="1"/>
  <c r="S301" i="28" s="1"/>
  <c r="T301" i="28" s="1"/>
  <c r="U301" i="28" s="1"/>
  <c r="V301" i="28" s="1"/>
  <c r="W301" i="28" s="1"/>
  <c r="X301" i="28" s="1"/>
  <c r="Y301" i="28" s="1"/>
  <c r="Z301" i="28" s="1"/>
  <c r="AA301" i="28" s="1"/>
  <c r="AB301" i="28" s="1"/>
  <c r="AC301" i="28" s="1"/>
  <c r="AD301" i="28" s="1"/>
  <c r="AE301" i="28" s="1"/>
  <c r="AF301" i="28" s="1"/>
  <c r="AG301" i="28" s="1"/>
  <c r="AK298" i="28"/>
  <c r="B298" i="28"/>
  <c r="AK296" i="28"/>
  <c r="AK295" i="28"/>
  <c r="A295" i="28"/>
  <c r="A296" i="28" s="1"/>
  <c r="A297" i="28" s="1"/>
  <c r="F297" i="28" s="1"/>
  <c r="G297" i="28" s="1"/>
  <c r="H297" i="28" s="1"/>
  <c r="I297" i="28" s="1"/>
  <c r="J297" i="28" s="1"/>
  <c r="K297" i="28" s="1"/>
  <c r="L297" i="28" s="1"/>
  <c r="M297" i="28" s="1"/>
  <c r="N297" i="28" s="1"/>
  <c r="O297" i="28" s="1"/>
  <c r="P297" i="28" s="1"/>
  <c r="Q297" i="28" s="1"/>
  <c r="R297" i="28" s="1"/>
  <c r="S297" i="28" s="1"/>
  <c r="T297" i="28" s="1"/>
  <c r="U297" i="28" s="1"/>
  <c r="V297" i="28" s="1"/>
  <c r="W297" i="28" s="1"/>
  <c r="X297" i="28" s="1"/>
  <c r="Y297" i="28" s="1"/>
  <c r="Z297" i="28" s="1"/>
  <c r="AA297" i="28" s="1"/>
  <c r="AB297" i="28" s="1"/>
  <c r="AC297" i="28" s="1"/>
  <c r="AD297" i="28" s="1"/>
  <c r="AE297" i="28" s="1"/>
  <c r="AF297" i="28" s="1"/>
  <c r="AG297" i="28" s="1"/>
  <c r="AK294" i="28"/>
  <c r="B294" i="28"/>
  <c r="AK292" i="28"/>
  <c r="AK291" i="28"/>
  <c r="A291" i="28"/>
  <c r="A292" i="28" s="1"/>
  <c r="A293" i="28" s="1"/>
  <c r="F293" i="28" s="1"/>
  <c r="G293" i="28" s="1"/>
  <c r="H293" i="28" s="1"/>
  <c r="I293" i="28" s="1"/>
  <c r="J293" i="28" s="1"/>
  <c r="K293" i="28" s="1"/>
  <c r="L293" i="28" s="1"/>
  <c r="M293" i="28" s="1"/>
  <c r="N293" i="28" s="1"/>
  <c r="O293" i="28" s="1"/>
  <c r="P293" i="28" s="1"/>
  <c r="Q293" i="28" s="1"/>
  <c r="R293" i="28" s="1"/>
  <c r="S293" i="28" s="1"/>
  <c r="T293" i="28" s="1"/>
  <c r="U293" i="28" s="1"/>
  <c r="V293" i="28" s="1"/>
  <c r="W293" i="28" s="1"/>
  <c r="X293" i="28" s="1"/>
  <c r="Y293" i="28" s="1"/>
  <c r="Z293" i="28" s="1"/>
  <c r="AA293" i="28" s="1"/>
  <c r="AB293" i="28" s="1"/>
  <c r="AC293" i="28" s="1"/>
  <c r="AD293" i="28" s="1"/>
  <c r="AE293" i="28" s="1"/>
  <c r="AF293" i="28" s="1"/>
  <c r="AG293" i="28" s="1"/>
  <c r="AK290" i="28"/>
  <c r="B290" i="28"/>
  <c r="AK288" i="28"/>
  <c r="AK287" i="28"/>
  <c r="A287" i="28"/>
  <c r="A288" i="28" s="1"/>
  <c r="A289" i="28" s="1"/>
  <c r="F289" i="28" s="1"/>
  <c r="G289" i="28" s="1"/>
  <c r="H289" i="28" s="1"/>
  <c r="I289" i="28" s="1"/>
  <c r="J289" i="28" s="1"/>
  <c r="K289" i="28" s="1"/>
  <c r="L289" i="28" s="1"/>
  <c r="M289" i="28" s="1"/>
  <c r="N289" i="28" s="1"/>
  <c r="O289" i="28" s="1"/>
  <c r="P289" i="28" s="1"/>
  <c r="Q289" i="28" s="1"/>
  <c r="R289" i="28" s="1"/>
  <c r="S289" i="28" s="1"/>
  <c r="T289" i="28" s="1"/>
  <c r="U289" i="28" s="1"/>
  <c r="V289" i="28" s="1"/>
  <c r="W289" i="28" s="1"/>
  <c r="X289" i="28" s="1"/>
  <c r="Y289" i="28" s="1"/>
  <c r="Z289" i="28" s="1"/>
  <c r="AA289" i="28" s="1"/>
  <c r="AB289" i="28" s="1"/>
  <c r="AC289" i="28" s="1"/>
  <c r="AD289" i="28" s="1"/>
  <c r="AE289" i="28" s="1"/>
  <c r="AF289" i="28" s="1"/>
  <c r="AG289" i="28" s="1"/>
  <c r="AK286" i="28"/>
  <c r="B286" i="28"/>
  <c r="AK284" i="28"/>
  <c r="AK283" i="28"/>
  <c r="A283" i="28"/>
  <c r="A284" i="28" s="1"/>
  <c r="A285" i="28" s="1"/>
  <c r="F285" i="28" s="1"/>
  <c r="G285" i="28" s="1"/>
  <c r="H285" i="28" s="1"/>
  <c r="I285" i="28" s="1"/>
  <c r="J285" i="28" s="1"/>
  <c r="K285" i="28" s="1"/>
  <c r="L285" i="28" s="1"/>
  <c r="M285" i="28" s="1"/>
  <c r="N285" i="28" s="1"/>
  <c r="O285" i="28" s="1"/>
  <c r="P285" i="28" s="1"/>
  <c r="Q285" i="28" s="1"/>
  <c r="R285" i="28" s="1"/>
  <c r="S285" i="28" s="1"/>
  <c r="T285" i="28" s="1"/>
  <c r="U285" i="28" s="1"/>
  <c r="V285" i="28" s="1"/>
  <c r="W285" i="28" s="1"/>
  <c r="X285" i="28" s="1"/>
  <c r="Y285" i="28" s="1"/>
  <c r="Z285" i="28" s="1"/>
  <c r="AA285" i="28" s="1"/>
  <c r="AB285" i="28" s="1"/>
  <c r="AC285" i="28" s="1"/>
  <c r="AD285" i="28" s="1"/>
  <c r="AE285" i="28" s="1"/>
  <c r="AF285" i="28" s="1"/>
  <c r="AG285" i="28" s="1"/>
  <c r="AK282" i="28"/>
  <c r="B282" i="28"/>
  <c r="AK280" i="28"/>
  <c r="AK279" i="28"/>
  <c r="A279" i="28"/>
  <c r="A280" i="28" s="1"/>
  <c r="A281" i="28" s="1"/>
  <c r="F281" i="28" s="1"/>
  <c r="G281" i="28" s="1"/>
  <c r="H281" i="28" s="1"/>
  <c r="I281" i="28" s="1"/>
  <c r="J281" i="28" s="1"/>
  <c r="K281" i="28" s="1"/>
  <c r="L281" i="28" s="1"/>
  <c r="M281" i="28" s="1"/>
  <c r="N281" i="28" s="1"/>
  <c r="O281" i="28" s="1"/>
  <c r="P281" i="28" s="1"/>
  <c r="Q281" i="28" s="1"/>
  <c r="R281" i="28" s="1"/>
  <c r="S281" i="28" s="1"/>
  <c r="T281" i="28" s="1"/>
  <c r="U281" i="28" s="1"/>
  <c r="V281" i="28" s="1"/>
  <c r="W281" i="28" s="1"/>
  <c r="X281" i="28" s="1"/>
  <c r="Y281" i="28" s="1"/>
  <c r="Z281" i="28" s="1"/>
  <c r="AA281" i="28" s="1"/>
  <c r="AB281" i="28" s="1"/>
  <c r="AC281" i="28" s="1"/>
  <c r="AD281" i="28" s="1"/>
  <c r="AE281" i="28" s="1"/>
  <c r="AF281" i="28" s="1"/>
  <c r="AG281" i="28" s="1"/>
  <c r="AK278" i="28"/>
  <c r="B278" i="28"/>
  <c r="AK276" i="28"/>
  <c r="AK275" i="28"/>
  <c r="A275" i="28"/>
  <c r="A276" i="28" s="1"/>
  <c r="A277" i="28" s="1"/>
  <c r="F277" i="28" s="1"/>
  <c r="G277" i="28" s="1"/>
  <c r="H277" i="28" s="1"/>
  <c r="I277" i="28" s="1"/>
  <c r="J277" i="28" s="1"/>
  <c r="K277" i="28" s="1"/>
  <c r="L277" i="28" s="1"/>
  <c r="M277" i="28" s="1"/>
  <c r="N277" i="28" s="1"/>
  <c r="O277" i="28" s="1"/>
  <c r="P277" i="28" s="1"/>
  <c r="Q277" i="28" s="1"/>
  <c r="R277" i="28" s="1"/>
  <c r="S277" i="28" s="1"/>
  <c r="T277" i="28" s="1"/>
  <c r="U277" i="28" s="1"/>
  <c r="V277" i="28" s="1"/>
  <c r="W277" i="28" s="1"/>
  <c r="X277" i="28" s="1"/>
  <c r="Y277" i="28" s="1"/>
  <c r="Z277" i="28" s="1"/>
  <c r="AA277" i="28" s="1"/>
  <c r="AB277" i="28" s="1"/>
  <c r="AC277" i="28" s="1"/>
  <c r="AD277" i="28" s="1"/>
  <c r="AE277" i="28" s="1"/>
  <c r="AF277" i="28" s="1"/>
  <c r="AG277" i="28" s="1"/>
  <c r="AK274" i="28"/>
  <c r="B274" i="28"/>
  <c r="AK272" i="28"/>
  <c r="AK271" i="28"/>
  <c r="A271" i="28"/>
  <c r="A272" i="28" s="1"/>
  <c r="A273" i="28" s="1"/>
  <c r="F273" i="28" s="1"/>
  <c r="G273" i="28" s="1"/>
  <c r="H273" i="28" s="1"/>
  <c r="I273" i="28" s="1"/>
  <c r="J273" i="28" s="1"/>
  <c r="K273" i="28" s="1"/>
  <c r="L273" i="28" s="1"/>
  <c r="M273" i="28" s="1"/>
  <c r="N273" i="28" s="1"/>
  <c r="O273" i="28" s="1"/>
  <c r="P273" i="28" s="1"/>
  <c r="Q273" i="28" s="1"/>
  <c r="R273" i="28" s="1"/>
  <c r="S273" i="28" s="1"/>
  <c r="T273" i="28" s="1"/>
  <c r="U273" i="28" s="1"/>
  <c r="V273" i="28" s="1"/>
  <c r="W273" i="28" s="1"/>
  <c r="X273" i="28" s="1"/>
  <c r="Y273" i="28" s="1"/>
  <c r="Z273" i="28" s="1"/>
  <c r="AA273" i="28" s="1"/>
  <c r="AB273" i="28" s="1"/>
  <c r="AC273" i="28" s="1"/>
  <c r="AD273" i="28" s="1"/>
  <c r="AE273" i="28" s="1"/>
  <c r="AF273" i="28" s="1"/>
  <c r="AG273" i="28" s="1"/>
  <c r="AK270" i="28"/>
  <c r="B270" i="28"/>
  <c r="AK268" i="28"/>
  <c r="AK267" i="28"/>
  <c r="A267" i="28"/>
  <c r="A268" i="28" s="1"/>
  <c r="A269" i="28" s="1"/>
  <c r="F269" i="28" s="1"/>
  <c r="G269" i="28" s="1"/>
  <c r="H269" i="28" s="1"/>
  <c r="I269" i="28" s="1"/>
  <c r="J269" i="28" s="1"/>
  <c r="K269" i="28" s="1"/>
  <c r="L269" i="28" s="1"/>
  <c r="M269" i="28" s="1"/>
  <c r="N269" i="28" s="1"/>
  <c r="O269" i="28" s="1"/>
  <c r="P269" i="28" s="1"/>
  <c r="Q269" i="28" s="1"/>
  <c r="R269" i="28" s="1"/>
  <c r="S269" i="28" s="1"/>
  <c r="T269" i="28" s="1"/>
  <c r="U269" i="28" s="1"/>
  <c r="V269" i="28" s="1"/>
  <c r="W269" i="28" s="1"/>
  <c r="X269" i="28" s="1"/>
  <c r="Y269" i="28" s="1"/>
  <c r="Z269" i="28" s="1"/>
  <c r="AA269" i="28" s="1"/>
  <c r="AB269" i="28" s="1"/>
  <c r="AC269" i="28" s="1"/>
  <c r="AD269" i="28" s="1"/>
  <c r="AE269" i="28" s="1"/>
  <c r="AF269" i="28" s="1"/>
  <c r="AG269" i="28" s="1"/>
  <c r="AK266" i="28"/>
  <c r="B266" i="28"/>
  <c r="AK264" i="28"/>
  <c r="AK263" i="28"/>
  <c r="A263" i="28"/>
  <c r="A264" i="28" s="1"/>
  <c r="A265" i="28" s="1"/>
  <c r="F265" i="28" s="1"/>
  <c r="G265" i="28" s="1"/>
  <c r="H265" i="28" s="1"/>
  <c r="I265" i="28" s="1"/>
  <c r="J265" i="28" s="1"/>
  <c r="K265" i="28" s="1"/>
  <c r="L265" i="28" s="1"/>
  <c r="M265" i="28" s="1"/>
  <c r="N265" i="28" s="1"/>
  <c r="O265" i="28" s="1"/>
  <c r="P265" i="28" s="1"/>
  <c r="Q265" i="28" s="1"/>
  <c r="R265" i="28" s="1"/>
  <c r="S265" i="28" s="1"/>
  <c r="T265" i="28" s="1"/>
  <c r="U265" i="28" s="1"/>
  <c r="V265" i="28" s="1"/>
  <c r="W265" i="28" s="1"/>
  <c r="X265" i="28" s="1"/>
  <c r="Y265" i="28" s="1"/>
  <c r="Z265" i="28" s="1"/>
  <c r="AA265" i="28" s="1"/>
  <c r="AB265" i="28" s="1"/>
  <c r="AC265" i="28" s="1"/>
  <c r="AD265" i="28" s="1"/>
  <c r="AE265" i="28" s="1"/>
  <c r="AF265" i="28" s="1"/>
  <c r="AG265" i="28" s="1"/>
  <c r="AK262" i="28"/>
  <c r="B262" i="28"/>
  <c r="AK260" i="28"/>
  <c r="AK259" i="28"/>
  <c r="A259" i="28"/>
  <c r="A260" i="28" s="1"/>
  <c r="A261" i="28" s="1"/>
  <c r="F261" i="28" s="1"/>
  <c r="G261" i="28" s="1"/>
  <c r="H261" i="28" s="1"/>
  <c r="I261" i="28" s="1"/>
  <c r="J261" i="28" s="1"/>
  <c r="K261" i="28" s="1"/>
  <c r="L261" i="28" s="1"/>
  <c r="M261" i="28" s="1"/>
  <c r="N261" i="28" s="1"/>
  <c r="O261" i="28" s="1"/>
  <c r="P261" i="28" s="1"/>
  <c r="Q261" i="28" s="1"/>
  <c r="R261" i="28" s="1"/>
  <c r="S261" i="28" s="1"/>
  <c r="T261" i="28" s="1"/>
  <c r="U261" i="28" s="1"/>
  <c r="V261" i="28" s="1"/>
  <c r="W261" i="28" s="1"/>
  <c r="X261" i="28" s="1"/>
  <c r="Y261" i="28" s="1"/>
  <c r="Z261" i="28" s="1"/>
  <c r="AA261" i="28" s="1"/>
  <c r="AB261" i="28" s="1"/>
  <c r="AC261" i="28" s="1"/>
  <c r="AD261" i="28" s="1"/>
  <c r="AE261" i="28" s="1"/>
  <c r="AF261" i="28" s="1"/>
  <c r="AG261" i="28" s="1"/>
  <c r="AK258" i="28"/>
  <c r="B258" i="28"/>
  <c r="AK256" i="28"/>
  <c r="AK255" i="28"/>
  <c r="A255" i="28"/>
  <c r="A256" i="28" s="1"/>
  <c r="A257" i="28" s="1"/>
  <c r="F257" i="28" s="1"/>
  <c r="G257" i="28" s="1"/>
  <c r="H257" i="28" s="1"/>
  <c r="I257" i="28" s="1"/>
  <c r="J257" i="28" s="1"/>
  <c r="K257" i="28" s="1"/>
  <c r="L257" i="28" s="1"/>
  <c r="M257" i="28" s="1"/>
  <c r="N257" i="28" s="1"/>
  <c r="O257" i="28" s="1"/>
  <c r="P257" i="28" s="1"/>
  <c r="Q257" i="28" s="1"/>
  <c r="R257" i="28" s="1"/>
  <c r="S257" i="28" s="1"/>
  <c r="T257" i="28" s="1"/>
  <c r="U257" i="28" s="1"/>
  <c r="V257" i="28" s="1"/>
  <c r="W257" i="28" s="1"/>
  <c r="X257" i="28" s="1"/>
  <c r="Y257" i="28" s="1"/>
  <c r="Z257" i="28" s="1"/>
  <c r="AA257" i="28" s="1"/>
  <c r="AB257" i="28" s="1"/>
  <c r="AC257" i="28" s="1"/>
  <c r="AD257" i="28" s="1"/>
  <c r="AE257" i="28" s="1"/>
  <c r="AF257" i="28" s="1"/>
  <c r="AG257" i="28" s="1"/>
  <c r="AK254" i="28"/>
  <c r="B254" i="28"/>
  <c r="AK252" i="28"/>
  <c r="AK251" i="28"/>
  <c r="A251" i="28"/>
  <c r="A252" i="28" s="1"/>
  <c r="A253" i="28" s="1"/>
  <c r="F253" i="28" s="1"/>
  <c r="G253" i="28" s="1"/>
  <c r="H253" i="28" s="1"/>
  <c r="I253" i="28" s="1"/>
  <c r="J253" i="28" s="1"/>
  <c r="K253" i="28" s="1"/>
  <c r="L253" i="28" s="1"/>
  <c r="M253" i="28" s="1"/>
  <c r="N253" i="28" s="1"/>
  <c r="O253" i="28" s="1"/>
  <c r="P253" i="28" s="1"/>
  <c r="Q253" i="28" s="1"/>
  <c r="R253" i="28" s="1"/>
  <c r="S253" i="28" s="1"/>
  <c r="T253" i="28" s="1"/>
  <c r="U253" i="28" s="1"/>
  <c r="V253" i="28" s="1"/>
  <c r="W253" i="28" s="1"/>
  <c r="X253" i="28" s="1"/>
  <c r="Y253" i="28" s="1"/>
  <c r="Z253" i="28" s="1"/>
  <c r="AA253" i="28" s="1"/>
  <c r="AB253" i="28" s="1"/>
  <c r="AC253" i="28" s="1"/>
  <c r="AD253" i="28" s="1"/>
  <c r="AE253" i="28" s="1"/>
  <c r="AF253" i="28" s="1"/>
  <c r="AG253" i="28" s="1"/>
  <c r="AK250" i="28"/>
  <c r="B250" i="28"/>
  <c r="AK248" i="28"/>
  <c r="AK247" i="28"/>
  <c r="A247" i="28"/>
  <c r="A248" i="28" s="1"/>
  <c r="A249" i="28" s="1"/>
  <c r="F249" i="28" s="1"/>
  <c r="G249" i="28" s="1"/>
  <c r="H249" i="28" s="1"/>
  <c r="I249" i="28" s="1"/>
  <c r="J249" i="28" s="1"/>
  <c r="K249" i="28" s="1"/>
  <c r="L249" i="28" s="1"/>
  <c r="M249" i="28" s="1"/>
  <c r="N249" i="28" s="1"/>
  <c r="O249" i="28" s="1"/>
  <c r="P249" i="28" s="1"/>
  <c r="Q249" i="28" s="1"/>
  <c r="R249" i="28" s="1"/>
  <c r="S249" i="28" s="1"/>
  <c r="T249" i="28" s="1"/>
  <c r="U249" i="28" s="1"/>
  <c r="V249" i="28" s="1"/>
  <c r="W249" i="28" s="1"/>
  <c r="X249" i="28" s="1"/>
  <c r="Y249" i="28" s="1"/>
  <c r="Z249" i="28" s="1"/>
  <c r="AA249" i="28" s="1"/>
  <c r="AB249" i="28" s="1"/>
  <c r="AC249" i="28" s="1"/>
  <c r="AD249" i="28" s="1"/>
  <c r="AE249" i="28" s="1"/>
  <c r="AF249" i="28" s="1"/>
  <c r="AG249" i="28" s="1"/>
  <c r="AK246" i="28"/>
  <c r="B246" i="28"/>
  <c r="AK244" i="28"/>
  <c r="AK243" i="28"/>
  <c r="A243" i="28"/>
  <c r="A244" i="28" s="1"/>
  <c r="A245" i="28" s="1"/>
  <c r="F245" i="28" s="1"/>
  <c r="G245" i="28" s="1"/>
  <c r="H245" i="28" s="1"/>
  <c r="I245" i="28" s="1"/>
  <c r="J245" i="28" s="1"/>
  <c r="K245" i="28" s="1"/>
  <c r="L245" i="28" s="1"/>
  <c r="M245" i="28" s="1"/>
  <c r="N245" i="28" s="1"/>
  <c r="O245" i="28" s="1"/>
  <c r="P245" i="28" s="1"/>
  <c r="Q245" i="28" s="1"/>
  <c r="R245" i="28" s="1"/>
  <c r="S245" i="28" s="1"/>
  <c r="T245" i="28" s="1"/>
  <c r="U245" i="28" s="1"/>
  <c r="V245" i="28" s="1"/>
  <c r="W245" i="28" s="1"/>
  <c r="X245" i="28" s="1"/>
  <c r="Y245" i="28" s="1"/>
  <c r="Z245" i="28" s="1"/>
  <c r="AA245" i="28" s="1"/>
  <c r="AB245" i="28" s="1"/>
  <c r="AC245" i="28" s="1"/>
  <c r="AD245" i="28" s="1"/>
  <c r="AE245" i="28" s="1"/>
  <c r="AF245" i="28" s="1"/>
  <c r="AG245" i="28" s="1"/>
  <c r="AK242" i="28"/>
  <c r="B242" i="28"/>
  <c r="AK240" i="28"/>
  <c r="AK239" i="28"/>
  <c r="A239" i="28"/>
  <c r="A240" i="28" s="1"/>
  <c r="A241" i="28" s="1"/>
  <c r="F241" i="28" s="1"/>
  <c r="G241" i="28" s="1"/>
  <c r="H241" i="28" s="1"/>
  <c r="I241" i="28" s="1"/>
  <c r="J241" i="28" s="1"/>
  <c r="K241" i="28" s="1"/>
  <c r="L241" i="28" s="1"/>
  <c r="M241" i="28" s="1"/>
  <c r="N241" i="28" s="1"/>
  <c r="O241" i="28" s="1"/>
  <c r="P241" i="28" s="1"/>
  <c r="Q241" i="28" s="1"/>
  <c r="R241" i="28" s="1"/>
  <c r="S241" i="28" s="1"/>
  <c r="T241" i="28" s="1"/>
  <c r="U241" i="28" s="1"/>
  <c r="V241" i="28" s="1"/>
  <c r="W241" i="28" s="1"/>
  <c r="X241" i="28" s="1"/>
  <c r="Y241" i="28" s="1"/>
  <c r="Z241" i="28" s="1"/>
  <c r="AA241" i="28" s="1"/>
  <c r="AB241" i="28" s="1"/>
  <c r="AC241" i="28" s="1"/>
  <c r="AD241" i="28" s="1"/>
  <c r="AE241" i="28" s="1"/>
  <c r="AF241" i="28" s="1"/>
  <c r="AG241" i="28" s="1"/>
  <c r="AK238" i="28"/>
  <c r="B238" i="28"/>
  <c r="AK236" i="28"/>
  <c r="AK235" i="28"/>
  <c r="A235" i="28"/>
  <c r="A236" i="28" s="1"/>
  <c r="A237" i="28" s="1"/>
  <c r="F237" i="28" s="1"/>
  <c r="G237" i="28" s="1"/>
  <c r="H237" i="28" s="1"/>
  <c r="I237" i="28" s="1"/>
  <c r="J237" i="28" s="1"/>
  <c r="K237" i="28" s="1"/>
  <c r="L237" i="28" s="1"/>
  <c r="M237" i="28" s="1"/>
  <c r="N237" i="28" s="1"/>
  <c r="O237" i="28" s="1"/>
  <c r="P237" i="28" s="1"/>
  <c r="Q237" i="28" s="1"/>
  <c r="R237" i="28" s="1"/>
  <c r="S237" i="28" s="1"/>
  <c r="T237" i="28" s="1"/>
  <c r="U237" i="28" s="1"/>
  <c r="V237" i="28" s="1"/>
  <c r="W237" i="28" s="1"/>
  <c r="X237" i="28" s="1"/>
  <c r="Y237" i="28" s="1"/>
  <c r="Z237" i="28" s="1"/>
  <c r="AA237" i="28" s="1"/>
  <c r="AB237" i="28" s="1"/>
  <c r="AC237" i="28" s="1"/>
  <c r="AD237" i="28" s="1"/>
  <c r="AE237" i="28" s="1"/>
  <c r="AF237" i="28" s="1"/>
  <c r="AG237" i="28" s="1"/>
  <c r="AK234" i="28"/>
  <c r="B234" i="28"/>
  <c r="AK232" i="28"/>
  <c r="AK231" i="28"/>
  <c r="A231" i="28"/>
  <c r="A232" i="28" s="1"/>
  <c r="A233" i="28" s="1"/>
  <c r="F233" i="28" s="1"/>
  <c r="G233" i="28" s="1"/>
  <c r="H233" i="28" s="1"/>
  <c r="I233" i="28" s="1"/>
  <c r="J233" i="28" s="1"/>
  <c r="K233" i="28" s="1"/>
  <c r="L233" i="28" s="1"/>
  <c r="M233" i="28" s="1"/>
  <c r="N233" i="28" s="1"/>
  <c r="O233" i="28" s="1"/>
  <c r="P233" i="28" s="1"/>
  <c r="Q233" i="28" s="1"/>
  <c r="R233" i="28" s="1"/>
  <c r="S233" i="28" s="1"/>
  <c r="T233" i="28" s="1"/>
  <c r="U233" i="28" s="1"/>
  <c r="V233" i="28" s="1"/>
  <c r="W233" i="28" s="1"/>
  <c r="X233" i="28" s="1"/>
  <c r="Y233" i="28" s="1"/>
  <c r="Z233" i="28" s="1"/>
  <c r="AA233" i="28" s="1"/>
  <c r="AB233" i="28" s="1"/>
  <c r="AC233" i="28" s="1"/>
  <c r="AD233" i="28" s="1"/>
  <c r="AE233" i="28" s="1"/>
  <c r="AF233" i="28" s="1"/>
  <c r="AG233" i="28" s="1"/>
  <c r="AK230" i="28"/>
  <c r="B230" i="28"/>
  <c r="AK228" i="28"/>
  <c r="AK227" i="28"/>
  <c r="A227" i="28"/>
  <c r="A228" i="28" s="1"/>
  <c r="A229" i="28" s="1"/>
  <c r="F229" i="28" s="1"/>
  <c r="G229" i="28" s="1"/>
  <c r="H229" i="28" s="1"/>
  <c r="I229" i="28" s="1"/>
  <c r="J229" i="28" s="1"/>
  <c r="K229" i="28" s="1"/>
  <c r="L229" i="28" s="1"/>
  <c r="M229" i="28" s="1"/>
  <c r="N229" i="28" s="1"/>
  <c r="O229" i="28" s="1"/>
  <c r="P229" i="28" s="1"/>
  <c r="Q229" i="28" s="1"/>
  <c r="R229" i="28" s="1"/>
  <c r="S229" i="28" s="1"/>
  <c r="T229" i="28" s="1"/>
  <c r="U229" i="28" s="1"/>
  <c r="V229" i="28" s="1"/>
  <c r="W229" i="28" s="1"/>
  <c r="X229" i="28" s="1"/>
  <c r="Y229" i="28" s="1"/>
  <c r="Z229" i="28" s="1"/>
  <c r="AA229" i="28" s="1"/>
  <c r="AB229" i="28" s="1"/>
  <c r="AC229" i="28" s="1"/>
  <c r="AD229" i="28" s="1"/>
  <c r="AE229" i="28" s="1"/>
  <c r="AF229" i="28" s="1"/>
  <c r="AG229" i="28" s="1"/>
  <c r="AK226" i="28"/>
  <c r="B226" i="28"/>
  <c r="AK224" i="28"/>
  <c r="AK223" i="28"/>
  <c r="A223" i="28"/>
  <c r="A224" i="28" s="1"/>
  <c r="A225" i="28" s="1"/>
  <c r="F225" i="28" s="1"/>
  <c r="G225" i="28" s="1"/>
  <c r="H225" i="28" s="1"/>
  <c r="I225" i="28" s="1"/>
  <c r="J225" i="28" s="1"/>
  <c r="K225" i="28" s="1"/>
  <c r="L225" i="28" s="1"/>
  <c r="M225" i="28" s="1"/>
  <c r="N225" i="28" s="1"/>
  <c r="O225" i="28" s="1"/>
  <c r="P225" i="28" s="1"/>
  <c r="Q225" i="28" s="1"/>
  <c r="R225" i="28" s="1"/>
  <c r="S225" i="28" s="1"/>
  <c r="T225" i="28" s="1"/>
  <c r="U225" i="28" s="1"/>
  <c r="V225" i="28" s="1"/>
  <c r="W225" i="28" s="1"/>
  <c r="X225" i="28" s="1"/>
  <c r="Y225" i="28" s="1"/>
  <c r="Z225" i="28" s="1"/>
  <c r="AA225" i="28" s="1"/>
  <c r="AB225" i="28" s="1"/>
  <c r="AC225" i="28" s="1"/>
  <c r="AD225" i="28" s="1"/>
  <c r="AE225" i="28" s="1"/>
  <c r="AF225" i="28" s="1"/>
  <c r="AG225" i="28" s="1"/>
  <c r="AK222" i="28"/>
  <c r="B222" i="28"/>
  <c r="AK220" i="28"/>
  <c r="AK219" i="28"/>
  <c r="A219" i="28"/>
  <c r="A220" i="28" s="1"/>
  <c r="A221" i="28" s="1"/>
  <c r="F221" i="28" s="1"/>
  <c r="G221" i="28" s="1"/>
  <c r="H221" i="28" s="1"/>
  <c r="I221" i="28" s="1"/>
  <c r="J221" i="28" s="1"/>
  <c r="K221" i="28" s="1"/>
  <c r="L221" i="28" s="1"/>
  <c r="M221" i="28" s="1"/>
  <c r="N221" i="28" s="1"/>
  <c r="O221" i="28" s="1"/>
  <c r="P221" i="28" s="1"/>
  <c r="Q221" i="28" s="1"/>
  <c r="R221" i="28" s="1"/>
  <c r="S221" i="28" s="1"/>
  <c r="T221" i="28" s="1"/>
  <c r="U221" i="28" s="1"/>
  <c r="V221" i="28" s="1"/>
  <c r="W221" i="28" s="1"/>
  <c r="X221" i="28" s="1"/>
  <c r="Y221" i="28" s="1"/>
  <c r="Z221" i="28" s="1"/>
  <c r="AA221" i="28" s="1"/>
  <c r="AB221" i="28" s="1"/>
  <c r="AC221" i="28" s="1"/>
  <c r="AD221" i="28" s="1"/>
  <c r="AE221" i="28" s="1"/>
  <c r="AF221" i="28" s="1"/>
  <c r="AG221" i="28" s="1"/>
  <c r="AK218" i="28"/>
  <c r="B218" i="28"/>
  <c r="AK216" i="28"/>
  <c r="AK215" i="28"/>
  <c r="A215" i="28"/>
  <c r="A216" i="28" s="1"/>
  <c r="A217" i="28" s="1"/>
  <c r="F217" i="28" s="1"/>
  <c r="G217" i="28" s="1"/>
  <c r="H217" i="28" s="1"/>
  <c r="I217" i="28" s="1"/>
  <c r="J217" i="28" s="1"/>
  <c r="K217" i="28" s="1"/>
  <c r="L217" i="28" s="1"/>
  <c r="M217" i="28" s="1"/>
  <c r="N217" i="28" s="1"/>
  <c r="O217" i="28" s="1"/>
  <c r="P217" i="28" s="1"/>
  <c r="Q217" i="28" s="1"/>
  <c r="R217" i="28" s="1"/>
  <c r="S217" i="28" s="1"/>
  <c r="T217" i="28" s="1"/>
  <c r="U217" i="28" s="1"/>
  <c r="V217" i="28" s="1"/>
  <c r="W217" i="28" s="1"/>
  <c r="X217" i="28" s="1"/>
  <c r="Y217" i="28" s="1"/>
  <c r="Z217" i="28" s="1"/>
  <c r="AA217" i="28" s="1"/>
  <c r="AB217" i="28" s="1"/>
  <c r="AC217" i="28" s="1"/>
  <c r="AD217" i="28" s="1"/>
  <c r="AE217" i="28" s="1"/>
  <c r="AF217" i="28" s="1"/>
  <c r="AG217" i="28" s="1"/>
  <c r="AK214" i="28"/>
  <c r="B214" i="28"/>
  <c r="AK212" i="28"/>
  <c r="AK211" i="28"/>
  <c r="A211" i="28"/>
  <c r="A212" i="28" s="1"/>
  <c r="A213" i="28" s="1"/>
  <c r="F213" i="28" s="1"/>
  <c r="G213" i="28" s="1"/>
  <c r="H213" i="28" s="1"/>
  <c r="I213" i="28" s="1"/>
  <c r="J213" i="28" s="1"/>
  <c r="K213" i="28" s="1"/>
  <c r="L213" i="28" s="1"/>
  <c r="M213" i="28" s="1"/>
  <c r="N213" i="28" s="1"/>
  <c r="O213" i="28" s="1"/>
  <c r="P213" i="28" s="1"/>
  <c r="Q213" i="28" s="1"/>
  <c r="R213" i="28" s="1"/>
  <c r="S213" i="28" s="1"/>
  <c r="T213" i="28" s="1"/>
  <c r="U213" i="28" s="1"/>
  <c r="V213" i="28" s="1"/>
  <c r="W213" i="28" s="1"/>
  <c r="X213" i="28" s="1"/>
  <c r="Y213" i="28" s="1"/>
  <c r="Z213" i="28" s="1"/>
  <c r="AA213" i="28" s="1"/>
  <c r="AB213" i="28" s="1"/>
  <c r="AC213" i="28" s="1"/>
  <c r="AD213" i="28" s="1"/>
  <c r="AE213" i="28" s="1"/>
  <c r="AF213" i="28" s="1"/>
  <c r="AG213" i="28" s="1"/>
  <c r="AK210" i="28"/>
  <c r="B210" i="28"/>
  <c r="AK208" i="28"/>
  <c r="AK207" i="28"/>
  <c r="A207" i="28"/>
  <c r="A208" i="28" s="1"/>
  <c r="A209" i="28" s="1"/>
  <c r="F209" i="28" s="1"/>
  <c r="G209" i="28" s="1"/>
  <c r="H209" i="28" s="1"/>
  <c r="I209" i="28" s="1"/>
  <c r="J209" i="28" s="1"/>
  <c r="K209" i="28" s="1"/>
  <c r="L209" i="28" s="1"/>
  <c r="M209" i="28" s="1"/>
  <c r="N209" i="28" s="1"/>
  <c r="O209" i="28" s="1"/>
  <c r="P209" i="28" s="1"/>
  <c r="Q209" i="28" s="1"/>
  <c r="R209" i="28" s="1"/>
  <c r="S209" i="28" s="1"/>
  <c r="T209" i="28" s="1"/>
  <c r="U209" i="28" s="1"/>
  <c r="V209" i="28" s="1"/>
  <c r="W209" i="28" s="1"/>
  <c r="X209" i="28" s="1"/>
  <c r="Y209" i="28" s="1"/>
  <c r="Z209" i="28" s="1"/>
  <c r="AA209" i="28" s="1"/>
  <c r="AB209" i="28" s="1"/>
  <c r="AC209" i="28" s="1"/>
  <c r="AD209" i="28" s="1"/>
  <c r="AE209" i="28" s="1"/>
  <c r="AF209" i="28" s="1"/>
  <c r="AG209" i="28" s="1"/>
  <c r="AK206" i="28"/>
  <c r="B206" i="28"/>
  <c r="AK204" i="28"/>
  <c r="AK203" i="28"/>
  <c r="A203" i="28"/>
  <c r="A204" i="28" s="1"/>
  <c r="A205" i="28" s="1"/>
  <c r="F205" i="28" s="1"/>
  <c r="G205" i="28" s="1"/>
  <c r="H205" i="28" s="1"/>
  <c r="I205" i="28" s="1"/>
  <c r="J205" i="28" s="1"/>
  <c r="K205" i="28" s="1"/>
  <c r="L205" i="28" s="1"/>
  <c r="M205" i="28" s="1"/>
  <c r="N205" i="28" s="1"/>
  <c r="O205" i="28" s="1"/>
  <c r="P205" i="28" s="1"/>
  <c r="Q205" i="28" s="1"/>
  <c r="R205" i="28" s="1"/>
  <c r="S205" i="28" s="1"/>
  <c r="T205" i="28" s="1"/>
  <c r="U205" i="28" s="1"/>
  <c r="V205" i="28" s="1"/>
  <c r="W205" i="28" s="1"/>
  <c r="X205" i="28" s="1"/>
  <c r="Y205" i="28" s="1"/>
  <c r="Z205" i="28" s="1"/>
  <c r="AA205" i="28" s="1"/>
  <c r="AB205" i="28" s="1"/>
  <c r="AC205" i="28" s="1"/>
  <c r="AD205" i="28" s="1"/>
  <c r="AE205" i="28" s="1"/>
  <c r="AF205" i="28" s="1"/>
  <c r="AG205" i="28" s="1"/>
  <c r="AK202" i="28"/>
  <c r="B202" i="28"/>
  <c r="AK200" i="28"/>
  <c r="AK199" i="28"/>
  <c r="A199" i="28"/>
  <c r="A200" i="28" s="1"/>
  <c r="A201" i="28" s="1"/>
  <c r="F201" i="28" s="1"/>
  <c r="G201" i="28" s="1"/>
  <c r="H201" i="28" s="1"/>
  <c r="I201" i="28" s="1"/>
  <c r="J201" i="28" s="1"/>
  <c r="K201" i="28" s="1"/>
  <c r="L201" i="28" s="1"/>
  <c r="M201" i="28" s="1"/>
  <c r="N201" i="28" s="1"/>
  <c r="O201" i="28" s="1"/>
  <c r="P201" i="28" s="1"/>
  <c r="Q201" i="28" s="1"/>
  <c r="R201" i="28" s="1"/>
  <c r="S201" i="28" s="1"/>
  <c r="T201" i="28" s="1"/>
  <c r="U201" i="28" s="1"/>
  <c r="V201" i="28" s="1"/>
  <c r="W201" i="28" s="1"/>
  <c r="X201" i="28" s="1"/>
  <c r="Y201" i="28" s="1"/>
  <c r="Z201" i="28" s="1"/>
  <c r="AA201" i="28" s="1"/>
  <c r="AB201" i="28" s="1"/>
  <c r="AC201" i="28" s="1"/>
  <c r="AD201" i="28" s="1"/>
  <c r="AE201" i="28" s="1"/>
  <c r="AF201" i="28" s="1"/>
  <c r="AG201" i="28" s="1"/>
  <c r="AK198" i="28"/>
  <c r="B198" i="28"/>
  <c r="AK196" i="28"/>
  <c r="AK195" i="28"/>
  <c r="A195" i="28"/>
  <c r="A196" i="28" s="1"/>
  <c r="A197" i="28" s="1"/>
  <c r="F197" i="28" s="1"/>
  <c r="G197" i="28" s="1"/>
  <c r="H197" i="28" s="1"/>
  <c r="I197" i="28" s="1"/>
  <c r="J197" i="28" s="1"/>
  <c r="K197" i="28" s="1"/>
  <c r="L197" i="28" s="1"/>
  <c r="M197" i="28" s="1"/>
  <c r="N197" i="28" s="1"/>
  <c r="O197" i="28" s="1"/>
  <c r="P197" i="28" s="1"/>
  <c r="Q197" i="28" s="1"/>
  <c r="R197" i="28" s="1"/>
  <c r="S197" i="28" s="1"/>
  <c r="T197" i="28" s="1"/>
  <c r="U197" i="28" s="1"/>
  <c r="V197" i="28" s="1"/>
  <c r="W197" i="28" s="1"/>
  <c r="X197" i="28" s="1"/>
  <c r="Y197" i="28" s="1"/>
  <c r="Z197" i="28" s="1"/>
  <c r="AA197" i="28" s="1"/>
  <c r="AB197" i="28" s="1"/>
  <c r="AC197" i="28" s="1"/>
  <c r="AD197" i="28" s="1"/>
  <c r="AE197" i="28" s="1"/>
  <c r="AF197" i="28" s="1"/>
  <c r="AG197" i="28" s="1"/>
  <c r="AK194" i="28"/>
  <c r="B194" i="28"/>
  <c r="AK192" i="28"/>
  <c r="AK191" i="28"/>
  <c r="A191" i="28"/>
  <c r="A192" i="28" s="1"/>
  <c r="A193" i="28" s="1"/>
  <c r="F193" i="28" s="1"/>
  <c r="G193" i="28" s="1"/>
  <c r="H193" i="28" s="1"/>
  <c r="I193" i="28" s="1"/>
  <c r="J193" i="28" s="1"/>
  <c r="K193" i="28" s="1"/>
  <c r="L193" i="28" s="1"/>
  <c r="M193" i="28" s="1"/>
  <c r="N193" i="28" s="1"/>
  <c r="O193" i="28" s="1"/>
  <c r="P193" i="28" s="1"/>
  <c r="Q193" i="28" s="1"/>
  <c r="R193" i="28" s="1"/>
  <c r="S193" i="28" s="1"/>
  <c r="T193" i="28" s="1"/>
  <c r="U193" i="28" s="1"/>
  <c r="V193" i="28" s="1"/>
  <c r="W193" i="28" s="1"/>
  <c r="X193" i="28" s="1"/>
  <c r="Y193" i="28" s="1"/>
  <c r="Z193" i="28" s="1"/>
  <c r="AA193" i="28" s="1"/>
  <c r="AB193" i="28" s="1"/>
  <c r="AC193" i="28" s="1"/>
  <c r="AD193" i="28" s="1"/>
  <c r="AE193" i="28" s="1"/>
  <c r="AF193" i="28" s="1"/>
  <c r="AG193" i="28" s="1"/>
  <c r="AK190" i="28"/>
  <c r="B190" i="28"/>
  <c r="AK188" i="28"/>
  <c r="AK187" i="28"/>
  <c r="A187" i="28"/>
  <c r="A188" i="28" s="1"/>
  <c r="A189" i="28" s="1"/>
  <c r="F189" i="28" s="1"/>
  <c r="G189" i="28" s="1"/>
  <c r="H189" i="28" s="1"/>
  <c r="I189" i="28" s="1"/>
  <c r="J189" i="28" s="1"/>
  <c r="K189" i="28" s="1"/>
  <c r="L189" i="28" s="1"/>
  <c r="M189" i="28" s="1"/>
  <c r="N189" i="28" s="1"/>
  <c r="O189" i="28" s="1"/>
  <c r="P189" i="28" s="1"/>
  <c r="Q189" i="28" s="1"/>
  <c r="R189" i="28" s="1"/>
  <c r="S189" i="28" s="1"/>
  <c r="T189" i="28" s="1"/>
  <c r="U189" i="28" s="1"/>
  <c r="V189" i="28" s="1"/>
  <c r="W189" i="28" s="1"/>
  <c r="X189" i="28" s="1"/>
  <c r="Y189" i="28" s="1"/>
  <c r="Z189" i="28" s="1"/>
  <c r="AA189" i="28" s="1"/>
  <c r="AB189" i="28" s="1"/>
  <c r="AC189" i="28" s="1"/>
  <c r="AD189" i="28" s="1"/>
  <c r="AE189" i="28" s="1"/>
  <c r="AF189" i="28" s="1"/>
  <c r="AG189" i="28" s="1"/>
  <c r="AK186" i="28"/>
  <c r="B186" i="28"/>
  <c r="AK184" i="28"/>
  <c r="AK183" i="28"/>
  <c r="A183" i="28"/>
  <c r="A184" i="28" s="1"/>
  <c r="A185" i="28" s="1"/>
  <c r="F185" i="28" s="1"/>
  <c r="G185" i="28" s="1"/>
  <c r="H185" i="28" s="1"/>
  <c r="I185" i="28" s="1"/>
  <c r="J185" i="28" s="1"/>
  <c r="K185" i="28" s="1"/>
  <c r="L185" i="28" s="1"/>
  <c r="M185" i="28" s="1"/>
  <c r="N185" i="28" s="1"/>
  <c r="O185" i="28" s="1"/>
  <c r="P185" i="28" s="1"/>
  <c r="Q185" i="28" s="1"/>
  <c r="R185" i="28" s="1"/>
  <c r="S185" i="28" s="1"/>
  <c r="T185" i="28" s="1"/>
  <c r="U185" i="28" s="1"/>
  <c r="V185" i="28" s="1"/>
  <c r="W185" i="28" s="1"/>
  <c r="X185" i="28" s="1"/>
  <c r="Y185" i="28" s="1"/>
  <c r="Z185" i="28" s="1"/>
  <c r="AA185" i="28" s="1"/>
  <c r="AB185" i="28" s="1"/>
  <c r="AC185" i="28" s="1"/>
  <c r="AD185" i="28" s="1"/>
  <c r="AE185" i="28" s="1"/>
  <c r="AF185" i="28" s="1"/>
  <c r="AG185" i="28" s="1"/>
  <c r="AK182" i="28"/>
  <c r="B182" i="28"/>
  <c r="AK180" i="28"/>
  <c r="AK179" i="28"/>
  <c r="A179" i="28"/>
  <c r="A180" i="28" s="1"/>
  <c r="A181" i="28" s="1"/>
  <c r="H178" i="28"/>
  <c r="F178" i="28"/>
  <c r="B178" i="28"/>
  <c r="AK176" i="28"/>
  <c r="AK175" i="28"/>
  <c r="A175" i="28"/>
  <c r="A176" i="28" s="1"/>
  <c r="A177" i="28" s="1"/>
  <c r="F177" i="28" s="1"/>
  <c r="G177" i="28" s="1"/>
  <c r="H177" i="28" s="1"/>
  <c r="I177" i="28" s="1"/>
  <c r="J177" i="28" s="1"/>
  <c r="K177" i="28" s="1"/>
  <c r="L177" i="28" s="1"/>
  <c r="M177" i="28" s="1"/>
  <c r="N177" i="28" s="1"/>
  <c r="O177" i="28" s="1"/>
  <c r="P177" i="28" s="1"/>
  <c r="Q177" i="28" s="1"/>
  <c r="R177" i="28" s="1"/>
  <c r="S177" i="28" s="1"/>
  <c r="T177" i="28" s="1"/>
  <c r="U177" i="28" s="1"/>
  <c r="V177" i="28" s="1"/>
  <c r="W177" i="28" s="1"/>
  <c r="X177" i="28" s="1"/>
  <c r="Y177" i="28" s="1"/>
  <c r="Z177" i="28" s="1"/>
  <c r="AA177" i="28" s="1"/>
  <c r="AB177" i="28" s="1"/>
  <c r="AC177" i="28" s="1"/>
  <c r="AD177" i="28" s="1"/>
  <c r="AE177" i="28" s="1"/>
  <c r="AF177" i="28" s="1"/>
  <c r="AG177" i="28" s="1"/>
  <c r="AK174" i="28"/>
  <c r="B174" i="28"/>
  <c r="AK172" i="28"/>
  <c r="AK171" i="28"/>
  <c r="A171" i="28"/>
  <c r="A172" i="28" s="1"/>
  <c r="A173" i="28" s="1"/>
  <c r="F173" i="28" s="1"/>
  <c r="G173" i="28" s="1"/>
  <c r="H173" i="28" s="1"/>
  <c r="I173" i="28" s="1"/>
  <c r="J173" i="28" s="1"/>
  <c r="K173" i="28" s="1"/>
  <c r="L173" i="28" s="1"/>
  <c r="M173" i="28" s="1"/>
  <c r="N173" i="28" s="1"/>
  <c r="O173" i="28" s="1"/>
  <c r="P173" i="28" s="1"/>
  <c r="Q173" i="28" s="1"/>
  <c r="R173" i="28" s="1"/>
  <c r="S173" i="28" s="1"/>
  <c r="T173" i="28" s="1"/>
  <c r="U173" i="28" s="1"/>
  <c r="V173" i="28" s="1"/>
  <c r="W173" i="28" s="1"/>
  <c r="X173" i="28" s="1"/>
  <c r="Y173" i="28" s="1"/>
  <c r="Z173" i="28" s="1"/>
  <c r="AA173" i="28" s="1"/>
  <c r="AB173" i="28" s="1"/>
  <c r="AC173" i="28" s="1"/>
  <c r="AD173" i="28" s="1"/>
  <c r="AE173" i="28" s="1"/>
  <c r="AF173" i="28" s="1"/>
  <c r="AG173" i="28" s="1"/>
  <c r="AK170" i="28"/>
  <c r="B170" i="28"/>
  <c r="AK168" i="28"/>
  <c r="AK167" i="28"/>
  <c r="A167" i="28"/>
  <c r="A168" i="28" s="1"/>
  <c r="A169" i="28" s="1"/>
  <c r="F169" i="28" s="1"/>
  <c r="G169" i="28" s="1"/>
  <c r="H169" i="28" s="1"/>
  <c r="I169" i="28" s="1"/>
  <c r="J169" i="28" s="1"/>
  <c r="K169" i="28" s="1"/>
  <c r="L169" i="28" s="1"/>
  <c r="M169" i="28" s="1"/>
  <c r="N169" i="28" s="1"/>
  <c r="O169" i="28" s="1"/>
  <c r="P169" i="28" s="1"/>
  <c r="Q169" i="28" s="1"/>
  <c r="R169" i="28" s="1"/>
  <c r="S169" i="28" s="1"/>
  <c r="T169" i="28" s="1"/>
  <c r="U169" i="28" s="1"/>
  <c r="V169" i="28" s="1"/>
  <c r="W169" i="28" s="1"/>
  <c r="X169" i="28" s="1"/>
  <c r="Y169" i="28" s="1"/>
  <c r="Z169" i="28" s="1"/>
  <c r="AA169" i="28" s="1"/>
  <c r="AB169" i="28" s="1"/>
  <c r="AC169" i="28" s="1"/>
  <c r="AD169" i="28" s="1"/>
  <c r="AE169" i="28" s="1"/>
  <c r="AF169" i="28" s="1"/>
  <c r="AG169" i="28" s="1"/>
  <c r="AF166" i="28"/>
  <c r="AF9" i="28" s="1"/>
  <c r="AE166" i="28"/>
  <c r="AE9" i="28" s="1"/>
  <c r="W166" i="28"/>
  <c r="W9" i="28" s="1"/>
  <c r="B166" i="28"/>
  <c r="AK164" i="28"/>
  <c r="AK163" i="28"/>
  <c r="A163" i="28"/>
  <c r="A164" i="28" s="1"/>
  <c r="A165" i="28" s="1"/>
  <c r="F165" i="28" s="1"/>
  <c r="G165" i="28" s="1"/>
  <c r="H165" i="28" s="1"/>
  <c r="I165" i="28" s="1"/>
  <c r="J165" i="28" s="1"/>
  <c r="K165" i="28" s="1"/>
  <c r="L165" i="28" s="1"/>
  <c r="M165" i="28" s="1"/>
  <c r="N165" i="28" s="1"/>
  <c r="O165" i="28" s="1"/>
  <c r="P165" i="28" s="1"/>
  <c r="Q165" i="28" s="1"/>
  <c r="R165" i="28" s="1"/>
  <c r="S165" i="28" s="1"/>
  <c r="T165" i="28" s="1"/>
  <c r="U165" i="28" s="1"/>
  <c r="V165" i="28" s="1"/>
  <c r="W165" i="28" s="1"/>
  <c r="X165" i="28" s="1"/>
  <c r="Y165" i="28" s="1"/>
  <c r="Z165" i="28" s="1"/>
  <c r="AA165" i="28" s="1"/>
  <c r="AB165" i="28" s="1"/>
  <c r="AC165" i="28" s="1"/>
  <c r="AD165" i="28" s="1"/>
  <c r="AE165" i="28" s="1"/>
  <c r="AF165" i="28" s="1"/>
  <c r="AG165" i="28" s="1"/>
  <c r="AK162" i="28"/>
  <c r="B162" i="28"/>
  <c r="AK160" i="28"/>
  <c r="AK159" i="28"/>
  <c r="A159" i="28"/>
  <c r="A160" i="28" s="1"/>
  <c r="A161" i="28" s="1"/>
  <c r="F161" i="28" s="1"/>
  <c r="G161" i="28" s="1"/>
  <c r="H161" i="28" s="1"/>
  <c r="I161" i="28" s="1"/>
  <c r="J161" i="28" s="1"/>
  <c r="K161" i="28" s="1"/>
  <c r="L161" i="28" s="1"/>
  <c r="M161" i="28" s="1"/>
  <c r="N161" i="28" s="1"/>
  <c r="O161" i="28" s="1"/>
  <c r="P161" i="28" s="1"/>
  <c r="Q161" i="28" s="1"/>
  <c r="R161" i="28" s="1"/>
  <c r="S161" i="28" s="1"/>
  <c r="T161" i="28" s="1"/>
  <c r="U161" i="28" s="1"/>
  <c r="V161" i="28" s="1"/>
  <c r="W161" i="28" s="1"/>
  <c r="X161" i="28" s="1"/>
  <c r="Y161" i="28" s="1"/>
  <c r="Z161" i="28" s="1"/>
  <c r="AA161" i="28" s="1"/>
  <c r="AB161" i="28" s="1"/>
  <c r="AC161" i="28" s="1"/>
  <c r="AD161" i="28" s="1"/>
  <c r="AE161" i="28" s="1"/>
  <c r="AF161" i="28" s="1"/>
  <c r="AG161" i="28" s="1"/>
  <c r="AK158" i="28"/>
  <c r="B158" i="28"/>
  <c r="AK156" i="28"/>
  <c r="AK155" i="28"/>
  <c r="A155" i="28"/>
  <c r="A156" i="28" s="1"/>
  <c r="A157" i="28" s="1"/>
  <c r="F157" i="28" s="1"/>
  <c r="G157" i="28" s="1"/>
  <c r="H157" i="28" s="1"/>
  <c r="I157" i="28" s="1"/>
  <c r="J157" i="28" s="1"/>
  <c r="K157" i="28" s="1"/>
  <c r="L157" i="28" s="1"/>
  <c r="M157" i="28" s="1"/>
  <c r="N157" i="28" s="1"/>
  <c r="O157" i="28" s="1"/>
  <c r="P157" i="28" s="1"/>
  <c r="Q157" i="28" s="1"/>
  <c r="R157" i="28" s="1"/>
  <c r="S157" i="28" s="1"/>
  <c r="T157" i="28" s="1"/>
  <c r="U157" i="28" s="1"/>
  <c r="V157" i="28" s="1"/>
  <c r="W157" i="28" s="1"/>
  <c r="X157" i="28" s="1"/>
  <c r="Y157" i="28" s="1"/>
  <c r="Z157" i="28" s="1"/>
  <c r="AA157" i="28" s="1"/>
  <c r="AB157" i="28" s="1"/>
  <c r="AC157" i="28" s="1"/>
  <c r="AD157" i="28" s="1"/>
  <c r="AE157" i="28" s="1"/>
  <c r="AF157" i="28" s="1"/>
  <c r="AG157" i="28" s="1"/>
  <c r="AK154" i="28"/>
  <c r="B154" i="28"/>
  <c r="AK152" i="28"/>
  <c r="AK151" i="28"/>
  <c r="A151" i="28"/>
  <c r="A152" i="28" s="1"/>
  <c r="A153" i="28" s="1"/>
  <c r="F153" i="28" s="1"/>
  <c r="G153" i="28" s="1"/>
  <c r="H153" i="28" s="1"/>
  <c r="I153" i="28" s="1"/>
  <c r="J153" i="28" s="1"/>
  <c r="K153" i="28" s="1"/>
  <c r="L153" i="28" s="1"/>
  <c r="M153" i="28" s="1"/>
  <c r="N153" i="28" s="1"/>
  <c r="O153" i="28" s="1"/>
  <c r="P153" i="28" s="1"/>
  <c r="Q153" i="28" s="1"/>
  <c r="R153" i="28" s="1"/>
  <c r="S153" i="28" s="1"/>
  <c r="T153" i="28" s="1"/>
  <c r="U153" i="28" s="1"/>
  <c r="V153" i="28" s="1"/>
  <c r="W153" i="28" s="1"/>
  <c r="X153" i="28" s="1"/>
  <c r="Y153" i="28" s="1"/>
  <c r="Z153" i="28" s="1"/>
  <c r="AA153" i="28" s="1"/>
  <c r="AB153" i="28" s="1"/>
  <c r="AC153" i="28" s="1"/>
  <c r="AD153" i="28" s="1"/>
  <c r="AE153" i="28" s="1"/>
  <c r="AF153" i="28" s="1"/>
  <c r="AG153" i="28" s="1"/>
  <c r="AK150" i="28"/>
  <c r="B150" i="28"/>
  <c r="AK148" i="28"/>
  <c r="AK147" i="28"/>
  <c r="A147" i="28"/>
  <c r="A148" i="28" s="1"/>
  <c r="A149" i="28" s="1"/>
  <c r="F149" i="28" s="1"/>
  <c r="G149" i="28" s="1"/>
  <c r="H149" i="28" s="1"/>
  <c r="I149" i="28" s="1"/>
  <c r="J149" i="28" s="1"/>
  <c r="K149" i="28" s="1"/>
  <c r="L149" i="28" s="1"/>
  <c r="M149" i="28" s="1"/>
  <c r="N149" i="28" s="1"/>
  <c r="O149" i="28" s="1"/>
  <c r="P149" i="28" s="1"/>
  <c r="Q149" i="28" s="1"/>
  <c r="R149" i="28" s="1"/>
  <c r="S149" i="28" s="1"/>
  <c r="T149" i="28" s="1"/>
  <c r="U149" i="28" s="1"/>
  <c r="V149" i="28" s="1"/>
  <c r="W149" i="28" s="1"/>
  <c r="X149" i="28" s="1"/>
  <c r="Y149" i="28" s="1"/>
  <c r="Z149" i="28" s="1"/>
  <c r="AA149" i="28" s="1"/>
  <c r="AB149" i="28" s="1"/>
  <c r="AC149" i="28" s="1"/>
  <c r="AD149" i="28" s="1"/>
  <c r="AE149" i="28" s="1"/>
  <c r="AF149" i="28" s="1"/>
  <c r="AG149" i="28" s="1"/>
  <c r="AK146" i="28"/>
  <c r="B146" i="28"/>
  <c r="AK144" i="28"/>
  <c r="AK143" i="28"/>
  <c r="A143" i="28"/>
  <c r="A144" i="28" s="1"/>
  <c r="A145" i="28" s="1"/>
  <c r="F145" i="28" s="1"/>
  <c r="G145" i="28" s="1"/>
  <c r="H145" i="28" s="1"/>
  <c r="I145" i="28" s="1"/>
  <c r="J145" i="28" s="1"/>
  <c r="K145" i="28" s="1"/>
  <c r="L145" i="28" s="1"/>
  <c r="M145" i="28" s="1"/>
  <c r="N145" i="28" s="1"/>
  <c r="O145" i="28" s="1"/>
  <c r="P145" i="28" s="1"/>
  <c r="Q145" i="28" s="1"/>
  <c r="R145" i="28" s="1"/>
  <c r="S145" i="28" s="1"/>
  <c r="T145" i="28" s="1"/>
  <c r="U145" i="28" s="1"/>
  <c r="V145" i="28" s="1"/>
  <c r="W145" i="28" s="1"/>
  <c r="X145" i="28" s="1"/>
  <c r="Y145" i="28" s="1"/>
  <c r="Z145" i="28" s="1"/>
  <c r="AA145" i="28" s="1"/>
  <c r="AB145" i="28" s="1"/>
  <c r="AC145" i="28" s="1"/>
  <c r="AD145" i="28" s="1"/>
  <c r="AE145" i="28" s="1"/>
  <c r="AF145" i="28" s="1"/>
  <c r="AG145" i="28" s="1"/>
  <c r="AK142" i="28"/>
  <c r="B142" i="28"/>
  <c r="AK140" i="28"/>
  <c r="AK139" i="28"/>
  <c r="A139" i="28"/>
  <c r="A140" i="28" s="1"/>
  <c r="A141" i="28" s="1"/>
  <c r="F141" i="28" s="1"/>
  <c r="G141" i="28" s="1"/>
  <c r="H141" i="28" s="1"/>
  <c r="I141" i="28" s="1"/>
  <c r="J141" i="28" s="1"/>
  <c r="K141" i="28" s="1"/>
  <c r="L141" i="28" s="1"/>
  <c r="M141" i="28" s="1"/>
  <c r="N141" i="28" s="1"/>
  <c r="O141" i="28" s="1"/>
  <c r="P141" i="28" s="1"/>
  <c r="Q141" i="28" s="1"/>
  <c r="R141" i="28" s="1"/>
  <c r="S141" i="28" s="1"/>
  <c r="T141" i="28" s="1"/>
  <c r="U141" i="28" s="1"/>
  <c r="V141" i="28" s="1"/>
  <c r="W141" i="28" s="1"/>
  <c r="X141" i="28" s="1"/>
  <c r="Y141" i="28" s="1"/>
  <c r="Z141" i="28" s="1"/>
  <c r="AA141" i="28" s="1"/>
  <c r="AB141" i="28" s="1"/>
  <c r="AC141" i="28" s="1"/>
  <c r="AD141" i="28" s="1"/>
  <c r="AE141" i="28" s="1"/>
  <c r="AF141" i="28" s="1"/>
  <c r="AG141" i="28" s="1"/>
  <c r="AK138" i="28"/>
  <c r="B138" i="28"/>
  <c r="AK136" i="28"/>
  <c r="AK135" i="28"/>
  <c r="A135" i="28"/>
  <c r="A136" i="28" s="1"/>
  <c r="A137" i="28" s="1"/>
  <c r="F137" i="28" s="1"/>
  <c r="G137" i="28" s="1"/>
  <c r="H137" i="28" s="1"/>
  <c r="I137" i="28" s="1"/>
  <c r="J137" i="28" s="1"/>
  <c r="K137" i="28" s="1"/>
  <c r="L137" i="28" s="1"/>
  <c r="M137" i="28" s="1"/>
  <c r="N137" i="28" s="1"/>
  <c r="O137" i="28" s="1"/>
  <c r="P137" i="28" s="1"/>
  <c r="Q137" i="28" s="1"/>
  <c r="R137" i="28" s="1"/>
  <c r="S137" i="28" s="1"/>
  <c r="T137" i="28" s="1"/>
  <c r="U137" i="28" s="1"/>
  <c r="V137" i="28" s="1"/>
  <c r="W137" i="28" s="1"/>
  <c r="X137" i="28" s="1"/>
  <c r="Y137" i="28" s="1"/>
  <c r="Z137" i="28" s="1"/>
  <c r="AA137" i="28" s="1"/>
  <c r="AB137" i="28" s="1"/>
  <c r="AC137" i="28" s="1"/>
  <c r="AD137" i="28" s="1"/>
  <c r="AE137" i="28" s="1"/>
  <c r="AF137" i="28" s="1"/>
  <c r="AG137" i="28" s="1"/>
  <c r="AK134" i="28"/>
  <c r="B134" i="28"/>
  <c r="AK132" i="28"/>
  <c r="AK131" i="28"/>
  <c r="A131" i="28"/>
  <c r="A132" i="28" s="1"/>
  <c r="A133" i="28" s="1"/>
  <c r="F133" i="28" s="1"/>
  <c r="G133" i="28" s="1"/>
  <c r="H133" i="28" s="1"/>
  <c r="I133" i="28" s="1"/>
  <c r="J133" i="28" s="1"/>
  <c r="K133" i="28" s="1"/>
  <c r="L133" i="28" s="1"/>
  <c r="M133" i="28" s="1"/>
  <c r="N133" i="28" s="1"/>
  <c r="O133" i="28" s="1"/>
  <c r="P133" i="28" s="1"/>
  <c r="Q133" i="28" s="1"/>
  <c r="R133" i="28" s="1"/>
  <c r="S133" i="28" s="1"/>
  <c r="T133" i="28" s="1"/>
  <c r="U133" i="28" s="1"/>
  <c r="V133" i="28" s="1"/>
  <c r="W133" i="28" s="1"/>
  <c r="X133" i="28" s="1"/>
  <c r="Y133" i="28" s="1"/>
  <c r="Z133" i="28" s="1"/>
  <c r="AA133" i="28" s="1"/>
  <c r="AB133" i="28" s="1"/>
  <c r="AC133" i="28" s="1"/>
  <c r="AD133" i="28" s="1"/>
  <c r="AE133" i="28" s="1"/>
  <c r="AF133" i="28" s="1"/>
  <c r="AG133" i="28" s="1"/>
  <c r="AK130" i="28"/>
  <c r="B130" i="28"/>
  <c r="AK128" i="28"/>
  <c r="AK127" i="28"/>
  <c r="A127" i="28"/>
  <c r="A128" i="28" s="1"/>
  <c r="A129" i="28" s="1"/>
  <c r="F129" i="28" s="1"/>
  <c r="G129" i="28" s="1"/>
  <c r="H129" i="28" s="1"/>
  <c r="I129" i="28" s="1"/>
  <c r="J129" i="28" s="1"/>
  <c r="K129" i="28" s="1"/>
  <c r="L129" i="28" s="1"/>
  <c r="M129" i="28" s="1"/>
  <c r="N129" i="28" s="1"/>
  <c r="O129" i="28" s="1"/>
  <c r="P129" i="28" s="1"/>
  <c r="Q129" i="28" s="1"/>
  <c r="R129" i="28" s="1"/>
  <c r="S129" i="28" s="1"/>
  <c r="T129" i="28" s="1"/>
  <c r="U129" i="28" s="1"/>
  <c r="V129" i="28" s="1"/>
  <c r="W129" i="28" s="1"/>
  <c r="X129" i="28" s="1"/>
  <c r="Y129" i="28" s="1"/>
  <c r="Z129" i="28" s="1"/>
  <c r="AA129" i="28" s="1"/>
  <c r="AB129" i="28" s="1"/>
  <c r="AC129" i="28" s="1"/>
  <c r="AD129" i="28" s="1"/>
  <c r="AE129" i="28" s="1"/>
  <c r="AF129" i="28" s="1"/>
  <c r="AG129" i="28" s="1"/>
  <c r="AK126" i="28"/>
  <c r="B126" i="28"/>
  <c r="AK124" i="28"/>
  <c r="AK123" i="28"/>
  <c r="A123" i="28"/>
  <c r="A124" i="28" s="1"/>
  <c r="A125" i="28" s="1"/>
  <c r="F125" i="28" s="1"/>
  <c r="G125" i="28" s="1"/>
  <c r="H125" i="28" s="1"/>
  <c r="I125" i="28" s="1"/>
  <c r="J125" i="28" s="1"/>
  <c r="K125" i="28" s="1"/>
  <c r="L125" i="28" s="1"/>
  <c r="M125" i="28" s="1"/>
  <c r="N125" i="28" s="1"/>
  <c r="O125" i="28" s="1"/>
  <c r="P125" i="28" s="1"/>
  <c r="Q125" i="28" s="1"/>
  <c r="R125" i="28" s="1"/>
  <c r="S125" i="28" s="1"/>
  <c r="T125" i="28" s="1"/>
  <c r="U125" i="28" s="1"/>
  <c r="V125" i="28" s="1"/>
  <c r="W125" i="28" s="1"/>
  <c r="X125" i="28" s="1"/>
  <c r="Y125" i="28" s="1"/>
  <c r="Z125" i="28" s="1"/>
  <c r="AA125" i="28" s="1"/>
  <c r="AB125" i="28" s="1"/>
  <c r="AC125" i="28" s="1"/>
  <c r="AD125" i="28" s="1"/>
  <c r="AE125" i="28" s="1"/>
  <c r="AF125" i="28" s="1"/>
  <c r="AG125" i="28" s="1"/>
  <c r="AK122" i="28"/>
  <c r="B122" i="28"/>
  <c r="AK120" i="28"/>
  <c r="AK119" i="28"/>
  <c r="A119" i="28"/>
  <c r="A120" i="28" s="1"/>
  <c r="A121" i="28" s="1"/>
  <c r="F121" i="28" s="1"/>
  <c r="G121" i="28" s="1"/>
  <c r="H121" i="28" s="1"/>
  <c r="I121" i="28" s="1"/>
  <c r="J121" i="28" s="1"/>
  <c r="K121" i="28" s="1"/>
  <c r="L121" i="28" s="1"/>
  <c r="M121" i="28" s="1"/>
  <c r="N121" i="28" s="1"/>
  <c r="O121" i="28" s="1"/>
  <c r="P121" i="28" s="1"/>
  <c r="Q121" i="28" s="1"/>
  <c r="R121" i="28" s="1"/>
  <c r="S121" i="28" s="1"/>
  <c r="T121" i="28" s="1"/>
  <c r="U121" i="28" s="1"/>
  <c r="V121" i="28" s="1"/>
  <c r="W121" i="28" s="1"/>
  <c r="X121" i="28" s="1"/>
  <c r="Y121" i="28" s="1"/>
  <c r="Z121" i="28" s="1"/>
  <c r="AA121" i="28" s="1"/>
  <c r="AB121" i="28" s="1"/>
  <c r="AC121" i="28" s="1"/>
  <c r="AD121" i="28" s="1"/>
  <c r="AE121" i="28" s="1"/>
  <c r="AF121" i="28" s="1"/>
  <c r="AG121" i="28" s="1"/>
  <c r="AK118" i="28"/>
  <c r="B118" i="28"/>
  <c r="AK116" i="28"/>
  <c r="AK115" i="28"/>
  <c r="A115" i="28"/>
  <c r="A116" i="28" s="1"/>
  <c r="A117" i="28" s="1"/>
  <c r="F117" i="28" s="1"/>
  <c r="G117" i="28" s="1"/>
  <c r="H117" i="28" s="1"/>
  <c r="I117" i="28" s="1"/>
  <c r="J117" i="28" s="1"/>
  <c r="K117" i="28" s="1"/>
  <c r="L117" i="28" s="1"/>
  <c r="M117" i="28" s="1"/>
  <c r="N117" i="28" s="1"/>
  <c r="O117" i="28" s="1"/>
  <c r="P117" i="28" s="1"/>
  <c r="Q117" i="28" s="1"/>
  <c r="R117" i="28" s="1"/>
  <c r="S117" i="28" s="1"/>
  <c r="T117" i="28" s="1"/>
  <c r="U117" i="28" s="1"/>
  <c r="V117" i="28" s="1"/>
  <c r="W117" i="28" s="1"/>
  <c r="X117" i="28" s="1"/>
  <c r="Y117" i="28" s="1"/>
  <c r="Z117" i="28" s="1"/>
  <c r="AA117" i="28" s="1"/>
  <c r="AB117" i="28" s="1"/>
  <c r="AC117" i="28" s="1"/>
  <c r="AD117" i="28" s="1"/>
  <c r="AE117" i="28" s="1"/>
  <c r="AF117" i="28" s="1"/>
  <c r="AG117" i="28" s="1"/>
  <c r="AK114" i="28"/>
  <c r="B114" i="28"/>
  <c r="AK112" i="28"/>
  <c r="AK111" i="28"/>
  <c r="A111" i="28"/>
  <c r="A112" i="28" s="1"/>
  <c r="A113" i="28" s="1"/>
  <c r="F113" i="28" s="1"/>
  <c r="G113" i="28" s="1"/>
  <c r="H113" i="28" s="1"/>
  <c r="I113" i="28" s="1"/>
  <c r="J113" i="28" s="1"/>
  <c r="K113" i="28" s="1"/>
  <c r="L113" i="28" s="1"/>
  <c r="M113" i="28" s="1"/>
  <c r="N113" i="28" s="1"/>
  <c r="O113" i="28" s="1"/>
  <c r="P113" i="28" s="1"/>
  <c r="Q113" i="28" s="1"/>
  <c r="R113" i="28" s="1"/>
  <c r="S113" i="28" s="1"/>
  <c r="T113" i="28" s="1"/>
  <c r="U113" i="28" s="1"/>
  <c r="V113" i="28" s="1"/>
  <c r="W113" i="28" s="1"/>
  <c r="X113" i="28" s="1"/>
  <c r="Y113" i="28" s="1"/>
  <c r="Z113" i="28" s="1"/>
  <c r="AA113" i="28" s="1"/>
  <c r="AB113" i="28" s="1"/>
  <c r="AC113" i="28" s="1"/>
  <c r="AD113" i="28" s="1"/>
  <c r="AE113" i="28" s="1"/>
  <c r="AF113" i="28" s="1"/>
  <c r="AG113" i="28" s="1"/>
  <c r="AK110" i="28"/>
  <c r="B110" i="28"/>
  <c r="AK108" i="28"/>
  <c r="AK107" i="28"/>
  <c r="A107" i="28"/>
  <c r="A108" i="28" s="1"/>
  <c r="A109" i="28" s="1"/>
  <c r="F109" i="28" s="1"/>
  <c r="G109" i="28" s="1"/>
  <c r="H109" i="28" s="1"/>
  <c r="I109" i="28" s="1"/>
  <c r="J109" i="28" s="1"/>
  <c r="K109" i="28" s="1"/>
  <c r="L109" i="28" s="1"/>
  <c r="M109" i="28" s="1"/>
  <c r="N109" i="28" s="1"/>
  <c r="O109" i="28" s="1"/>
  <c r="P109" i="28" s="1"/>
  <c r="Q109" i="28" s="1"/>
  <c r="R109" i="28" s="1"/>
  <c r="S109" i="28" s="1"/>
  <c r="T109" i="28" s="1"/>
  <c r="AH106" i="28"/>
  <c r="AH9" i="28" s="1"/>
  <c r="AC106" i="28"/>
  <c r="V106" i="28"/>
  <c r="B106" i="28"/>
  <c r="AK104" i="28"/>
  <c r="AK103" i="28"/>
  <c r="A103" i="28"/>
  <c r="A104" i="28" s="1"/>
  <c r="A105" i="28" s="1"/>
  <c r="F105" i="28" s="1"/>
  <c r="G105" i="28" s="1"/>
  <c r="H105" i="28" s="1"/>
  <c r="I105" i="28" s="1"/>
  <c r="J105" i="28" s="1"/>
  <c r="K105" i="28" s="1"/>
  <c r="L105" i="28" s="1"/>
  <c r="M105" i="28" s="1"/>
  <c r="N105" i="28" s="1"/>
  <c r="O105" i="28" s="1"/>
  <c r="P105" i="28" s="1"/>
  <c r="Q105" i="28" s="1"/>
  <c r="R105" i="28" s="1"/>
  <c r="S105" i="28" s="1"/>
  <c r="T105" i="28" s="1"/>
  <c r="U105" i="28" s="1"/>
  <c r="V105" i="28" s="1"/>
  <c r="W105" i="28" s="1"/>
  <c r="X105" i="28" s="1"/>
  <c r="Y105" i="28" s="1"/>
  <c r="Z105" i="28" s="1"/>
  <c r="AA105" i="28" s="1"/>
  <c r="AB105" i="28" s="1"/>
  <c r="AC105" i="28" s="1"/>
  <c r="AD105" i="28" s="1"/>
  <c r="AE105" i="28" s="1"/>
  <c r="AF105" i="28" s="1"/>
  <c r="AG105" i="28" s="1"/>
  <c r="AK102" i="28"/>
  <c r="B102" i="28"/>
  <c r="AK100" i="28"/>
  <c r="AK99" i="28"/>
  <c r="A99" i="28"/>
  <c r="A100" i="28" s="1"/>
  <c r="A101" i="28" s="1"/>
  <c r="F101" i="28" s="1"/>
  <c r="G101" i="28" s="1"/>
  <c r="H101" i="28" s="1"/>
  <c r="I101" i="28" s="1"/>
  <c r="J101" i="28" s="1"/>
  <c r="K101" i="28" s="1"/>
  <c r="L101" i="28" s="1"/>
  <c r="M101" i="28" s="1"/>
  <c r="N101" i="28" s="1"/>
  <c r="O101" i="28" s="1"/>
  <c r="P101" i="28" s="1"/>
  <c r="Q101" i="28" s="1"/>
  <c r="R101" i="28" s="1"/>
  <c r="S101" i="28" s="1"/>
  <c r="T101" i="28" s="1"/>
  <c r="U101" i="28" s="1"/>
  <c r="V101" i="28" s="1"/>
  <c r="W101" i="28" s="1"/>
  <c r="X101" i="28" s="1"/>
  <c r="Y101" i="28" s="1"/>
  <c r="Z101" i="28" s="1"/>
  <c r="AA101" i="28" s="1"/>
  <c r="AB101" i="28" s="1"/>
  <c r="AC101" i="28" s="1"/>
  <c r="AD101" i="28" s="1"/>
  <c r="AE101" i="28" s="1"/>
  <c r="AF101" i="28" s="1"/>
  <c r="AG101" i="28" s="1"/>
  <c r="AK98" i="28"/>
  <c r="B98" i="28"/>
  <c r="A95" i="28"/>
  <c r="A96" i="28" s="1"/>
  <c r="A97" i="28" s="1"/>
  <c r="F97" i="28" s="1"/>
  <c r="G97" i="28" s="1"/>
  <c r="H97" i="28" s="1"/>
  <c r="I97" i="28" s="1"/>
  <c r="J97" i="28" s="1"/>
  <c r="K97" i="28" s="1"/>
  <c r="L97" i="28" s="1"/>
  <c r="M97" i="28" s="1"/>
  <c r="N97" i="28" s="1"/>
  <c r="O97" i="28" s="1"/>
  <c r="P97" i="28" s="1"/>
  <c r="Q97" i="28" s="1"/>
  <c r="R97" i="28" s="1"/>
  <c r="S97" i="28" s="1"/>
  <c r="T97" i="28" s="1"/>
  <c r="U97" i="28" s="1"/>
  <c r="V97" i="28" s="1"/>
  <c r="W97" i="28" s="1"/>
  <c r="X97" i="28" s="1"/>
  <c r="Y97" i="28" s="1"/>
  <c r="Z97" i="28" s="1"/>
  <c r="AA97" i="28" s="1"/>
  <c r="AB97" i="28" s="1"/>
  <c r="AC97" i="28" s="1"/>
  <c r="AD97" i="28" s="1"/>
  <c r="AE97" i="28" s="1"/>
  <c r="AF97" i="28" s="1"/>
  <c r="AG97" i="28" s="1"/>
  <c r="B94" i="28"/>
  <c r="A91" i="28"/>
  <c r="A92" i="28" s="1"/>
  <c r="A93" i="28" s="1"/>
  <c r="F93" i="28" s="1"/>
  <c r="G93" i="28" s="1"/>
  <c r="H93" i="28" s="1"/>
  <c r="I93" i="28" s="1"/>
  <c r="J93" i="28" s="1"/>
  <c r="K93" i="28" s="1"/>
  <c r="L93" i="28" s="1"/>
  <c r="M93" i="28" s="1"/>
  <c r="N93" i="28" s="1"/>
  <c r="O93" i="28" s="1"/>
  <c r="P93" i="28" s="1"/>
  <c r="Q93" i="28" s="1"/>
  <c r="R93" i="28" s="1"/>
  <c r="S93" i="28" s="1"/>
  <c r="T93" i="28" s="1"/>
  <c r="U93" i="28" s="1"/>
  <c r="V93" i="28" s="1"/>
  <c r="W93" i="28" s="1"/>
  <c r="X93" i="28" s="1"/>
  <c r="Y93" i="28" s="1"/>
  <c r="Z93" i="28" s="1"/>
  <c r="AA93" i="28" s="1"/>
  <c r="AB93" i="28" s="1"/>
  <c r="AC93" i="28" s="1"/>
  <c r="AD93" i="28" s="1"/>
  <c r="AE93" i="28" s="1"/>
  <c r="AF93" i="28" s="1"/>
  <c r="AG93" i="28" s="1"/>
  <c r="B90" i="28"/>
  <c r="AK88" i="28"/>
  <c r="AK87" i="28"/>
  <c r="A87" i="28"/>
  <c r="A88" i="28" s="1"/>
  <c r="A89" i="28" s="1"/>
  <c r="F89" i="28" s="1"/>
  <c r="G89" i="28" s="1"/>
  <c r="H89" i="28" s="1"/>
  <c r="I89" i="28" s="1"/>
  <c r="J89" i="28" s="1"/>
  <c r="K89" i="28" s="1"/>
  <c r="L89" i="28" s="1"/>
  <c r="M89" i="28" s="1"/>
  <c r="N89" i="28" s="1"/>
  <c r="O89" i="28" s="1"/>
  <c r="P89" i="28" s="1"/>
  <c r="Q89" i="28" s="1"/>
  <c r="R89" i="28" s="1"/>
  <c r="S89" i="28" s="1"/>
  <c r="T89" i="28" s="1"/>
  <c r="U89" i="28" s="1"/>
  <c r="V89" i="28" s="1"/>
  <c r="W89" i="28" s="1"/>
  <c r="X89" i="28" s="1"/>
  <c r="Y89" i="28" s="1"/>
  <c r="Z89" i="28" s="1"/>
  <c r="AA89" i="28" s="1"/>
  <c r="AB89" i="28" s="1"/>
  <c r="AC89" i="28" s="1"/>
  <c r="AD89" i="28" s="1"/>
  <c r="AE89" i="28" s="1"/>
  <c r="AF89" i="28" s="1"/>
  <c r="AG89" i="28" s="1"/>
  <c r="AK86" i="28"/>
  <c r="B86" i="28"/>
  <c r="A83" i="28"/>
  <c r="A84" i="28" s="1"/>
  <c r="A85" i="28" s="1"/>
  <c r="F85" i="28" s="1"/>
  <c r="G85" i="28" s="1"/>
  <c r="H85" i="28" s="1"/>
  <c r="I85" i="28" s="1"/>
  <c r="J85" i="28" s="1"/>
  <c r="K85" i="28" s="1"/>
  <c r="L85" i="28" s="1"/>
  <c r="M85" i="28" s="1"/>
  <c r="N85" i="28" s="1"/>
  <c r="O85" i="28" s="1"/>
  <c r="P85" i="28" s="1"/>
  <c r="Q85" i="28" s="1"/>
  <c r="R85" i="28" s="1"/>
  <c r="S85" i="28" s="1"/>
  <c r="T85" i="28" s="1"/>
  <c r="U85" i="28" s="1"/>
  <c r="V85" i="28" s="1"/>
  <c r="W85" i="28" s="1"/>
  <c r="X85" i="28" s="1"/>
  <c r="Y85" i="28" s="1"/>
  <c r="Z85" i="28" s="1"/>
  <c r="AA85" i="28" s="1"/>
  <c r="AB85" i="28" s="1"/>
  <c r="AC85" i="28" s="1"/>
  <c r="AD85" i="28" s="1"/>
  <c r="AE85" i="28" s="1"/>
  <c r="AF85" i="28" s="1"/>
  <c r="AG85" i="28" s="1"/>
  <c r="AI85" i="28" s="1"/>
  <c r="B82" i="28"/>
  <c r="A79" i="28"/>
  <c r="A80" i="28" s="1"/>
  <c r="A81" i="28" s="1"/>
  <c r="F81" i="28" s="1"/>
  <c r="G81" i="28" s="1"/>
  <c r="H81" i="28" s="1"/>
  <c r="I81" i="28" s="1"/>
  <c r="J81" i="28" s="1"/>
  <c r="K81" i="28" s="1"/>
  <c r="L81" i="28" s="1"/>
  <c r="M81" i="28" s="1"/>
  <c r="N81" i="28" s="1"/>
  <c r="O81" i="28" s="1"/>
  <c r="P81" i="28" s="1"/>
  <c r="Q81" i="28" s="1"/>
  <c r="R81" i="28" s="1"/>
  <c r="S81" i="28" s="1"/>
  <c r="T81" i="28" s="1"/>
  <c r="U81" i="28" s="1"/>
  <c r="V81" i="28" s="1"/>
  <c r="W81" i="28" s="1"/>
  <c r="X81" i="28" s="1"/>
  <c r="Y81" i="28" s="1"/>
  <c r="Z81" i="28" s="1"/>
  <c r="AA81" i="28" s="1"/>
  <c r="AB81" i="28" s="1"/>
  <c r="AC81" i="28" s="1"/>
  <c r="AD81" i="28" s="1"/>
  <c r="AE81" i="28" s="1"/>
  <c r="AF81" i="28" s="1"/>
  <c r="AG81" i="28" s="1"/>
  <c r="B78" i="28"/>
  <c r="A75" i="28"/>
  <c r="A76" i="28" s="1"/>
  <c r="A77" i="28" s="1"/>
  <c r="F77" i="28" s="1"/>
  <c r="G77" i="28" s="1"/>
  <c r="H77" i="28" s="1"/>
  <c r="I77" i="28" s="1"/>
  <c r="J77" i="28" s="1"/>
  <c r="K77" i="28" s="1"/>
  <c r="L77" i="28" s="1"/>
  <c r="M77" i="28" s="1"/>
  <c r="N77" i="28" s="1"/>
  <c r="O77" i="28" s="1"/>
  <c r="P77" i="28" s="1"/>
  <c r="Q77" i="28" s="1"/>
  <c r="R77" i="28" s="1"/>
  <c r="S77" i="28" s="1"/>
  <c r="T77" i="28" s="1"/>
  <c r="U77" i="28" s="1"/>
  <c r="V77" i="28" s="1"/>
  <c r="W77" i="28" s="1"/>
  <c r="X77" i="28" s="1"/>
  <c r="Y77" i="28" s="1"/>
  <c r="Z77" i="28" s="1"/>
  <c r="AA77" i="28" s="1"/>
  <c r="AB77" i="28" s="1"/>
  <c r="AC77" i="28" s="1"/>
  <c r="AD77" i="28" s="1"/>
  <c r="AE77" i="28" s="1"/>
  <c r="AF77" i="28" s="1"/>
  <c r="AG77" i="28" s="1"/>
  <c r="B74" i="28"/>
  <c r="A71" i="28"/>
  <c r="A72" i="28" s="1"/>
  <c r="A73" i="28" s="1"/>
  <c r="F73" i="28" s="1"/>
  <c r="G73" i="28" s="1"/>
  <c r="H73" i="28" s="1"/>
  <c r="I73" i="28" s="1"/>
  <c r="J73" i="28" s="1"/>
  <c r="K73" i="28" s="1"/>
  <c r="L73" i="28" s="1"/>
  <c r="M73" i="28" s="1"/>
  <c r="N73" i="28" s="1"/>
  <c r="O73" i="28" s="1"/>
  <c r="P73" i="28" s="1"/>
  <c r="Q73" i="28" s="1"/>
  <c r="R73" i="28" s="1"/>
  <c r="S73" i="28" s="1"/>
  <c r="T73" i="28" s="1"/>
  <c r="U73" i="28" s="1"/>
  <c r="V73" i="28" s="1"/>
  <c r="W73" i="28" s="1"/>
  <c r="X73" i="28" s="1"/>
  <c r="Y73" i="28" s="1"/>
  <c r="Z73" i="28" s="1"/>
  <c r="AA73" i="28" s="1"/>
  <c r="AB73" i="28" s="1"/>
  <c r="AC73" i="28" s="1"/>
  <c r="AD73" i="28" s="1"/>
  <c r="AE73" i="28" s="1"/>
  <c r="AF73" i="28" s="1"/>
  <c r="AG73" i="28" s="1"/>
  <c r="B70" i="28"/>
  <c r="AK68" i="28"/>
  <c r="AK67" i="28"/>
  <c r="A67" i="28"/>
  <c r="A68" i="28" s="1"/>
  <c r="A69" i="28" s="1"/>
  <c r="F69" i="28" s="1"/>
  <c r="G69" i="28" s="1"/>
  <c r="H69" i="28" s="1"/>
  <c r="I69" i="28" s="1"/>
  <c r="J69" i="28" s="1"/>
  <c r="K69" i="28" s="1"/>
  <c r="L69" i="28" s="1"/>
  <c r="M69" i="28" s="1"/>
  <c r="N69" i="28" s="1"/>
  <c r="O69" i="28" s="1"/>
  <c r="P69" i="28" s="1"/>
  <c r="Q69" i="28" s="1"/>
  <c r="R69" i="28" s="1"/>
  <c r="S69" i="28" s="1"/>
  <c r="T69" i="28" s="1"/>
  <c r="U69" i="28" s="1"/>
  <c r="V69" i="28" s="1"/>
  <c r="W69" i="28" s="1"/>
  <c r="X69" i="28" s="1"/>
  <c r="Y69" i="28" s="1"/>
  <c r="Z69" i="28" s="1"/>
  <c r="AA69" i="28" s="1"/>
  <c r="AB69" i="28" s="1"/>
  <c r="AC69" i="28" s="1"/>
  <c r="AD69" i="28" s="1"/>
  <c r="AE69" i="28" s="1"/>
  <c r="AF69" i="28" s="1"/>
  <c r="AG69" i="28" s="1"/>
  <c r="AI69" i="28" s="1"/>
  <c r="AK66" i="28"/>
  <c r="B66" i="28"/>
  <c r="AK64" i="28"/>
  <c r="AK63" i="28"/>
  <c r="A63" i="28"/>
  <c r="A64" i="28" s="1"/>
  <c r="A65" i="28" s="1"/>
  <c r="F65" i="28" s="1"/>
  <c r="G65" i="28" s="1"/>
  <c r="H65" i="28" s="1"/>
  <c r="I65" i="28" s="1"/>
  <c r="J65" i="28" s="1"/>
  <c r="K65" i="28" s="1"/>
  <c r="L65" i="28" s="1"/>
  <c r="M65" i="28" s="1"/>
  <c r="N65" i="28" s="1"/>
  <c r="O65" i="28" s="1"/>
  <c r="P65" i="28" s="1"/>
  <c r="Q65" i="28" s="1"/>
  <c r="R65" i="28" s="1"/>
  <c r="S65" i="28" s="1"/>
  <c r="T65" i="28" s="1"/>
  <c r="U65" i="28" s="1"/>
  <c r="V65" i="28" s="1"/>
  <c r="W65" i="28" s="1"/>
  <c r="X65" i="28" s="1"/>
  <c r="Y65" i="28" s="1"/>
  <c r="Z65" i="28" s="1"/>
  <c r="AA65" i="28" s="1"/>
  <c r="AB65" i="28" s="1"/>
  <c r="AC65" i="28" s="1"/>
  <c r="AD65" i="28" s="1"/>
  <c r="AE65" i="28" s="1"/>
  <c r="AF65" i="28" s="1"/>
  <c r="AG65" i="28" s="1"/>
  <c r="AK62" i="28"/>
  <c r="B62" i="28"/>
  <c r="AK60" i="28"/>
  <c r="AK59" i="28"/>
  <c r="A59" i="28"/>
  <c r="A60" i="28" s="1"/>
  <c r="A61" i="28" s="1"/>
  <c r="F61" i="28" s="1"/>
  <c r="G61" i="28" s="1"/>
  <c r="H61" i="28" s="1"/>
  <c r="I61" i="28" s="1"/>
  <c r="J61" i="28" s="1"/>
  <c r="K61" i="28" s="1"/>
  <c r="L61" i="28" s="1"/>
  <c r="M61" i="28" s="1"/>
  <c r="N61" i="28" s="1"/>
  <c r="O61" i="28" s="1"/>
  <c r="P61" i="28" s="1"/>
  <c r="Q61" i="28" s="1"/>
  <c r="R61" i="28" s="1"/>
  <c r="S61" i="28" s="1"/>
  <c r="T61" i="28" s="1"/>
  <c r="U61" i="28" s="1"/>
  <c r="V61" i="28" s="1"/>
  <c r="W61" i="28" s="1"/>
  <c r="X61" i="28" s="1"/>
  <c r="Y61" i="28" s="1"/>
  <c r="Z61" i="28" s="1"/>
  <c r="AA61" i="28" s="1"/>
  <c r="AB61" i="28" s="1"/>
  <c r="AC61" i="28" s="1"/>
  <c r="AD61" i="28" s="1"/>
  <c r="AE61" i="28" s="1"/>
  <c r="AF61" i="28" s="1"/>
  <c r="AG61" i="28" s="1"/>
  <c r="AK58" i="28"/>
  <c r="B58" i="28"/>
  <c r="AK56" i="28"/>
  <c r="AK55" i="28"/>
  <c r="A55" i="28"/>
  <c r="A56" i="28" s="1"/>
  <c r="A57" i="28" s="1"/>
  <c r="F57" i="28" s="1"/>
  <c r="G57" i="28" s="1"/>
  <c r="H57" i="28" s="1"/>
  <c r="I57" i="28" s="1"/>
  <c r="J57" i="28" s="1"/>
  <c r="K57" i="28" s="1"/>
  <c r="L57" i="28" s="1"/>
  <c r="M57" i="28" s="1"/>
  <c r="N54" i="28"/>
  <c r="B54" i="28"/>
  <c r="AK52" i="28"/>
  <c r="AK51" i="28"/>
  <c r="A51" i="28"/>
  <c r="A52" i="28" s="1"/>
  <c r="A53" i="28" s="1"/>
  <c r="F53" i="28" s="1"/>
  <c r="G53" i="28" s="1"/>
  <c r="H53" i="28" s="1"/>
  <c r="I53" i="28" s="1"/>
  <c r="J53" i="28" s="1"/>
  <c r="K53" i="28" s="1"/>
  <c r="L53" i="28" s="1"/>
  <c r="M53" i="28" s="1"/>
  <c r="N53" i="28" s="1"/>
  <c r="O53" i="28" s="1"/>
  <c r="P53" i="28" s="1"/>
  <c r="Q53" i="28" s="1"/>
  <c r="R53" i="28" s="1"/>
  <c r="S53" i="28" s="1"/>
  <c r="T53" i="28" s="1"/>
  <c r="U53" i="28" s="1"/>
  <c r="V53" i="28" s="1"/>
  <c r="W53" i="28" s="1"/>
  <c r="X53" i="28" s="1"/>
  <c r="Y53" i="28" s="1"/>
  <c r="Z53" i="28" s="1"/>
  <c r="AA53" i="28" s="1"/>
  <c r="AB53" i="28" s="1"/>
  <c r="AC53" i="28" s="1"/>
  <c r="AD53" i="28" s="1"/>
  <c r="AE53" i="28" s="1"/>
  <c r="AF53" i="28" s="1"/>
  <c r="AG53" i="28" s="1"/>
  <c r="AK50" i="28"/>
  <c r="B50" i="28"/>
  <c r="AK48" i="28"/>
  <c r="AK47" i="28"/>
  <c r="A47" i="28"/>
  <c r="A48" i="28" s="1"/>
  <c r="A49" i="28" s="1"/>
  <c r="F49" i="28" s="1"/>
  <c r="G49" i="28" s="1"/>
  <c r="H49" i="28" s="1"/>
  <c r="I49" i="28" s="1"/>
  <c r="J49" i="28" s="1"/>
  <c r="K49" i="28" s="1"/>
  <c r="L49" i="28" s="1"/>
  <c r="M49" i="28" s="1"/>
  <c r="N49" i="28" s="1"/>
  <c r="O49" i="28" s="1"/>
  <c r="P49" i="28" s="1"/>
  <c r="Q49" i="28" s="1"/>
  <c r="R49" i="28" s="1"/>
  <c r="S49" i="28" s="1"/>
  <c r="T49" i="28" s="1"/>
  <c r="U49" i="28" s="1"/>
  <c r="V49" i="28" s="1"/>
  <c r="W49" i="28" s="1"/>
  <c r="X49" i="28" s="1"/>
  <c r="Y49" i="28" s="1"/>
  <c r="Z49" i="28" s="1"/>
  <c r="AA49" i="28" s="1"/>
  <c r="AB49" i="28" s="1"/>
  <c r="AC49" i="28" s="1"/>
  <c r="AD49" i="28" s="1"/>
  <c r="AE49" i="28" s="1"/>
  <c r="AF49" i="28" s="1"/>
  <c r="AG49" i="28" s="1"/>
  <c r="AK46" i="28"/>
  <c r="B46" i="28"/>
  <c r="AK44" i="28"/>
  <c r="AK43" i="28"/>
  <c r="A43" i="28"/>
  <c r="A44" i="28" s="1"/>
  <c r="A45" i="28" s="1"/>
  <c r="F45" i="28" s="1"/>
  <c r="G45" i="28" s="1"/>
  <c r="H45" i="28" s="1"/>
  <c r="I45" i="28" s="1"/>
  <c r="J45" i="28" s="1"/>
  <c r="K45" i="28" s="1"/>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AF45" i="28" s="1"/>
  <c r="AG45" i="28" s="1"/>
  <c r="AK42" i="28"/>
  <c r="B42" i="28"/>
  <c r="AK40" i="28"/>
  <c r="AK39" i="28"/>
  <c r="A39" i="28"/>
  <c r="A40" i="28" s="1"/>
  <c r="A41" i="28" s="1"/>
  <c r="F41" i="28" s="1"/>
  <c r="G41" i="28" s="1"/>
  <c r="H41" i="28" s="1"/>
  <c r="I41" i="28" s="1"/>
  <c r="J41" i="28" s="1"/>
  <c r="K41" i="28" s="1"/>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AF41" i="28" s="1"/>
  <c r="AG41" i="28" s="1"/>
  <c r="AK38" i="28"/>
  <c r="B38" i="28"/>
  <c r="AK36" i="28"/>
  <c r="AK35" i="28"/>
  <c r="A35" i="28"/>
  <c r="A36" i="28" s="1"/>
  <c r="A37" i="28" s="1"/>
  <c r="F37" i="28" s="1"/>
  <c r="G37" i="28" s="1"/>
  <c r="H37" i="28" s="1"/>
  <c r="I37" i="28" s="1"/>
  <c r="J37" i="28" s="1"/>
  <c r="K37" i="28" s="1"/>
  <c r="L37" i="28" s="1"/>
  <c r="M37" i="28" s="1"/>
  <c r="N37" i="28" s="1"/>
  <c r="O37" i="28" s="1"/>
  <c r="P37" i="28" s="1"/>
  <c r="Q37" i="28" s="1"/>
  <c r="R37" i="28" s="1"/>
  <c r="S37" i="28" s="1"/>
  <c r="T37" i="28" s="1"/>
  <c r="U37" i="28" s="1"/>
  <c r="V37" i="28" s="1"/>
  <c r="W37" i="28" s="1"/>
  <c r="X37" i="28" s="1"/>
  <c r="Y37" i="28" s="1"/>
  <c r="Z37" i="28" s="1"/>
  <c r="AA37" i="28" s="1"/>
  <c r="AB37" i="28" s="1"/>
  <c r="AC37" i="28" s="1"/>
  <c r="AD37" i="28" s="1"/>
  <c r="AE37" i="28" s="1"/>
  <c r="AF37" i="28" s="1"/>
  <c r="AG37" i="28" s="1"/>
  <c r="AK34" i="28"/>
  <c r="B34" i="28"/>
  <c r="AK32" i="28"/>
  <c r="AK31" i="28"/>
  <c r="A31" i="28"/>
  <c r="A32" i="28" s="1"/>
  <c r="A33" i="28" s="1"/>
  <c r="F33" i="28" s="1"/>
  <c r="G33" i="28" s="1"/>
  <c r="H33" i="28" s="1"/>
  <c r="I33" i="28" s="1"/>
  <c r="J33" i="28" s="1"/>
  <c r="K33" i="28" s="1"/>
  <c r="L33" i="28" s="1"/>
  <c r="M33" i="28" s="1"/>
  <c r="N33" i="28" s="1"/>
  <c r="O33" i="28" s="1"/>
  <c r="P33" i="28" s="1"/>
  <c r="Q33" i="28" s="1"/>
  <c r="R33" i="28" s="1"/>
  <c r="S33" i="28" s="1"/>
  <c r="T33" i="28" s="1"/>
  <c r="U33" i="28" s="1"/>
  <c r="V33" i="28" s="1"/>
  <c r="W33" i="28" s="1"/>
  <c r="X33" i="28" s="1"/>
  <c r="Y33" i="28" s="1"/>
  <c r="Z33" i="28" s="1"/>
  <c r="AA33" i="28" s="1"/>
  <c r="AB33" i="28" s="1"/>
  <c r="AC33" i="28" s="1"/>
  <c r="AD33" i="28" s="1"/>
  <c r="AE33" i="28" s="1"/>
  <c r="AF33" i="28" s="1"/>
  <c r="AG33" i="28" s="1"/>
  <c r="AK30" i="28"/>
  <c r="B30" i="28"/>
  <c r="AK28" i="28"/>
  <c r="AK27" i="28"/>
  <c r="A27" i="28"/>
  <c r="A28" i="28" s="1"/>
  <c r="A29" i="28" s="1"/>
  <c r="F29" i="28" s="1"/>
  <c r="G29" i="28" s="1"/>
  <c r="H29" i="28" s="1"/>
  <c r="I29" i="28" s="1"/>
  <c r="J29" i="28" s="1"/>
  <c r="K29" i="28" s="1"/>
  <c r="L29" i="28" s="1"/>
  <c r="M29" i="28" s="1"/>
  <c r="N29" i="28" s="1"/>
  <c r="O29" i="28" s="1"/>
  <c r="P29" i="28" s="1"/>
  <c r="Q29" i="28" s="1"/>
  <c r="R29" i="28" s="1"/>
  <c r="S29" i="28" s="1"/>
  <c r="T29" i="28" s="1"/>
  <c r="U29" i="28" s="1"/>
  <c r="V29" i="28" s="1"/>
  <c r="W29" i="28" s="1"/>
  <c r="X29" i="28" s="1"/>
  <c r="Y29" i="28" s="1"/>
  <c r="Z29" i="28" s="1"/>
  <c r="AA29" i="28" s="1"/>
  <c r="AB29" i="28" s="1"/>
  <c r="AC29" i="28" s="1"/>
  <c r="AD29" i="28" s="1"/>
  <c r="AE29" i="28" s="1"/>
  <c r="AF29" i="28" s="1"/>
  <c r="AG29" i="28" s="1"/>
  <c r="AK26" i="28"/>
  <c r="B26" i="28"/>
  <c r="AK24" i="28"/>
  <c r="AK23" i="28"/>
  <c r="A23" i="28"/>
  <c r="A24" i="28" s="1"/>
  <c r="A25" i="28" s="1"/>
  <c r="J22" i="28"/>
  <c r="J9" i="28" s="1"/>
  <c r="I22" i="28"/>
  <c r="I9" i="28" s="1"/>
  <c r="H22" i="28"/>
  <c r="B22" i="28"/>
  <c r="AK20" i="28"/>
  <c r="AK19" i="28"/>
  <c r="A19" i="28"/>
  <c r="A20" i="28" s="1"/>
  <c r="A21" i="28" s="1"/>
  <c r="F21" i="28" s="1"/>
  <c r="AK18" i="28"/>
  <c r="B18" i="28"/>
  <c r="AK16" i="28"/>
  <c r="AJ11" i="28"/>
  <c r="AI11" i="28"/>
  <c r="AJ10" i="28"/>
  <c r="AI10" i="28"/>
  <c r="AJ9" i="28"/>
  <c r="AI9" i="28"/>
  <c r="AH6" i="28"/>
  <c r="AG6" i="28"/>
  <c r="AF6" i="28"/>
  <c r="AE6" i="28"/>
  <c r="AD6" i="28"/>
  <c r="AC6" i="28"/>
  <c r="AB6" i="28"/>
  <c r="AA6" i="28"/>
  <c r="Z6" i="28"/>
  <c r="Y6" i="28"/>
  <c r="X6" i="28"/>
  <c r="W6" i="28"/>
  <c r="V6" i="28"/>
  <c r="U6" i="28"/>
  <c r="T6" i="28"/>
  <c r="R6" i="28"/>
  <c r="Q6" i="28"/>
  <c r="P6" i="28"/>
  <c r="O6" i="28"/>
  <c r="N6" i="28"/>
  <c r="M6" i="28"/>
  <c r="L6" i="28"/>
  <c r="K6" i="28"/>
  <c r="J6" i="28"/>
  <c r="I6" i="28"/>
  <c r="H6" i="28"/>
  <c r="G6" i="28"/>
  <c r="F6" i="28"/>
  <c r="Z5" i="28"/>
  <c r="Y5" i="28"/>
  <c r="AK4" i="28"/>
  <c r="AK3" i="28"/>
  <c r="V369" i="28" l="1"/>
  <c r="W369" i="28" s="1"/>
  <c r="X369" i="28" s="1"/>
  <c r="Y369" i="28" s="1"/>
  <c r="Z369" i="28" s="1"/>
  <c r="AA369" i="28" s="1"/>
  <c r="AB369" i="28" s="1"/>
  <c r="AC369" i="28" s="1"/>
  <c r="AD369" i="28" s="1"/>
  <c r="AE369" i="28" s="1"/>
  <c r="AF369" i="28" s="1"/>
  <c r="AG369" i="28" s="1"/>
  <c r="AG9" i="28"/>
  <c r="F9" i="28"/>
  <c r="AC9" i="28"/>
  <c r="AK22" i="28"/>
  <c r="H9" i="28"/>
  <c r="L361" i="28"/>
  <c r="M361" i="28" s="1"/>
  <c r="N361" i="28" s="1"/>
  <c r="O361" i="28" s="1"/>
  <c r="P361" i="28" s="1"/>
  <c r="Q361" i="28" s="1"/>
  <c r="R361" i="28" s="1"/>
  <c r="S361" i="28" s="1"/>
  <c r="T361" i="28" s="1"/>
  <c r="U361" i="28" s="1"/>
  <c r="V361" i="28" s="1"/>
  <c r="W361" i="28" s="1"/>
  <c r="X361" i="28" s="1"/>
  <c r="Y361" i="28" s="1"/>
  <c r="Z361" i="28" s="1"/>
  <c r="AA361" i="28" s="1"/>
  <c r="AB361" i="28" s="1"/>
  <c r="AC361" i="28" s="1"/>
  <c r="AD361" i="28" s="1"/>
  <c r="AE361" i="28" s="1"/>
  <c r="AF361" i="28" s="1"/>
  <c r="AG361" i="28" s="1"/>
  <c r="AI361" i="28" s="1"/>
  <c r="F25" i="28"/>
  <c r="G25" i="28" s="1"/>
  <c r="H25" i="28" s="1"/>
  <c r="I25" i="28" s="1"/>
  <c r="J25" i="28" s="1"/>
  <c r="K25" i="28" s="1"/>
  <c r="L25" i="28" s="1"/>
  <c r="M25" i="28" s="1"/>
  <c r="N25" i="28" s="1"/>
  <c r="O25" i="28" s="1"/>
  <c r="P25" i="28" s="1"/>
  <c r="Q25" i="28" s="1"/>
  <c r="R25" i="28" s="1"/>
  <c r="S25" i="28" s="1"/>
  <c r="T25" i="28" s="1"/>
  <c r="U25" i="28" s="1"/>
  <c r="V25" i="28" s="1"/>
  <c r="W25" i="28" s="1"/>
  <c r="X25" i="28" s="1"/>
  <c r="Y25" i="28" s="1"/>
  <c r="Z25" i="28" s="1"/>
  <c r="AA25" i="28" s="1"/>
  <c r="AB25" i="28" s="1"/>
  <c r="AC25" i="28" s="1"/>
  <c r="AD25" i="28" s="1"/>
  <c r="AE25" i="28" s="1"/>
  <c r="AF25" i="28" s="1"/>
  <c r="AG25" i="28" s="1"/>
  <c r="AK178" i="28"/>
  <c r="AK106" i="28"/>
  <c r="V9" i="28"/>
  <c r="AK54" i="28"/>
  <c r="N9" i="28"/>
  <c r="G21" i="28"/>
  <c r="H21" i="28" s="1"/>
  <c r="I21" i="28" s="1"/>
  <c r="J21" i="28" s="1"/>
  <c r="K21" i="28" s="1"/>
  <c r="L21" i="28" s="1"/>
  <c r="M21" i="28" s="1"/>
  <c r="N21" i="28" s="1"/>
  <c r="O21" i="28" s="1"/>
  <c r="P21" i="28" s="1"/>
  <c r="Q21" i="28" s="1"/>
  <c r="R21" i="28" s="1"/>
  <c r="S21" i="28" s="1"/>
  <c r="T21" i="28" s="1"/>
  <c r="U21" i="28" s="1"/>
  <c r="V21" i="28" s="1"/>
  <c r="W21" i="28" s="1"/>
  <c r="X21" i="28" s="1"/>
  <c r="Y21" i="28" s="1"/>
  <c r="Z21" i="28" s="1"/>
  <c r="AA21" i="28" s="1"/>
  <c r="AB21" i="28" s="1"/>
  <c r="AC21" i="28" s="1"/>
  <c r="AD21" i="28" s="1"/>
  <c r="AE21" i="28" s="1"/>
  <c r="AF21" i="28" s="1"/>
  <c r="AG21" i="28" s="1"/>
  <c r="AH21" i="28" s="1"/>
  <c r="AJ21" i="28" s="1"/>
  <c r="AK21" i="28" s="1"/>
  <c r="AC377" i="28"/>
  <c r="AD377" i="28" s="1"/>
  <c r="AE377" i="28" s="1"/>
  <c r="AF377" i="28" s="1"/>
  <c r="AG377" i="28" s="1"/>
  <c r="AH377" i="28" s="1"/>
  <c r="AJ377" i="28" s="1"/>
  <c r="AK377" i="28" s="1"/>
  <c r="N57" i="28"/>
  <c r="O57" i="28" s="1"/>
  <c r="P57" i="28" s="1"/>
  <c r="Q57" i="28" s="1"/>
  <c r="R57" i="28" s="1"/>
  <c r="S57" i="28" s="1"/>
  <c r="T57" i="28" s="1"/>
  <c r="U57" i="28" s="1"/>
  <c r="V57" i="28" s="1"/>
  <c r="W57" i="28" s="1"/>
  <c r="X57" i="28" s="1"/>
  <c r="Y57" i="28" s="1"/>
  <c r="Z57" i="28" s="1"/>
  <c r="AA57" i="28" s="1"/>
  <c r="AB57" i="28" s="1"/>
  <c r="AC57" i="28" s="1"/>
  <c r="AD57" i="28" s="1"/>
  <c r="AE57" i="28" s="1"/>
  <c r="AF57" i="28" s="1"/>
  <c r="AG57" i="28" s="1"/>
  <c r="AH57" i="28" s="1"/>
  <c r="AJ57" i="28" s="1"/>
  <c r="AK57" i="28" s="1"/>
  <c r="U109" i="28"/>
  <c r="V109" i="28" s="1"/>
  <c r="W109" i="28" s="1"/>
  <c r="X109" i="28" s="1"/>
  <c r="Y109" i="28" s="1"/>
  <c r="Z109" i="28" s="1"/>
  <c r="AA109" i="28" s="1"/>
  <c r="AB109" i="28" s="1"/>
  <c r="AC109" i="28" s="1"/>
  <c r="AD109" i="28" s="1"/>
  <c r="AE109" i="28" s="1"/>
  <c r="AF109" i="28" s="1"/>
  <c r="AG109" i="28" s="1"/>
  <c r="AH109" i="28" s="1"/>
  <c r="AJ109" i="28" s="1"/>
  <c r="AK109" i="28" s="1"/>
  <c r="AL5" i="28"/>
  <c r="I321" i="28"/>
  <c r="J321" i="28" s="1"/>
  <c r="K321" i="28" s="1"/>
  <c r="L321" i="28" s="1"/>
  <c r="M321" i="28" s="1"/>
  <c r="N321" i="28" s="1"/>
  <c r="O321" i="28" s="1"/>
  <c r="P321" i="28" s="1"/>
  <c r="Q321" i="28" s="1"/>
  <c r="R321" i="28" s="1"/>
  <c r="S321" i="28" s="1"/>
  <c r="T321" i="28" s="1"/>
  <c r="U321" i="28" s="1"/>
  <c r="V321" i="28" s="1"/>
  <c r="W321" i="28" s="1"/>
  <c r="X321" i="28" s="1"/>
  <c r="Y321" i="28" s="1"/>
  <c r="Z321" i="28" s="1"/>
  <c r="AA321" i="28" s="1"/>
  <c r="AB321" i="28" s="1"/>
  <c r="AC321" i="28" s="1"/>
  <c r="AD321" i="28" s="1"/>
  <c r="AE321" i="28" s="1"/>
  <c r="AF321" i="28" s="1"/>
  <c r="AG321" i="28" s="1"/>
  <c r="AI285" i="28"/>
  <c r="AH285" i="28"/>
  <c r="AJ285" i="28" s="1"/>
  <c r="AK285" i="28" s="1"/>
  <c r="AH217" i="28"/>
  <c r="AJ217" i="28" s="1"/>
  <c r="AK217" i="28" s="1"/>
  <c r="AI217" i="28"/>
  <c r="AI289" i="28"/>
  <c r="AH289" i="28"/>
  <c r="AJ289" i="28" s="1"/>
  <c r="AK289" i="28" s="1"/>
  <c r="AI137" i="28"/>
  <c r="AH137" i="28"/>
  <c r="AJ137" i="28" s="1"/>
  <c r="AK137" i="28" s="1"/>
  <c r="AI53" i="28"/>
  <c r="AH53" i="28"/>
  <c r="AJ53" i="28" s="1"/>
  <c r="AK53" i="28" s="1"/>
  <c r="AI177" i="28"/>
  <c r="AH177" i="28"/>
  <c r="AJ177" i="28" s="1"/>
  <c r="AK177" i="28" s="1"/>
  <c r="AH37" i="28"/>
  <c r="AJ37" i="28" s="1"/>
  <c r="AK37" i="28" s="1"/>
  <c r="AI37" i="28"/>
  <c r="AI65" i="28"/>
  <c r="AH65" i="28"/>
  <c r="AJ65" i="28" s="1"/>
  <c r="AK65" i="28" s="1"/>
  <c r="AI105" i="28"/>
  <c r="AH105" i="28"/>
  <c r="AJ105" i="28" s="1"/>
  <c r="AK105" i="28" s="1"/>
  <c r="AI121" i="28"/>
  <c r="AH121" i="28"/>
  <c r="AJ121" i="28" s="1"/>
  <c r="AK121" i="28" s="1"/>
  <c r="AI97" i="28"/>
  <c r="AH97" i="28"/>
  <c r="AJ97" i="28" s="1"/>
  <c r="AK97" i="28" s="1"/>
  <c r="AI169" i="28"/>
  <c r="AH169" i="28"/>
  <c r="AJ169" i="28" s="1"/>
  <c r="AK169" i="28" s="1"/>
  <c r="AH145" i="28"/>
  <c r="AJ145" i="28" s="1"/>
  <c r="AK145" i="28" s="1"/>
  <c r="AI145" i="28"/>
  <c r="AI61" i="28"/>
  <c r="AH61" i="28"/>
  <c r="AJ61" i="28" s="1"/>
  <c r="AK61" i="28" s="1"/>
  <c r="AH241" i="28"/>
  <c r="AJ241" i="28" s="1"/>
  <c r="AK241" i="28" s="1"/>
  <c r="AI241" i="28"/>
  <c r="AH41" i="28"/>
  <c r="AJ41" i="28" s="1"/>
  <c r="AK41" i="28" s="1"/>
  <c r="AI41" i="28"/>
  <c r="AI173" i="28"/>
  <c r="AH173" i="28"/>
  <c r="AJ173" i="28" s="1"/>
  <c r="AK173" i="28" s="1"/>
  <c r="AI33" i="28"/>
  <c r="AH33" i="28"/>
  <c r="AJ33" i="28" s="1"/>
  <c r="AK33" i="28" s="1"/>
  <c r="AH73" i="28"/>
  <c r="AJ73" i="28" s="1"/>
  <c r="AK73" i="28" s="1"/>
  <c r="AI73" i="28"/>
  <c r="AH49" i="28"/>
  <c r="AJ49" i="28" s="1"/>
  <c r="AK49" i="28" s="1"/>
  <c r="AI49" i="28"/>
  <c r="AI45" i="28"/>
  <c r="AH45" i="28"/>
  <c r="AJ45" i="28" s="1"/>
  <c r="AK45" i="28" s="1"/>
  <c r="AH29" i="28"/>
  <c r="AJ29" i="28" s="1"/>
  <c r="AK29" i="28" s="1"/>
  <c r="AI29" i="28"/>
  <c r="AI113" i="28"/>
  <c r="AH113" i="28"/>
  <c r="AJ113" i="28" s="1"/>
  <c r="AK113" i="28" s="1"/>
  <c r="AH117" i="28"/>
  <c r="AJ117" i="28" s="1"/>
  <c r="AK117" i="28" s="1"/>
  <c r="AI117" i="28"/>
  <c r="AH165" i="28"/>
  <c r="AJ165" i="28" s="1"/>
  <c r="AK165" i="28" s="1"/>
  <c r="AI165" i="28"/>
  <c r="AI229" i="28"/>
  <c r="AH229" i="28"/>
  <c r="AJ229" i="28" s="1"/>
  <c r="AK229" i="28" s="1"/>
  <c r="AI77" i="28"/>
  <c r="AH77" i="28"/>
  <c r="AJ77" i="28" s="1"/>
  <c r="AK77" i="28" s="1"/>
  <c r="AH149" i="28"/>
  <c r="AJ149" i="28" s="1"/>
  <c r="AK149" i="28" s="1"/>
  <c r="AI149" i="28"/>
  <c r="AH233" i="28"/>
  <c r="AJ233" i="28" s="1"/>
  <c r="AK233" i="28" s="1"/>
  <c r="AI233" i="28"/>
  <c r="AH313" i="28"/>
  <c r="AJ313" i="28" s="1"/>
  <c r="AK313" i="28" s="1"/>
  <c r="AI313" i="28"/>
  <c r="AI213" i="28"/>
  <c r="AH213" i="28"/>
  <c r="AJ213" i="28" s="1"/>
  <c r="AK213" i="28" s="1"/>
  <c r="AI237" i="28"/>
  <c r="AH237" i="28"/>
  <c r="AJ237" i="28" s="1"/>
  <c r="AK237" i="28" s="1"/>
  <c r="AI125" i="28"/>
  <c r="AH125" i="28"/>
  <c r="AJ125" i="28" s="1"/>
  <c r="AK125" i="28" s="1"/>
  <c r="AH161" i="28"/>
  <c r="AJ161" i="28" s="1"/>
  <c r="AK161" i="28" s="1"/>
  <c r="AI161" i="28"/>
  <c r="AI81" i="28"/>
  <c r="AH81" i="28"/>
  <c r="AJ81" i="28" s="1"/>
  <c r="AK81" i="28" s="1"/>
  <c r="AH157" i="28"/>
  <c r="AJ157" i="28" s="1"/>
  <c r="AK157" i="28" s="1"/>
  <c r="AI157" i="28"/>
  <c r="AI257" i="28"/>
  <c r="AH257" i="28"/>
  <c r="AJ257" i="28" s="1"/>
  <c r="AK257" i="28" s="1"/>
  <c r="AI189" i="28"/>
  <c r="AH189" i="28"/>
  <c r="AJ189" i="28" s="1"/>
  <c r="AK189" i="28" s="1"/>
  <c r="AH185" i="28"/>
  <c r="AJ185" i="28" s="1"/>
  <c r="AK185" i="28" s="1"/>
  <c r="AI185" i="28"/>
  <c r="AH309" i="28"/>
  <c r="AJ309" i="28" s="1"/>
  <c r="AK309" i="28" s="1"/>
  <c r="AI309" i="28"/>
  <c r="AH133" i="28"/>
  <c r="AJ133" i="28" s="1"/>
  <c r="AK133" i="28" s="1"/>
  <c r="AI133" i="28"/>
  <c r="AH201" i="28"/>
  <c r="AJ201" i="28" s="1"/>
  <c r="AK201" i="28" s="1"/>
  <c r="AI201" i="28"/>
  <c r="AI305" i="28"/>
  <c r="AH305" i="28"/>
  <c r="AJ305" i="28" s="1"/>
  <c r="AK305" i="28" s="1"/>
  <c r="AI209" i="28"/>
  <c r="AH209" i="28"/>
  <c r="AJ209" i="28" s="1"/>
  <c r="AK209" i="28" s="1"/>
  <c r="AI141" i="28"/>
  <c r="AH141" i="28"/>
  <c r="AJ141" i="28" s="1"/>
  <c r="AK141" i="28" s="1"/>
  <c r="AH69" i="28"/>
  <c r="AJ69" i="28" s="1"/>
  <c r="AK69" i="28" s="1"/>
  <c r="AI261" i="28"/>
  <c r="AH261" i="28"/>
  <c r="AJ261" i="28" s="1"/>
  <c r="AK261" i="28" s="1"/>
  <c r="AI89" i="28"/>
  <c r="AH89" i="28"/>
  <c r="AJ89" i="28" s="1"/>
  <c r="AK89" i="28" s="1"/>
  <c r="AH101" i="28"/>
  <c r="AJ101" i="28" s="1"/>
  <c r="AK101" i="28" s="1"/>
  <c r="AI101" i="28"/>
  <c r="AI153" i="28"/>
  <c r="AH153" i="28"/>
  <c r="AJ153" i="28" s="1"/>
  <c r="AK153" i="28" s="1"/>
  <c r="AH197" i="28"/>
  <c r="AJ197" i="28" s="1"/>
  <c r="AK197" i="28" s="1"/>
  <c r="AI197" i="28"/>
  <c r="AH205" i="28"/>
  <c r="AJ205" i="28" s="1"/>
  <c r="AK205" i="28" s="1"/>
  <c r="AI205" i="28"/>
  <c r="AI93" i="28"/>
  <c r="AH93" i="28"/>
  <c r="AJ93" i="28" s="1"/>
  <c r="AK93" i="28" s="1"/>
  <c r="AH85" i="28"/>
  <c r="AJ85" i="28" s="1"/>
  <c r="AK85" i="28" s="1"/>
  <c r="AI129" i="28"/>
  <c r="AH129" i="28"/>
  <c r="AJ129" i="28" s="1"/>
  <c r="AK129" i="28" s="1"/>
  <c r="AI193" i="28"/>
  <c r="AH193" i="28"/>
  <c r="AJ193" i="28" s="1"/>
  <c r="AK193" i="28" s="1"/>
  <c r="AI225" i="28"/>
  <c r="AH225" i="28"/>
  <c r="AJ225" i="28" s="1"/>
  <c r="AK225" i="28" s="1"/>
  <c r="AI357" i="28"/>
  <c r="AH357" i="28"/>
  <c r="AJ357" i="28" s="1"/>
  <c r="AK357" i="28" s="1"/>
  <c r="AI249" i="28"/>
  <c r="AH249" i="28"/>
  <c r="AJ249" i="28" s="1"/>
  <c r="AK249" i="28" s="1"/>
  <c r="AH265" i="28"/>
  <c r="AJ265" i="28" s="1"/>
  <c r="AK265" i="28" s="1"/>
  <c r="AI265" i="28"/>
  <c r="AI293" i="28"/>
  <c r="AH293" i="28"/>
  <c r="AJ293" i="28" s="1"/>
  <c r="AK293" i="28" s="1"/>
  <c r="AK6" i="28"/>
  <c r="AL6" i="28" s="1"/>
  <c r="AH281" i="28"/>
  <c r="AJ281" i="28" s="1"/>
  <c r="AK281" i="28" s="1"/>
  <c r="AI281" i="28"/>
  <c r="AI221" i="28"/>
  <c r="AH221" i="28"/>
  <c r="AJ221" i="28" s="1"/>
  <c r="AK221" i="28" s="1"/>
  <c r="AI245" i="28"/>
  <c r="AH245" i="28"/>
  <c r="AJ245" i="28" s="1"/>
  <c r="AK245" i="28" s="1"/>
  <c r="AI273" i="28"/>
  <c r="AH273" i="28"/>
  <c r="AJ273" i="28" s="1"/>
  <c r="AK273" i="28" s="1"/>
  <c r="AI301" i="28"/>
  <c r="AH301" i="28"/>
  <c r="AJ301" i="28" s="1"/>
  <c r="AK301" i="28" s="1"/>
  <c r="AH325" i="28"/>
  <c r="AJ325" i="28" s="1"/>
  <c r="AK325" i="28" s="1"/>
  <c r="AI325" i="28"/>
  <c r="AI253" i="28"/>
  <c r="AH253" i="28"/>
  <c r="AJ253" i="28" s="1"/>
  <c r="AK253" i="28" s="1"/>
  <c r="AI269" i="28"/>
  <c r="AH269" i="28"/>
  <c r="AJ269" i="28" s="1"/>
  <c r="AK269" i="28" s="1"/>
  <c r="AH297" i="28"/>
  <c r="AJ297" i="28" s="1"/>
  <c r="AK297" i="28" s="1"/>
  <c r="AI297" i="28"/>
  <c r="AI317" i="28"/>
  <c r="AH317" i="28"/>
  <c r="AJ317" i="28" s="1"/>
  <c r="AK317" i="28" s="1"/>
  <c r="AK318" i="28"/>
  <c r="AH329" i="28"/>
  <c r="AJ329" i="28" s="1"/>
  <c r="AK329" i="28" s="1"/>
  <c r="AI329" i="28"/>
  <c r="AH353" i="28"/>
  <c r="AJ353" i="28" s="1"/>
  <c r="AK353" i="28" s="1"/>
  <c r="AI353" i="28"/>
  <c r="AI341" i="28"/>
  <c r="AH341" i="28"/>
  <c r="AJ341" i="28" s="1"/>
  <c r="AK341" i="28" s="1"/>
  <c r="AI365" i="28"/>
  <c r="AH365" i="28"/>
  <c r="AJ365" i="28" s="1"/>
  <c r="AK365" i="28" s="1"/>
  <c r="F181" i="28"/>
  <c r="G181" i="28" s="1"/>
  <c r="H181" i="28" s="1"/>
  <c r="I181" i="28" s="1"/>
  <c r="J181" i="28" s="1"/>
  <c r="K181" i="28" s="1"/>
  <c r="L181" i="28" s="1"/>
  <c r="M181" i="28" s="1"/>
  <c r="N181" i="28" s="1"/>
  <c r="O181" i="28" s="1"/>
  <c r="P181" i="28" s="1"/>
  <c r="Q181" i="28" s="1"/>
  <c r="R181" i="28" s="1"/>
  <c r="S181" i="28" s="1"/>
  <c r="T181" i="28" s="1"/>
  <c r="U181" i="28" s="1"/>
  <c r="V181" i="28" s="1"/>
  <c r="W181" i="28" s="1"/>
  <c r="X181" i="28" s="1"/>
  <c r="Y181" i="28" s="1"/>
  <c r="Z181" i="28" s="1"/>
  <c r="AA181" i="28" s="1"/>
  <c r="AB181" i="28" s="1"/>
  <c r="AC181" i="28" s="1"/>
  <c r="AD181" i="28" s="1"/>
  <c r="AE181" i="28" s="1"/>
  <c r="AF181" i="28" s="1"/>
  <c r="AG181" i="28" s="1"/>
  <c r="AH349" i="28"/>
  <c r="AJ349" i="28" s="1"/>
  <c r="AK349" i="28" s="1"/>
  <c r="AI349" i="28"/>
  <c r="AI277" i="28"/>
  <c r="AH277" i="28"/>
  <c r="AJ277" i="28" s="1"/>
  <c r="AK277" i="28" s="1"/>
  <c r="AH337" i="28"/>
  <c r="AJ337" i="28" s="1"/>
  <c r="AK337" i="28" s="1"/>
  <c r="AI337" i="28"/>
  <c r="AI333" i="28"/>
  <c r="AH333" i="28"/>
  <c r="AJ333" i="28" s="1"/>
  <c r="AK333" i="28" s="1"/>
  <c r="AI345" i="28"/>
  <c r="AH345" i="28"/>
  <c r="AJ345" i="28" s="1"/>
  <c r="AK345" i="28" s="1"/>
  <c r="AH373" i="28"/>
  <c r="AJ373" i="28" s="1"/>
  <c r="AK373" i="28" s="1"/>
  <c r="AI373" i="28"/>
  <c r="AK166" i="28"/>
  <c r="AI369" i="28"/>
  <c r="AH369" i="28"/>
  <c r="AJ369" i="28" s="1"/>
  <c r="AK369" i="28" s="1"/>
  <c r="AK374" i="28"/>
  <c r="AK9" i="28" l="1"/>
  <c r="AI21" i="28"/>
  <c r="AI377" i="28"/>
  <c r="AI109" i="28"/>
  <c r="AH361" i="28"/>
  <c r="AJ361" i="28" s="1"/>
  <c r="AK361" i="28" s="1"/>
  <c r="AI57" i="28"/>
  <c r="F12" i="28"/>
  <c r="G12" i="28" s="1"/>
  <c r="H12" i="28" s="1"/>
  <c r="I12" i="28" s="1"/>
  <c r="J12" i="28" s="1"/>
  <c r="K12" i="28" s="1"/>
  <c r="L12" i="28" s="1"/>
  <c r="M12" i="28" s="1"/>
  <c r="N12" i="28" s="1"/>
  <c r="O12" i="28" s="1"/>
  <c r="P12" i="28" s="1"/>
  <c r="Q12" i="28" s="1"/>
  <c r="R12" i="28" s="1"/>
  <c r="S12" i="28" s="1"/>
  <c r="T12" i="28" s="1"/>
  <c r="U12" i="28" s="1"/>
  <c r="V12" i="28" s="1"/>
  <c r="W12" i="28" s="1"/>
  <c r="X12" i="28" s="1"/>
  <c r="Y12" i="28" s="1"/>
  <c r="Z12" i="28" s="1"/>
  <c r="AA12" i="28" s="1"/>
  <c r="AB12" i="28" s="1"/>
  <c r="AC12" i="28" s="1"/>
  <c r="AD12" i="28" s="1"/>
  <c r="AE12" i="28" s="1"/>
  <c r="AF12" i="28" s="1"/>
  <c r="AG12" i="28" s="1"/>
  <c r="AH12" i="28" s="1"/>
  <c r="AI12" i="28" s="1"/>
  <c r="AJ12" i="28" s="1"/>
  <c r="AM9" i="28"/>
  <c r="AM6" i="28"/>
  <c r="AH321" i="28"/>
  <c r="AJ321" i="28" s="1"/>
  <c r="AK321" i="28" s="1"/>
  <c r="AI321" i="28"/>
  <c r="AI181" i="28"/>
  <c r="AH181" i="28"/>
  <c r="AJ181" i="28" s="1"/>
  <c r="AK181" i="28" s="1"/>
  <c r="AH25" i="28"/>
  <c r="AJ25" i="28" s="1"/>
  <c r="AK25" i="28" s="1"/>
  <c r="AI25" i="28"/>
  <c r="AK12" i="28" l="1"/>
  <c r="AK372" i="27"/>
  <c r="AK371" i="27"/>
  <c r="A371" i="27"/>
  <c r="A372" i="27" s="1"/>
  <c r="A373" i="27" s="1"/>
  <c r="F373" i="27" s="1"/>
  <c r="G373" i="27" s="1"/>
  <c r="H373" i="27" s="1"/>
  <c r="I373" i="27" s="1"/>
  <c r="J373" i="27" s="1"/>
  <c r="K373" i="27" s="1"/>
  <c r="L373" i="27" s="1"/>
  <c r="M373" i="27" s="1"/>
  <c r="N373" i="27" s="1"/>
  <c r="O373" i="27" s="1"/>
  <c r="P373" i="27" s="1"/>
  <c r="Q373" i="27" s="1"/>
  <c r="R373" i="27" s="1"/>
  <c r="S373" i="27" s="1"/>
  <c r="T373" i="27" s="1"/>
  <c r="U370" i="27"/>
  <c r="AK370" i="27" s="1"/>
  <c r="B370" i="27"/>
  <c r="AK368" i="27"/>
  <c r="AK367" i="27"/>
  <c r="A367" i="27"/>
  <c r="A368" i="27" s="1"/>
  <c r="A369" i="27" s="1"/>
  <c r="F369" i="27" s="1"/>
  <c r="G369" i="27" s="1"/>
  <c r="H369" i="27" s="1"/>
  <c r="I369" i="27" s="1"/>
  <c r="J369" i="27" s="1"/>
  <c r="K369" i="27" s="1"/>
  <c r="L369" i="27" s="1"/>
  <c r="M369" i="27" s="1"/>
  <c r="N369" i="27" s="1"/>
  <c r="O369" i="27" s="1"/>
  <c r="P369" i="27" s="1"/>
  <c r="Q369" i="27" s="1"/>
  <c r="R369" i="27" s="1"/>
  <c r="S369" i="27" s="1"/>
  <c r="T369" i="27" s="1"/>
  <c r="AJ366" i="27"/>
  <c r="AI366" i="27"/>
  <c r="AH366" i="27"/>
  <c r="U366" i="27"/>
  <c r="R366" i="27"/>
  <c r="R9" i="27" s="1"/>
  <c r="B366" i="27"/>
  <c r="AK364" i="27"/>
  <c r="AK363" i="27"/>
  <c r="A363" i="27"/>
  <c r="A364" i="27" s="1"/>
  <c r="A365" i="27" s="1"/>
  <c r="F365" i="27" s="1"/>
  <c r="G365" i="27" s="1"/>
  <c r="H365" i="27" s="1"/>
  <c r="I365" i="27" s="1"/>
  <c r="J365" i="27" s="1"/>
  <c r="K365" i="27" s="1"/>
  <c r="L365" i="27" s="1"/>
  <c r="M365" i="27" s="1"/>
  <c r="N365" i="27" s="1"/>
  <c r="O365" i="27" s="1"/>
  <c r="Q362" i="27"/>
  <c r="Q9" i="27" s="1"/>
  <c r="P362" i="27"/>
  <c r="P9" i="27" s="1"/>
  <c r="B362" i="27"/>
  <c r="AK360" i="27"/>
  <c r="AK359" i="27"/>
  <c r="A359" i="27"/>
  <c r="A360" i="27" s="1"/>
  <c r="A361" i="27" s="1"/>
  <c r="F361" i="27" s="1"/>
  <c r="G361" i="27" s="1"/>
  <c r="H361" i="27" s="1"/>
  <c r="I361" i="27" s="1"/>
  <c r="J361" i="27" s="1"/>
  <c r="N358" i="27"/>
  <c r="N9" i="27" s="1"/>
  <c r="M358" i="27"/>
  <c r="M9" i="27" s="1"/>
  <c r="L358" i="27"/>
  <c r="L9" i="27" s="1"/>
  <c r="K358" i="27"/>
  <c r="K9" i="27" s="1"/>
  <c r="B358" i="27"/>
  <c r="AK356" i="27"/>
  <c r="AK355" i="27"/>
  <c r="A355" i="27"/>
  <c r="A356" i="27" s="1"/>
  <c r="A357" i="27" s="1"/>
  <c r="AA354" i="27"/>
  <c r="Y354" i="27"/>
  <c r="W354" i="27"/>
  <c r="W9" i="27" s="1"/>
  <c r="O354" i="27"/>
  <c r="O9" i="27" s="1"/>
  <c r="J354" i="27"/>
  <c r="H354" i="27"/>
  <c r="G354" i="27"/>
  <c r="G9" i="27" s="1"/>
  <c r="F354" i="27"/>
  <c r="B354" i="27"/>
  <c r="AK352" i="27"/>
  <c r="AK351" i="27"/>
  <c r="A351" i="27"/>
  <c r="A352" i="27" s="1"/>
  <c r="A353" i="27" s="1"/>
  <c r="F353" i="27" s="1"/>
  <c r="G353" i="27" s="1"/>
  <c r="H353" i="27" s="1"/>
  <c r="I353" i="27" s="1"/>
  <c r="J353" i="27" s="1"/>
  <c r="K353" i="27" s="1"/>
  <c r="L353" i="27" s="1"/>
  <c r="M353" i="27" s="1"/>
  <c r="N353" i="27" s="1"/>
  <c r="O353" i="27" s="1"/>
  <c r="P353" i="27" s="1"/>
  <c r="Q353" i="27" s="1"/>
  <c r="R353" i="27" s="1"/>
  <c r="S353" i="27" s="1"/>
  <c r="T353" i="27" s="1"/>
  <c r="U353" i="27" s="1"/>
  <c r="V353" i="27" s="1"/>
  <c r="W353" i="27" s="1"/>
  <c r="X353" i="27" s="1"/>
  <c r="Y353" i="27" s="1"/>
  <c r="Z353" i="27" s="1"/>
  <c r="AA353" i="27" s="1"/>
  <c r="AB353" i="27" s="1"/>
  <c r="AC353" i="27" s="1"/>
  <c r="AD353" i="27" s="1"/>
  <c r="AE353" i="27" s="1"/>
  <c r="AF353" i="27" s="1"/>
  <c r="AG353" i="27" s="1"/>
  <c r="AK350" i="27"/>
  <c r="B350" i="27"/>
  <c r="AK348" i="27"/>
  <c r="AK347" i="27"/>
  <c r="A347" i="27"/>
  <c r="A348" i="27" s="1"/>
  <c r="A349" i="27" s="1"/>
  <c r="F349" i="27" s="1"/>
  <c r="G349" i="27" s="1"/>
  <c r="H349" i="27" s="1"/>
  <c r="I349" i="27" s="1"/>
  <c r="J349" i="27" s="1"/>
  <c r="K349" i="27" s="1"/>
  <c r="L349" i="27" s="1"/>
  <c r="M349" i="27" s="1"/>
  <c r="N349" i="27" s="1"/>
  <c r="O349" i="27" s="1"/>
  <c r="P349" i="27" s="1"/>
  <c r="Q349" i="27" s="1"/>
  <c r="R349" i="27" s="1"/>
  <c r="S349" i="27" s="1"/>
  <c r="T349" i="27" s="1"/>
  <c r="U349" i="27" s="1"/>
  <c r="V349" i="27" s="1"/>
  <c r="W349" i="27" s="1"/>
  <c r="X349" i="27" s="1"/>
  <c r="Y349" i="27" s="1"/>
  <c r="Z349" i="27" s="1"/>
  <c r="AA349" i="27" s="1"/>
  <c r="AB349" i="27" s="1"/>
  <c r="AC349" i="27" s="1"/>
  <c r="AD349" i="27" s="1"/>
  <c r="AE349" i="27" s="1"/>
  <c r="AF349" i="27" s="1"/>
  <c r="AG349" i="27" s="1"/>
  <c r="AK346" i="27"/>
  <c r="B346" i="27"/>
  <c r="AK344" i="27"/>
  <c r="AK343" i="27"/>
  <c r="A343" i="27"/>
  <c r="A344" i="27" s="1"/>
  <c r="A345" i="27" s="1"/>
  <c r="F345" i="27" s="1"/>
  <c r="G345" i="27" s="1"/>
  <c r="H345" i="27" s="1"/>
  <c r="I345" i="27" s="1"/>
  <c r="J345" i="27" s="1"/>
  <c r="K345" i="27" s="1"/>
  <c r="L345" i="27" s="1"/>
  <c r="M345" i="27" s="1"/>
  <c r="N345" i="27" s="1"/>
  <c r="O345" i="27" s="1"/>
  <c r="P345" i="27" s="1"/>
  <c r="Q345" i="27" s="1"/>
  <c r="R345" i="27" s="1"/>
  <c r="S345" i="27" s="1"/>
  <c r="T345" i="27" s="1"/>
  <c r="U345" i="27" s="1"/>
  <c r="V345" i="27" s="1"/>
  <c r="W345" i="27" s="1"/>
  <c r="X345" i="27" s="1"/>
  <c r="Y345" i="27" s="1"/>
  <c r="Z345" i="27" s="1"/>
  <c r="AA345" i="27" s="1"/>
  <c r="AB345" i="27" s="1"/>
  <c r="AC345" i="27" s="1"/>
  <c r="AD345" i="27" s="1"/>
  <c r="AE345" i="27" s="1"/>
  <c r="AF345" i="27" s="1"/>
  <c r="AG345" i="27" s="1"/>
  <c r="AK342" i="27"/>
  <c r="B342" i="27"/>
  <c r="AK340" i="27"/>
  <c r="AK339" i="27"/>
  <c r="A339" i="27"/>
  <c r="A340" i="27" s="1"/>
  <c r="A341" i="27" s="1"/>
  <c r="F341" i="27" s="1"/>
  <c r="G341" i="27" s="1"/>
  <c r="H341" i="27" s="1"/>
  <c r="I341" i="27" s="1"/>
  <c r="J341" i="27" s="1"/>
  <c r="K341" i="27" s="1"/>
  <c r="L341" i="27" s="1"/>
  <c r="M341" i="27" s="1"/>
  <c r="N341" i="27" s="1"/>
  <c r="O341" i="27" s="1"/>
  <c r="P341" i="27" s="1"/>
  <c r="Q341" i="27" s="1"/>
  <c r="R341" i="27" s="1"/>
  <c r="S341" i="27" s="1"/>
  <c r="T341" i="27" s="1"/>
  <c r="U341" i="27" s="1"/>
  <c r="V341" i="27" s="1"/>
  <c r="W341" i="27" s="1"/>
  <c r="X341" i="27" s="1"/>
  <c r="Y341" i="27" s="1"/>
  <c r="Z341" i="27" s="1"/>
  <c r="AA341" i="27" s="1"/>
  <c r="AB341" i="27" s="1"/>
  <c r="AC341" i="27" s="1"/>
  <c r="AD341" i="27" s="1"/>
  <c r="AE341" i="27" s="1"/>
  <c r="AF341" i="27" s="1"/>
  <c r="AG341" i="27" s="1"/>
  <c r="AK338" i="27"/>
  <c r="B338" i="27"/>
  <c r="AK336" i="27"/>
  <c r="AK335" i="27"/>
  <c r="A335" i="27"/>
  <c r="A336" i="27" s="1"/>
  <c r="A337" i="27" s="1"/>
  <c r="F337" i="27" s="1"/>
  <c r="G337" i="27" s="1"/>
  <c r="H337" i="27" s="1"/>
  <c r="I337" i="27" s="1"/>
  <c r="J337" i="27" s="1"/>
  <c r="K337" i="27" s="1"/>
  <c r="L337" i="27" s="1"/>
  <c r="M337" i="27" s="1"/>
  <c r="N337" i="27" s="1"/>
  <c r="O337" i="27" s="1"/>
  <c r="P337" i="27" s="1"/>
  <c r="Q337" i="27" s="1"/>
  <c r="R337" i="27" s="1"/>
  <c r="S337" i="27" s="1"/>
  <c r="T337" i="27" s="1"/>
  <c r="U337" i="27" s="1"/>
  <c r="V337" i="27" s="1"/>
  <c r="W337" i="27" s="1"/>
  <c r="X337" i="27" s="1"/>
  <c r="Y337" i="27" s="1"/>
  <c r="Z337" i="27" s="1"/>
  <c r="AA337" i="27" s="1"/>
  <c r="AB337" i="27" s="1"/>
  <c r="AC337" i="27" s="1"/>
  <c r="AD337" i="27" s="1"/>
  <c r="AE337" i="27" s="1"/>
  <c r="AF337" i="27" s="1"/>
  <c r="AG337" i="27" s="1"/>
  <c r="AK334" i="27"/>
  <c r="B334" i="27"/>
  <c r="AK332" i="27"/>
  <c r="AK331" i="27"/>
  <c r="A331" i="27"/>
  <c r="A332" i="27" s="1"/>
  <c r="A333" i="27" s="1"/>
  <c r="F333" i="27" s="1"/>
  <c r="G333" i="27" s="1"/>
  <c r="H333" i="27" s="1"/>
  <c r="I333" i="27" s="1"/>
  <c r="J333" i="27" s="1"/>
  <c r="K333" i="27" s="1"/>
  <c r="L333" i="27" s="1"/>
  <c r="M333" i="27" s="1"/>
  <c r="N333" i="27" s="1"/>
  <c r="O333" i="27" s="1"/>
  <c r="P333" i="27" s="1"/>
  <c r="Q333" i="27" s="1"/>
  <c r="R333" i="27" s="1"/>
  <c r="S333" i="27" s="1"/>
  <c r="T333" i="27" s="1"/>
  <c r="U333" i="27" s="1"/>
  <c r="V333" i="27" s="1"/>
  <c r="W333" i="27" s="1"/>
  <c r="X333" i="27" s="1"/>
  <c r="Y333" i="27" s="1"/>
  <c r="Z333" i="27" s="1"/>
  <c r="AA333" i="27" s="1"/>
  <c r="AB333" i="27" s="1"/>
  <c r="AC333" i="27" s="1"/>
  <c r="AD333" i="27" s="1"/>
  <c r="AE333" i="27" s="1"/>
  <c r="AF333" i="27" s="1"/>
  <c r="AG333" i="27" s="1"/>
  <c r="AK330" i="27"/>
  <c r="B330" i="27"/>
  <c r="AK328" i="27"/>
  <c r="AK327" i="27"/>
  <c r="A327" i="27"/>
  <c r="A328" i="27" s="1"/>
  <c r="A329" i="27" s="1"/>
  <c r="F329" i="27" s="1"/>
  <c r="G329" i="27" s="1"/>
  <c r="H329" i="27" s="1"/>
  <c r="I329" i="27" s="1"/>
  <c r="J329" i="27" s="1"/>
  <c r="K329" i="27" s="1"/>
  <c r="L329" i="27" s="1"/>
  <c r="M329" i="27" s="1"/>
  <c r="N329" i="27" s="1"/>
  <c r="O329" i="27" s="1"/>
  <c r="P329" i="27" s="1"/>
  <c r="Q329" i="27" s="1"/>
  <c r="R329" i="27" s="1"/>
  <c r="S329" i="27" s="1"/>
  <c r="T329" i="27" s="1"/>
  <c r="U329" i="27" s="1"/>
  <c r="V329" i="27" s="1"/>
  <c r="W329" i="27" s="1"/>
  <c r="X329" i="27" s="1"/>
  <c r="Y329" i="27" s="1"/>
  <c r="Z329" i="27" s="1"/>
  <c r="AA329" i="27" s="1"/>
  <c r="AB329" i="27" s="1"/>
  <c r="AC329" i="27" s="1"/>
  <c r="AD329" i="27" s="1"/>
  <c r="AE329" i="27" s="1"/>
  <c r="AF329" i="27" s="1"/>
  <c r="AG329" i="27" s="1"/>
  <c r="AK326" i="27"/>
  <c r="B326" i="27"/>
  <c r="AK324" i="27"/>
  <c r="AK323" i="27"/>
  <c r="A323" i="27"/>
  <c r="A324" i="27" s="1"/>
  <c r="A325" i="27" s="1"/>
  <c r="F325" i="27" s="1"/>
  <c r="G325" i="27" s="1"/>
  <c r="H325" i="27" s="1"/>
  <c r="I325" i="27" s="1"/>
  <c r="J325" i="27" s="1"/>
  <c r="K325" i="27" s="1"/>
  <c r="L325" i="27" s="1"/>
  <c r="M325" i="27" s="1"/>
  <c r="N325" i="27" s="1"/>
  <c r="O325" i="27" s="1"/>
  <c r="P325" i="27" s="1"/>
  <c r="Q325" i="27" s="1"/>
  <c r="R325" i="27" s="1"/>
  <c r="S325" i="27" s="1"/>
  <c r="T325" i="27" s="1"/>
  <c r="U325" i="27" s="1"/>
  <c r="V325" i="27" s="1"/>
  <c r="W325" i="27" s="1"/>
  <c r="X325" i="27" s="1"/>
  <c r="Y325" i="27" s="1"/>
  <c r="Z325" i="27" s="1"/>
  <c r="AA325" i="27" s="1"/>
  <c r="AB325" i="27" s="1"/>
  <c r="AC325" i="27" s="1"/>
  <c r="AD325" i="27" s="1"/>
  <c r="AE325" i="27" s="1"/>
  <c r="AF325" i="27" s="1"/>
  <c r="AG325" i="27" s="1"/>
  <c r="AK322" i="27"/>
  <c r="B322" i="27"/>
  <c r="AK320" i="27"/>
  <c r="AK319" i="27"/>
  <c r="A319" i="27"/>
  <c r="A320" i="27" s="1"/>
  <c r="A321" i="27" s="1"/>
  <c r="F321" i="27" s="1"/>
  <c r="G321" i="27" s="1"/>
  <c r="H321" i="27" s="1"/>
  <c r="I321" i="27" s="1"/>
  <c r="J321" i="27" s="1"/>
  <c r="K321" i="27" s="1"/>
  <c r="L321" i="27" s="1"/>
  <c r="M321" i="27" s="1"/>
  <c r="N321" i="27" s="1"/>
  <c r="O321" i="27" s="1"/>
  <c r="P321" i="27" s="1"/>
  <c r="Q321" i="27" s="1"/>
  <c r="R321" i="27" s="1"/>
  <c r="S321" i="27" s="1"/>
  <c r="T321" i="27" s="1"/>
  <c r="U321" i="27" s="1"/>
  <c r="V321" i="27" s="1"/>
  <c r="W321" i="27" s="1"/>
  <c r="X321" i="27" s="1"/>
  <c r="Y321" i="27" s="1"/>
  <c r="Z321" i="27" s="1"/>
  <c r="AA321" i="27" s="1"/>
  <c r="AB321" i="27" s="1"/>
  <c r="AC321" i="27" s="1"/>
  <c r="AD321" i="27" s="1"/>
  <c r="AE321" i="27" s="1"/>
  <c r="AF321" i="27" s="1"/>
  <c r="AG321" i="27" s="1"/>
  <c r="AK318" i="27"/>
  <c r="B318" i="27"/>
  <c r="AK316" i="27"/>
  <c r="AK315" i="27"/>
  <c r="A315" i="27"/>
  <c r="A316" i="27" s="1"/>
  <c r="A317" i="27" s="1"/>
  <c r="F317" i="27" s="1"/>
  <c r="G317" i="27" s="1"/>
  <c r="H317" i="27" s="1"/>
  <c r="I317" i="27" s="1"/>
  <c r="J317" i="27" s="1"/>
  <c r="K317" i="27" s="1"/>
  <c r="L317" i="27" s="1"/>
  <c r="M317" i="27" s="1"/>
  <c r="N317" i="27" s="1"/>
  <c r="O317" i="27" s="1"/>
  <c r="P317" i="27" s="1"/>
  <c r="Q317" i="27" s="1"/>
  <c r="R317" i="27" s="1"/>
  <c r="S317" i="27" s="1"/>
  <c r="T317" i="27" s="1"/>
  <c r="U317" i="27" s="1"/>
  <c r="V317" i="27" s="1"/>
  <c r="W317" i="27" s="1"/>
  <c r="X317" i="27" s="1"/>
  <c r="Y317" i="27" s="1"/>
  <c r="Z317" i="27" s="1"/>
  <c r="AA317" i="27" s="1"/>
  <c r="AB317" i="27" s="1"/>
  <c r="AC317" i="27" s="1"/>
  <c r="AD317" i="27" s="1"/>
  <c r="AE317" i="27" s="1"/>
  <c r="AF317" i="27" s="1"/>
  <c r="AG317" i="27" s="1"/>
  <c r="AK314" i="27"/>
  <c r="B314" i="27"/>
  <c r="AK312" i="27"/>
  <c r="AK311" i="27"/>
  <c r="A311" i="27"/>
  <c r="A312" i="27" s="1"/>
  <c r="A313" i="27" s="1"/>
  <c r="F313" i="27" s="1"/>
  <c r="G313" i="27" s="1"/>
  <c r="H313" i="27" s="1"/>
  <c r="I313" i="27" s="1"/>
  <c r="J313" i="27" s="1"/>
  <c r="K313" i="27" s="1"/>
  <c r="L313" i="27" s="1"/>
  <c r="M313" i="27" s="1"/>
  <c r="N313" i="27" s="1"/>
  <c r="O313" i="27" s="1"/>
  <c r="P313" i="27" s="1"/>
  <c r="Q313" i="27" s="1"/>
  <c r="R313" i="27" s="1"/>
  <c r="S313" i="27" s="1"/>
  <c r="T313" i="27" s="1"/>
  <c r="U313" i="27" s="1"/>
  <c r="V313" i="27" s="1"/>
  <c r="W313" i="27" s="1"/>
  <c r="X313" i="27" s="1"/>
  <c r="Y313" i="27" s="1"/>
  <c r="Z313" i="27" s="1"/>
  <c r="AA313" i="27" s="1"/>
  <c r="AB313" i="27" s="1"/>
  <c r="AC313" i="27" s="1"/>
  <c r="AD313" i="27" s="1"/>
  <c r="AE313" i="27" s="1"/>
  <c r="AF313" i="27" s="1"/>
  <c r="AG313" i="27" s="1"/>
  <c r="AK310" i="27"/>
  <c r="B310" i="27"/>
  <c r="AK308" i="27"/>
  <c r="AK307" i="27"/>
  <c r="A307" i="27"/>
  <c r="A308" i="27" s="1"/>
  <c r="A309" i="27" s="1"/>
  <c r="F309" i="27" s="1"/>
  <c r="G309" i="27" s="1"/>
  <c r="H309" i="27" s="1"/>
  <c r="I309" i="27" s="1"/>
  <c r="J309" i="27" s="1"/>
  <c r="K309" i="27" s="1"/>
  <c r="L309" i="27" s="1"/>
  <c r="M309" i="27" s="1"/>
  <c r="N309" i="27" s="1"/>
  <c r="O309" i="27" s="1"/>
  <c r="P309" i="27" s="1"/>
  <c r="Q309" i="27" s="1"/>
  <c r="R309" i="27" s="1"/>
  <c r="S309" i="27" s="1"/>
  <c r="T309" i="27" s="1"/>
  <c r="U309" i="27" s="1"/>
  <c r="V309" i="27" s="1"/>
  <c r="W309" i="27" s="1"/>
  <c r="X309" i="27" s="1"/>
  <c r="Y309" i="27" s="1"/>
  <c r="Z309" i="27" s="1"/>
  <c r="AA309" i="27" s="1"/>
  <c r="AB309" i="27" s="1"/>
  <c r="AC309" i="27" s="1"/>
  <c r="AD309" i="27" s="1"/>
  <c r="AE309" i="27" s="1"/>
  <c r="AF309" i="27" s="1"/>
  <c r="AG309" i="27" s="1"/>
  <c r="AK306" i="27"/>
  <c r="B306" i="27"/>
  <c r="AK304" i="27"/>
  <c r="AK303" i="27"/>
  <c r="A303" i="27"/>
  <c r="A304" i="27" s="1"/>
  <c r="A305" i="27" s="1"/>
  <c r="F305" i="27" s="1"/>
  <c r="G305" i="27" s="1"/>
  <c r="H305" i="27" s="1"/>
  <c r="I305" i="27" s="1"/>
  <c r="J305" i="27" s="1"/>
  <c r="K305" i="27" s="1"/>
  <c r="L305" i="27" s="1"/>
  <c r="M305" i="27" s="1"/>
  <c r="N305" i="27" s="1"/>
  <c r="O305" i="27" s="1"/>
  <c r="P305" i="27" s="1"/>
  <c r="Q305" i="27" s="1"/>
  <c r="R305" i="27" s="1"/>
  <c r="S305" i="27" s="1"/>
  <c r="T305" i="27" s="1"/>
  <c r="U305" i="27" s="1"/>
  <c r="V305" i="27" s="1"/>
  <c r="W305" i="27" s="1"/>
  <c r="X305" i="27" s="1"/>
  <c r="Y305" i="27" s="1"/>
  <c r="Z305" i="27" s="1"/>
  <c r="AA305" i="27" s="1"/>
  <c r="AB305" i="27" s="1"/>
  <c r="AC305" i="27" s="1"/>
  <c r="AD305" i="27" s="1"/>
  <c r="AE305" i="27" s="1"/>
  <c r="AF305" i="27" s="1"/>
  <c r="AG305" i="27" s="1"/>
  <c r="AK302" i="27"/>
  <c r="B302" i="27"/>
  <c r="AK300" i="27"/>
  <c r="AK299" i="27"/>
  <c r="A299" i="27"/>
  <c r="A300" i="27" s="1"/>
  <c r="A301" i="27" s="1"/>
  <c r="F301" i="27" s="1"/>
  <c r="G301" i="27" s="1"/>
  <c r="H301" i="27" s="1"/>
  <c r="I301" i="27" s="1"/>
  <c r="J301" i="27" s="1"/>
  <c r="K301" i="27" s="1"/>
  <c r="L301" i="27" s="1"/>
  <c r="M301" i="27" s="1"/>
  <c r="N301" i="27" s="1"/>
  <c r="O301" i="27" s="1"/>
  <c r="P301" i="27" s="1"/>
  <c r="Q301" i="27" s="1"/>
  <c r="R301" i="27" s="1"/>
  <c r="S301" i="27" s="1"/>
  <c r="T301" i="27" s="1"/>
  <c r="U301" i="27" s="1"/>
  <c r="V301" i="27" s="1"/>
  <c r="W301" i="27" s="1"/>
  <c r="X301" i="27" s="1"/>
  <c r="Y301" i="27" s="1"/>
  <c r="Z301" i="27" s="1"/>
  <c r="AA301" i="27" s="1"/>
  <c r="AB301" i="27" s="1"/>
  <c r="AC301" i="27" s="1"/>
  <c r="AD301" i="27" s="1"/>
  <c r="AE301" i="27" s="1"/>
  <c r="AF301" i="27" s="1"/>
  <c r="AG301" i="27" s="1"/>
  <c r="AH301" i="27" s="1"/>
  <c r="AJ301" i="27" s="1"/>
  <c r="AK301" i="27" s="1"/>
  <c r="AK298" i="27"/>
  <c r="B298" i="27"/>
  <c r="AK296" i="27"/>
  <c r="AK295" i="27"/>
  <c r="A295" i="27"/>
  <c r="A296" i="27" s="1"/>
  <c r="A297" i="27" s="1"/>
  <c r="F297" i="27" s="1"/>
  <c r="G297" i="27" s="1"/>
  <c r="H297" i="27" s="1"/>
  <c r="I297" i="27" s="1"/>
  <c r="J297" i="27" s="1"/>
  <c r="K297" i="27" s="1"/>
  <c r="L297" i="27" s="1"/>
  <c r="M297" i="27" s="1"/>
  <c r="N297" i="27" s="1"/>
  <c r="O297" i="27" s="1"/>
  <c r="P297" i="27" s="1"/>
  <c r="Q297" i="27" s="1"/>
  <c r="R297" i="27" s="1"/>
  <c r="S297" i="27" s="1"/>
  <c r="T297" i="27" s="1"/>
  <c r="U297" i="27" s="1"/>
  <c r="V297" i="27" s="1"/>
  <c r="W297" i="27" s="1"/>
  <c r="X297" i="27" s="1"/>
  <c r="Y297" i="27" s="1"/>
  <c r="Z297" i="27" s="1"/>
  <c r="AA297" i="27" s="1"/>
  <c r="AB297" i="27" s="1"/>
  <c r="AC297" i="27" s="1"/>
  <c r="AD297" i="27" s="1"/>
  <c r="AE297" i="27" s="1"/>
  <c r="AF297" i="27" s="1"/>
  <c r="AG297" i="27" s="1"/>
  <c r="AK294" i="27"/>
  <c r="B294" i="27"/>
  <c r="AK292" i="27"/>
  <c r="AK291" i="27"/>
  <c r="A291" i="27"/>
  <c r="A292" i="27" s="1"/>
  <c r="A293" i="27" s="1"/>
  <c r="F293" i="27" s="1"/>
  <c r="G293" i="27" s="1"/>
  <c r="H293" i="27" s="1"/>
  <c r="I293" i="27" s="1"/>
  <c r="J293" i="27" s="1"/>
  <c r="K293" i="27" s="1"/>
  <c r="L293" i="27" s="1"/>
  <c r="M293" i="27" s="1"/>
  <c r="N293" i="27" s="1"/>
  <c r="O293" i="27" s="1"/>
  <c r="P293" i="27" s="1"/>
  <c r="Q293" i="27" s="1"/>
  <c r="R293" i="27" s="1"/>
  <c r="S293" i="27" s="1"/>
  <c r="T293" i="27" s="1"/>
  <c r="U293" i="27" s="1"/>
  <c r="V293" i="27" s="1"/>
  <c r="W293" i="27" s="1"/>
  <c r="X293" i="27" s="1"/>
  <c r="Y293" i="27" s="1"/>
  <c r="Z293" i="27" s="1"/>
  <c r="AA293" i="27" s="1"/>
  <c r="AB293" i="27" s="1"/>
  <c r="AC293" i="27" s="1"/>
  <c r="AD293" i="27" s="1"/>
  <c r="AE293" i="27" s="1"/>
  <c r="AF293" i="27" s="1"/>
  <c r="AG293" i="27" s="1"/>
  <c r="AK290" i="27"/>
  <c r="B290" i="27"/>
  <c r="AK288" i="27"/>
  <c r="AK287" i="27"/>
  <c r="A287" i="27"/>
  <c r="A288" i="27" s="1"/>
  <c r="A289" i="27" s="1"/>
  <c r="F289" i="27" s="1"/>
  <c r="G289" i="27" s="1"/>
  <c r="H289" i="27" s="1"/>
  <c r="I289" i="27" s="1"/>
  <c r="J289" i="27" s="1"/>
  <c r="K289" i="27" s="1"/>
  <c r="L289" i="27" s="1"/>
  <c r="M289" i="27" s="1"/>
  <c r="N289" i="27" s="1"/>
  <c r="O289" i="27" s="1"/>
  <c r="P289" i="27" s="1"/>
  <c r="Q289" i="27" s="1"/>
  <c r="R289" i="27" s="1"/>
  <c r="S289" i="27" s="1"/>
  <c r="T289" i="27" s="1"/>
  <c r="U289" i="27" s="1"/>
  <c r="V289" i="27" s="1"/>
  <c r="W289" i="27" s="1"/>
  <c r="X289" i="27" s="1"/>
  <c r="Y289" i="27" s="1"/>
  <c r="Z289" i="27" s="1"/>
  <c r="AA289" i="27" s="1"/>
  <c r="AB289" i="27" s="1"/>
  <c r="AC289" i="27" s="1"/>
  <c r="AD289" i="27" s="1"/>
  <c r="AE289" i="27" s="1"/>
  <c r="AF289" i="27" s="1"/>
  <c r="AG289" i="27" s="1"/>
  <c r="AK286" i="27"/>
  <c r="B286" i="27"/>
  <c r="AK284" i="27"/>
  <c r="AK283" i="27"/>
  <c r="A283" i="27"/>
  <c r="A284" i="27" s="1"/>
  <c r="A285" i="27" s="1"/>
  <c r="F285" i="27" s="1"/>
  <c r="G285" i="27" s="1"/>
  <c r="H285" i="27" s="1"/>
  <c r="I285" i="27" s="1"/>
  <c r="J285" i="27" s="1"/>
  <c r="K285" i="27" s="1"/>
  <c r="L285" i="27" s="1"/>
  <c r="M285" i="27" s="1"/>
  <c r="N285" i="27" s="1"/>
  <c r="O285" i="27" s="1"/>
  <c r="P285" i="27" s="1"/>
  <c r="Q285" i="27" s="1"/>
  <c r="R285" i="27" s="1"/>
  <c r="S285" i="27" s="1"/>
  <c r="T285" i="27" s="1"/>
  <c r="U285" i="27" s="1"/>
  <c r="V285" i="27" s="1"/>
  <c r="W285" i="27" s="1"/>
  <c r="X285" i="27" s="1"/>
  <c r="Y285" i="27" s="1"/>
  <c r="Z285" i="27" s="1"/>
  <c r="AA285" i="27" s="1"/>
  <c r="AB285" i="27" s="1"/>
  <c r="AC285" i="27" s="1"/>
  <c r="AD285" i="27" s="1"/>
  <c r="AE285" i="27" s="1"/>
  <c r="AF285" i="27" s="1"/>
  <c r="AG285" i="27" s="1"/>
  <c r="AK282" i="27"/>
  <c r="B282" i="27"/>
  <c r="AK280" i="27"/>
  <c r="AK279" i="27"/>
  <c r="A279" i="27"/>
  <c r="A280" i="27" s="1"/>
  <c r="A281" i="27" s="1"/>
  <c r="F281" i="27" s="1"/>
  <c r="G281" i="27" s="1"/>
  <c r="H281" i="27" s="1"/>
  <c r="I281" i="27" s="1"/>
  <c r="J281" i="27" s="1"/>
  <c r="K281" i="27" s="1"/>
  <c r="L281" i="27" s="1"/>
  <c r="M281" i="27" s="1"/>
  <c r="N281" i="27" s="1"/>
  <c r="O281" i="27" s="1"/>
  <c r="P281" i="27" s="1"/>
  <c r="Q281" i="27" s="1"/>
  <c r="R281" i="27" s="1"/>
  <c r="S281" i="27" s="1"/>
  <c r="T281" i="27" s="1"/>
  <c r="U281" i="27" s="1"/>
  <c r="V281" i="27" s="1"/>
  <c r="W281" i="27" s="1"/>
  <c r="X281" i="27" s="1"/>
  <c r="Y281" i="27" s="1"/>
  <c r="Z281" i="27" s="1"/>
  <c r="AA281" i="27" s="1"/>
  <c r="AB281" i="27" s="1"/>
  <c r="AC281" i="27" s="1"/>
  <c r="AD281" i="27" s="1"/>
  <c r="AE281" i="27" s="1"/>
  <c r="AF281" i="27" s="1"/>
  <c r="AG281" i="27" s="1"/>
  <c r="AK278" i="27"/>
  <c r="B278" i="27"/>
  <c r="AK276" i="27"/>
  <c r="AK275" i="27"/>
  <c r="A275" i="27"/>
  <c r="A276" i="27" s="1"/>
  <c r="A277" i="27" s="1"/>
  <c r="F277" i="27" s="1"/>
  <c r="G277" i="27" s="1"/>
  <c r="H277" i="27" s="1"/>
  <c r="I277" i="27" s="1"/>
  <c r="J277" i="27" s="1"/>
  <c r="K277" i="27" s="1"/>
  <c r="L277" i="27" s="1"/>
  <c r="M277" i="27" s="1"/>
  <c r="N277" i="27" s="1"/>
  <c r="O277" i="27" s="1"/>
  <c r="P277" i="27" s="1"/>
  <c r="Q277" i="27" s="1"/>
  <c r="R277" i="27" s="1"/>
  <c r="S277" i="27" s="1"/>
  <c r="T277" i="27" s="1"/>
  <c r="U277" i="27" s="1"/>
  <c r="V277" i="27" s="1"/>
  <c r="W277" i="27" s="1"/>
  <c r="X277" i="27" s="1"/>
  <c r="Y277" i="27" s="1"/>
  <c r="Z277" i="27" s="1"/>
  <c r="AA277" i="27" s="1"/>
  <c r="AB277" i="27" s="1"/>
  <c r="AC277" i="27" s="1"/>
  <c r="AD277" i="27" s="1"/>
  <c r="AE277" i="27" s="1"/>
  <c r="AF277" i="27" s="1"/>
  <c r="AG277" i="27" s="1"/>
  <c r="AK274" i="27"/>
  <c r="B274" i="27"/>
  <c r="AK272" i="27"/>
  <c r="AK271" i="27"/>
  <c r="A271" i="27"/>
  <c r="A272" i="27" s="1"/>
  <c r="A273" i="27" s="1"/>
  <c r="F273" i="27" s="1"/>
  <c r="G273" i="27" s="1"/>
  <c r="H273" i="27" s="1"/>
  <c r="I273" i="27" s="1"/>
  <c r="J273" i="27" s="1"/>
  <c r="K273" i="27" s="1"/>
  <c r="L273" i="27" s="1"/>
  <c r="M273" i="27" s="1"/>
  <c r="N273" i="27" s="1"/>
  <c r="O273" i="27" s="1"/>
  <c r="P273" i="27" s="1"/>
  <c r="Q273" i="27" s="1"/>
  <c r="R273" i="27" s="1"/>
  <c r="S273" i="27" s="1"/>
  <c r="T273" i="27" s="1"/>
  <c r="U273" i="27" s="1"/>
  <c r="V273" i="27" s="1"/>
  <c r="W273" i="27" s="1"/>
  <c r="X273" i="27" s="1"/>
  <c r="Y273" i="27" s="1"/>
  <c r="Z273" i="27" s="1"/>
  <c r="AA273" i="27" s="1"/>
  <c r="AB273" i="27" s="1"/>
  <c r="AC273" i="27" s="1"/>
  <c r="AD273" i="27" s="1"/>
  <c r="AE273" i="27" s="1"/>
  <c r="AF273" i="27" s="1"/>
  <c r="AG273" i="27" s="1"/>
  <c r="AK270" i="27"/>
  <c r="B270" i="27"/>
  <c r="AK268" i="27"/>
  <c r="AK267" i="27"/>
  <c r="A267" i="27"/>
  <c r="A268" i="27" s="1"/>
  <c r="A269" i="27" s="1"/>
  <c r="AK266" i="27"/>
  <c r="B266" i="27"/>
  <c r="AK264" i="27"/>
  <c r="AK263" i="27"/>
  <c r="A263" i="27"/>
  <c r="A264" i="27" s="1"/>
  <c r="A265" i="27" s="1"/>
  <c r="F265" i="27" s="1"/>
  <c r="G265" i="27" s="1"/>
  <c r="H265" i="27" s="1"/>
  <c r="I265" i="27" s="1"/>
  <c r="J265" i="27" s="1"/>
  <c r="K265" i="27" s="1"/>
  <c r="L265" i="27" s="1"/>
  <c r="M265" i="27" s="1"/>
  <c r="N265" i="27" s="1"/>
  <c r="O265" i="27" s="1"/>
  <c r="P265" i="27" s="1"/>
  <c r="Q265" i="27" s="1"/>
  <c r="R265" i="27" s="1"/>
  <c r="S265" i="27" s="1"/>
  <c r="T265" i="27" s="1"/>
  <c r="U265" i="27" s="1"/>
  <c r="V265" i="27" s="1"/>
  <c r="W265" i="27" s="1"/>
  <c r="X265" i="27" s="1"/>
  <c r="Y265" i="27" s="1"/>
  <c r="Z265" i="27" s="1"/>
  <c r="AA265" i="27" s="1"/>
  <c r="AB265" i="27" s="1"/>
  <c r="AC265" i="27" s="1"/>
  <c r="AD265" i="27" s="1"/>
  <c r="AE265" i="27" s="1"/>
  <c r="AF265" i="27" s="1"/>
  <c r="AG265" i="27" s="1"/>
  <c r="AK262" i="27"/>
  <c r="B262" i="27"/>
  <c r="AK260" i="27"/>
  <c r="AK259" i="27"/>
  <c r="A259" i="27"/>
  <c r="A260" i="27" s="1"/>
  <c r="A261" i="27" s="1"/>
  <c r="F261" i="27" s="1"/>
  <c r="G261" i="27" s="1"/>
  <c r="H261" i="27" s="1"/>
  <c r="I261" i="27" s="1"/>
  <c r="J261" i="27" s="1"/>
  <c r="K261" i="27" s="1"/>
  <c r="L261" i="27" s="1"/>
  <c r="M261" i="27" s="1"/>
  <c r="N261" i="27" s="1"/>
  <c r="O261" i="27" s="1"/>
  <c r="P261" i="27" s="1"/>
  <c r="Q261" i="27" s="1"/>
  <c r="R261" i="27" s="1"/>
  <c r="S261" i="27" s="1"/>
  <c r="T261" i="27" s="1"/>
  <c r="U261" i="27" s="1"/>
  <c r="V261" i="27" s="1"/>
  <c r="W261" i="27" s="1"/>
  <c r="X261" i="27" s="1"/>
  <c r="Y261" i="27" s="1"/>
  <c r="Z261" i="27" s="1"/>
  <c r="AA261" i="27" s="1"/>
  <c r="AB261" i="27" s="1"/>
  <c r="AC261" i="27" s="1"/>
  <c r="AD261" i="27" s="1"/>
  <c r="AE261" i="27" s="1"/>
  <c r="AF261" i="27" s="1"/>
  <c r="AG261" i="27" s="1"/>
  <c r="AK258" i="27"/>
  <c r="B258" i="27"/>
  <c r="AK256" i="27"/>
  <c r="AK255" i="27"/>
  <c r="A255" i="27"/>
  <c r="A256" i="27" s="1"/>
  <c r="A257" i="27" s="1"/>
  <c r="F257" i="27" s="1"/>
  <c r="G257" i="27" s="1"/>
  <c r="H257" i="27" s="1"/>
  <c r="I257" i="27" s="1"/>
  <c r="J257" i="27" s="1"/>
  <c r="K257" i="27" s="1"/>
  <c r="L257" i="27" s="1"/>
  <c r="M257" i="27" s="1"/>
  <c r="N257" i="27" s="1"/>
  <c r="O257" i="27" s="1"/>
  <c r="P257" i="27" s="1"/>
  <c r="Q257" i="27" s="1"/>
  <c r="R257" i="27" s="1"/>
  <c r="S257" i="27" s="1"/>
  <c r="T257" i="27" s="1"/>
  <c r="U257" i="27" s="1"/>
  <c r="V257" i="27" s="1"/>
  <c r="W257" i="27" s="1"/>
  <c r="X257" i="27" s="1"/>
  <c r="Y257" i="27" s="1"/>
  <c r="Z257" i="27" s="1"/>
  <c r="AA257" i="27" s="1"/>
  <c r="AB257" i="27" s="1"/>
  <c r="AC257" i="27" s="1"/>
  <c r="AD257" i="27" s="1"/>
  <c r="AE257" i="27" s="1"/>
  <c r="AF257" i="27" s="1"/>
  <c r="AG257" i="27" s="1"/>
  <c r="AK254" i="27"/>
  <c r="B254" i="27"/>
  <c r="AK252" i="27"/>
  <c r="AK251" i="27"/>
  <c r="A251" i="27"/>
  <c r="A252" i="27" s="1"/>
  <c r="A253" i="27" s="1"/>
  <c r="F253" i="27" s="1"/>
  <c r="G253" i="27" s="1"/>
  <c r="H253" i="27" s="1"/>
  <c r="I253" i="27" s="1"/>
  <c r="J253" i="27" s="1"/>
  <c r="K253" i="27" s="1"/>
  <c r="L253" i="27" s="1"/>
  <c r="M253" i="27" s="1"/>
  <c r="N253" i="27" s="1"/>
  <c r="O253" i="27" s="1"/>
  <c r="P253" i="27" s="1"/>
  <c r="Q253" i="27" s="1"/>
  <c r="R253" i="27" s="1"/>
  <c r="S253" i="27" s="1"/>
  <c r="T253" i="27" s="1"/>
  <c r="U253" i="27" s="1"/>
  <c r="V253" i="27" s="1"/>
  <c r="W253" i="27" s="1"/>
  <c r="X253" i="27" s="1"/>
  <c r="Y253" i="27" s="1"/>
  <c r="Z253" i="27" s="1"/>
  <c r="AA253" i="27" s="1"/>
  <c r="AB253" i="27" s="1"/>
  <c r="AC253" i="27" s="1"/>
  <c r="AD253" i="27" s="1"/>
  <c r="AE253" i="27" s="1"/>
  <c r="AF253" i="27" s="1"/>
  <c r="AG253" i="27" s="1"/>
  <c r="AK250" i="27"/>
  <c r="B250" i="27"/>
  <c r="AK248" i="27"/>
  <c r="AK247" i="27"/>
  <c r="A247" i="27"/>
  <c r="A248" i="27" s="1"/>
  <c r="A249" i="27" s="1"/>
  <c r="F249" i="27" s="1"/>
  <c r="G249" i="27" s="1"/>
  <c r="H249" i="27" s="1"/>
  <c r="I249" i="27" s="1"/>
  <c r="J249" i="27" s="1"/>
  <c r="K249" i="27" s="1"/>
  <c r="L249" i="27" s="1"/>
  <c r="M249" i="27" s="1"/>
  <c r="N249" i="27" s="1"/>
  <c r="O249" i="27" s="1"/>
  <c r="P249" i="27" s="1"/>
  <c r="Q249" i="27" s="1"/>
  <c r="R249" i="27" s="1"/>
  <c r="S249" i="27" s="1"/>
  <c r="T249" i="27" s="1"/>
  <c r="V246" i="27"/>
  <c r="U246" i="27"/>
  <c r="B246" i="27"/>
  <c r="AK244" i="27"/>
  <c r="AK243" i="27"/>
  <c r="A243" i="27"/>
  <c r="A244" i="27" s="1"/>
  <c r="A245" i="27" s="1"/>
  <c r="F245" i="27" s="1"/>
  <c r="G245" i="27" s="1"/>
  <c r="H245" i="27" s="1"/>
  <c r="I245" i="27" s="1"/>
  <c r="J245" i="27" s="1"/>
  <c r="K245" i="27" s="1"/>
  <c r="L245" i="27" s="1"/>
  <c r="M245" i="27" s="1"/>
  <c r="N245" i="27" s="1"/>
  <c r="O245" i="27" s="1"/>
  <c r="P245" i="27" s="1"/>
  <c r="Q245" i="27" s="1"/>
  <c r="R245" i="27" s="1"/>
  <c r="S245" i="27" s="1"/>
  <c r="T245" i="27" s="1"/>
  <c r="U245" i="27" s="1"/>
  <c r="V245" i="27" s="1"/>
  <c r="W245" i="27" s="1"/>
  <c r="X245" i="27" s="1"/>
  <c r="Y245" i="27" s="1"/>
  <c r="Z245" i="27" s="1"/>
  <c r="AA245" i="27" s="1"/>
  <c r="AB245" i="27" s="1"/>
  <c r="AC245" i="27" s="1"/>
  <c r="AD245" i="27" s="1"/>
  <c r="AE245" i="27" s="1"/>
  <c r="AF245" i="27" s="1"/>
  <c r="AG245" i="27" s="1"/>
  <c r="AK242" i="27"/>
  <c r="B242" i="27"/>
  <c r="AK240" i="27"/>
  <c r="AK239" i="27"/>
  <c r="A239" i="27"/>
  <c r="A240" i="27" s="1"/>
  <c r="A241" i="27" s="1"/>
  <c r="F241" i="27" s="1"/>
  <c r="G241" i="27" s="1"/>
  <c r="H241" i="27" s="1"/>
  <c r="I241" i="27" s="1"/>
  <c r="J241" i="27" s="1"/>
  <c r="K241" i="27" s="1"/>
  <c r="L241" i="27" s="1"/>
  <c r="M241" i="27" s="1"/>
  <c r="N241" i="27" s="1"/>
  <c r="O241" i="27" s="1"/>
  <c r="P241" i="27" s="1"/>
  <c r="Q241" i="27" s="1"/>
  <c r="R241" i="27" s="1"/>
  <c r="S241" i="27" s="1"/>
  <c r="T241" i="27" s="1"/>
  <c r="U241" i="27" s="1"/>
  <c r="V241" i="27" s="1"/>
  <c r="W241" i="27" s="1"/>
  <c r="X241" i="27" s="1"/>
  <c r="Y241" i="27" s="1"/>
  <c r="Z241" i="27" s="1"/>
  <c r="AA241" i="27" s="1"/>
  <c r="AB241" i="27" s="1"/>
  <c r="AC241" i="27" s="1"/>
  <c r="AD241" i="27" s="1"/>
  <c r="AE241" i="27" s="1"/>
  <c r="AF241" i="27" s="1"/>
  <c r="AG241" i="27" s="1"/>
  <c r="AK238" i="27"/>
  <c r="B238" i="27"/>
  <c r="AK236" i="27"/>
  <c r="AK235" i="27"/>
  <c r="A235" i="27"/>
  <c r="A236" i="27" s="1"/>
  <c r="A237" i="27" s="1"/>
  <c r="F237" i="27" s="1"/>
  <c r="G237" i="27" s="1"/>
  <c r="H237" i="27" s="1"/>
  <c r="I237" i="27" s="1"/>
  <c r="J237" i="27" s="1"/>
  <c r="K237" i="27" s="1"/>
  <c r="L237" i="27" s="1"/>
  <c r="M237" i="27" s="1"/>
  <c r="N237" i="27" s="1"/>
  <c r="O237" i="27" s="1"/>
  <c r="P237" i="27" s="1"/>
  <c r="Q237" i="27" s="1"/>
  <c r="R237" i="27" s="1"/>
  <c r="S237" i="27" s="1"/>
  <c r="T237" i="27" s="1"/>
  <c r="U237" i="27" s="1"/>
  <c r="V237" i="27" s="1"/>
  <c r="W237" i="27" s="1"/>
  <c r="X237" i="27" s="1"/>
  <c r="Y237" i="27" s="1"/>
  <c r="Z237" i="27" s="1"/>
  <c r="AA237" i="27" s="1"/>
  <c r="AB237" i="27" s="1"/>
  <c r="AC237" i="27" s="1"/>
  <c r="AD237" i="27" s="1"/>
  <c r="AE237" i="27" s="1"/>
  <c r="AF237" i="27" s="1"/>
  <c r="AG237" i="27" s="1"/>
  <c r="AK234" i="27"/>
  <c r="B234" i="27"/>
  <c r="AK232" i="27"/>
  <c r="AK231" i="27"/>
  <c r="A231" i="27"/>
  <c r="A232" i="27" s="1"/>
  <c r="A233" i="27" s="1"/>
  <c r="F233" i="27" s="1"/>
  <c r="G233" i="27" s="1"/>
  <c r="H233" i="27" s="1"/>
  <c r="I233" i="27" s="1"/>
  <c r="J233" i="27" s="1"/>
  <c r="K233" i="27" s="1"/>
  <c r="L233" i="27" s="1"/>
  <c r="M233" i="27" s="1"/>
  <c r="N233" i="27" s="1"/>
  <c r="O233" i="27" s="1"/>
  <c r="P233" i="27" s="1"/>
  <c r="Q233" i="27" s="1"/>
  <c r="R233" i="27" s="1"/>
  <c r="S233" i="27" s="1"/>
  <c r="T233" i="27" s="1"/>
  <c r="U233" i="27" s="1"/>
  <c r="V233" i="27" s="1"/>
  <c r="W233" i="27" s="1"/>
  <c r="X233" i="27" s="1"/>
  <c r="Y233" i="27" s="1"/>
  <c r="Z233" i="27" s="1"/>
  <c r="AA233" i="27" s="1"/>
  <c r="AB233" i="27" s="1"/>
  <c r="AC233" i="27" s="1"/>
  <c r="AD233" i="27" s="1"/>
  <c r="AE233" i="27" s="1"/>
  <c r="AF233" i="27" s="1"/>
  <c r="AG233" i="27" s="1"/>
  <c r="AK230" i="27"/>
  <c r="B230" i="27"/>
  <c r="AK228" i="27"/>
  <c r="AK227" i="27"/>
  <c r="A227" i="27"/>
  <c r="A228" i="27" s="1"/>
  <c r="A229" i="27" s="1"/>
  <c r="F229" i="27" s="1"/>
  <c r="G229" i="27" s="1"/>
  <c r="H229" i="27" s="1"/>
  <c r="I229" i="27" s="1"/>
  <c r="J229" i="27" s="1"/>
  <c r="K229" i="27" s="1"/>
  <c r="L229" i="27" s="1"/>
  <c r="M229" i="27" s="1"/>
  <c r="N229" i="27" s="1"/>
  <c r="O229" i="27" s="1"/>
  <c r="P229" i="27" s="1"/>
  <c r="Q229" i="27" s="1"/>
  <c r="R229" i="27" s="1"/>
  <c r="S229" i="27" s="1"/>
  <c r="T229" i="27" s="1"/>
  <c r="U229" i="27" s="1"/>
  <c r="V229" i="27" s="1"/>
  <c r="W229" i="27" s="1"/>
  <c r="X229" i="27" s="1"/>
  <c r="Y229" i="27" s="1"/>
  <c r="Z229" i="27" s="1"/>
  <c r="AA229" i="27" s="1"/>
  <c r="AB229" i="27" s="1"/>
  <c r="AC229" i="27" s="1"/>
  <c r="AD229" i="27" s="1"/>
  <c r="AE229" i="27" s="1"/>
  <c r="AF229" i="27" s="1"/>
  <c r="AG229" i="27" s="1"/>
  <c r="AK226" i="27"/>
  <c r="B226" i="27"/>
  <c r="AK224" i="27"/>
  <c r="AK223" i="27"/>
  <c r="A223" i="27"/>
  <c r="A224" i="27" s="1"/>
  <c r="A225" i="27" s="1"/>
  <c r="F225" i="27" s="1"/>
  <c r="G225" i="27" s="1"/>
  <c r="H225" i="27" s="1"/>
  <c r="I225" i="27" s="1"/>
  <c r="J225" i="27" s="1"/>
  <c r="K225" i="27" s="1"/>
  <c r="L225" i="27" s="1"/>
  <c r="M225" i="27" s="1"/>
  <c r="N225" i="27" s="1"/>
  <c r="O225" i="27" s="1"/>
  <c r="P225" i="27" s="1"/>
  <c r="Q225" i="27" s="1"/>
  <c r="R225" i="27" s="1"/>
  <c r="S225" i="27" s="1"/>
  <c r="T225" i="27" s="1"/>
  <c r="U225" i="27" s="1"/>
  <c r="V225" i="27" s="1"/>
  <c r="W225" i="27" s="1"/>
  <c r="X225" i="27" s="1"/>
  <c r="Y225" i="27" s="1"/>
  <c r="Z225" i="27" s="1"/>
  <c r="AA225" i="27" s="1"/>
  <c r="AB225" i="27" s="1"/>
  <c r="AC225" i="27" s="1"/>
  <c r="AD225" i="27" s="1"/>
  <c r="AE225" i="27" s="1"/>
  <c r="AF225" i="27" s="1"/>
  <c r="AG225" i="27" s="1"/>
  <c r="AK222" i="27"/>
  <c r="B222" i="27"/>
  <c r="AK220" i="27"/>
  <c r="AK219" i="27"/>
  <c r="A219" i="27"/>
  <c r="A220" i="27" s="1"/>
  <c r="A221" i="27" s="1"/>
  <c r="F221" i="27" s="1"/>
  <c r="G221" i="27" s="1"/>
  <c r="H221" i="27" s="1"/>
  <c r="I221" i="27" s="1"/>
  <c r="J221" i="27" s="1"/>
  <c r="K221" i="27" s="1"/>
  <c r="L221" i="27" s="1"/>
  <c r="M221" i="27" s="1"/>
  <c r="N221" i="27" s="1"/>
  <c r="O221" i="27" s="1"/>
  <c r="P221" i="27" s="1"/>
  <c r="Q221" i="27" s="1"/>
  <c r="R221" i="27" s="1"/>
  <c r="S221" i="27" s="1"/>
  <c r="T221" i="27" s="1"/>
  <c r="U221" i="27" s="1"/>
  <c r="V221" i="27" s="1"/>
  <c r="W221" i="27" s="1"/>
  <c r="X221" i="27" s="1"/>
  <c r="Y221" i="27" s="1"/>
  <c r="Z221" i="27" s="1"/>
  <c r="AA221" i="27" s="1"/>
  <c r="AB221" i="27" s="1"/>
  <c r="AC221" i="27" s="1"/>
  <c r="AD221" i="27" s="1"/>
  <c r="AE221" i="27" s="1"/>
  <c r="AF221" i="27" s="1"/>
  <c r="AG221" i="27" s="1"/>
  <c r="AK218" i="27"/>
  <c r="B218" i="27"/>
  <c r="AK216" i="27"/>
  <c r="AK215" i="27"/>
  <c r="A215" i="27"/>
  <c r="A216" i="27" s="1"/>
  <c r="A217" i="27" s="1"/>
  <c r="F217" i="27" s="1"/>
  <c r="G217" i="27" s="1"/>
  <c r="H217" i="27" s="1"/>
  <c r="I217" i="27" s="1"/>
  <c r="J217" i="27" s="1"/>
  <c r="K217" i="27" s="1"/>
  <c r="L217" i="27" s="1"/>
  <c r="M217" i="27" s="1"/>
  <c r="N217" i="27" s="1"/>
  <c r="O217" i="27" s="1"/>
  <c r="P217" i="27" s="1"/>
  <c r="Q217" i="27" s="1"/>
  <c r="R217" i="27" s="1"/>
  <c r="S217" i="27" s="1"/>
  <c r="T217" i="27" s="1"/>
  <c r="U217" i="27" s="1"/>
  <c r="V217" i="27" s="1"/>
  <c r="W217" i="27" s="1"/>
  <c r="X217" i="27" s="1"/>
  <c r="Y217" i="27" s="1"/>
  <c r="Z217" i="27" s="1"/>
  <c r="AA217" i="27" s="1"/>
  <c r="AB217" i="27" s="1"/>
  <c r="AC217" i="27" s="1"/>
  <c r="AD217" i="27" s="1"/>
  <c r="AE217" i="27" s="1"/>
  <c r="AF217" i="27" s="1"/>
  <c r="AG217" i="27" s="1"/>
  <c r="AK214" i="27"/>
  <c r="B214" i="27"/>
  <c r="AK212" i="27"/>
  <c r="AK211" i="27"/>
  <c r="A211" i="27"/>
  <c r="A212" i="27" s="1"/>
  <c r="A213" i="27" s="1"/>
  <c r="F213" i="27" s="1"/>
  <c r="G213" i="27" s="1"/>
  <c r="H213" i="27" s="1"/>
  <c r="I213" i="27" s="1"/>
  <c r="J213" i="27" s="1"/>
  <c r="K213" i="27" s="1"/>
  <c r="L213" i="27" s="1"/>
  <c r="M213" i="27" s="1"/>
  <c r="N213" i="27" s="1"/>
  <c r="O213" i="27" s="1"/>
  <c r="P213" i="27" s="1"/>
  <c r="Q213" i="27" s="1"/>
  <c r="R213" i="27" s="1"/>
  <c r="S213" i="27" s="1"/>
  <c r="T213" i="27" s="1"/>
  <c r="U213" i="27" s="1"/>
  <c r="V213" i="27" s="1"/>
  <c r="W213" i="27" s="1"/>
  <c r="X213" i="27" s="1"/>
  <c r="Y213" i="27" s="1"/>
  <c r="Z213" i="27" s="1"/>
  <c r="AA213" i="27" s="1"/>
  <c r="AB213" i="27" s="1"/>
  <c r="AC213" i="27" s="1"/>
  <c r="AD213" i="27" s="1"/>
  <c r="AE213" i="27" s="1"/>
  <c r="AF213" i="27" s="1"/>
  <c r="AG213" i="27" s="1"/>
  <c r="AK210" i="27"/>
  <c r="B210" i="27"/>
  <c r="AK208" i="27"/>
  <c r="AK207" i="27"/>
  <c r="A207" i="27"/>
  <c r="A208" i="27" s="1"/>
  <c r="A209" i="27" s="1"/>
  <c r="F209" i="27" s="1"/>
  <c r="G209" i="27" s="1"/>
  <c r="H209" i="27" s="1"/>
  <c r="I209" i="27" s="1"/>
  <c r="J209" i="27" s="1"/>
  <c r="K209" i="27" s="1"/>
  <c r="L209" i="27" s="1"/>
  <c r="M209" i="27" s="1"/>
  <c r="N209" i="27" s="1"/>
  <c r="O209" i="27" s="1"/>
  <c r="P209" i="27" s="1"/>
  <c r="Q209" i="27" s="1"/>
  <c r="R209" i="27" s="1"/>
  <c r="S209" i="27" s="1"/>
  <c r="T209" i="27" s="1"/>
  <c r="U209" i="27" s="1"/>
  <c r="V209" i="27" s="1"/>
  <c r="W209" i="27" s="1"/>
  <c r="X209" i="27" s="1"/>
  <c r="Y209" i="27" s="1"/>
  <c r="Z209" i="27" s="1"/>
  <c r="AA209" i="27" s="1"/>
  <c r="AB209" i="27" s="1"/>
  <c r="AC209" i="27" s="1"/>
  <c r="AD209" i="27" s="1"/>
  <c r="AE209" i="27" s="1"/>
  <c r="AF209" i="27" s="1"/>
  <c r="AG209" i="27" s="1"/>
  <c r="AK206" i="27"/>
  <c r="B206" i="27"/>
  <c r="AK204" i="27"/>
  <c r="AK203" i="27"/>
  <c r="A203" i="27"/>
  <c r="A204" i="27" s="1"/>
  <c r="A205" i="27" s="1"/>
  <c r="F205" i="27" s="1"/>
  <c r="G205" i="27" s="1"/>
  <c r="H205" i="27" s="1"/>
  <c r="I205" i="27" s="1"/>
  <c r="J205" i="27" s="1"/>
  <c r="K205" i="27" s="1"/>
  <c r="L205" i="27" s="1"/>
  <c r="M205" i="27" s="1"/>
  <c r="N205" i="27" s="1"/>
  <c r="O205" i="27" s="1"/>
  <c r="P205" i="27" s="1"/>
  <c r="Q205" i="27" s="1"/>
  <c r="R205" i="27" s="1"/>
  <c r="S205" i="27" s="1"/>
  <c r="T205" i="27" s="1"/>
  <c r="U205" i="27" s="1"/>
  <c r="V205" i="27" s="1"/>
  <c r="W205" i="27" s="1"/>
  <c r="X205" i="27" s="1"/>
  <c r="Y205" i="27" s="1"/>
  <c r="Z205" i="27" s="1"/>
  <c r="AA205" i="27" s="1"/>
  <c r="AB205" i="27" s="1"/>
  <c r="AC205" i="27" s="1"/>
  <c r="AD205" i="27" s="1"/>
  <c r="AE205" i="27" s="1"/>
  <c r="AF205" i="27" s="1"/>
  <c r="AG205" i="27" s="1"/>
  <c r="AK202" i="27"/>
  <c r="B202" i="27"/>
  <c r="AK200" i="27"/>
  <c r="AK199" i="27"/>
  <c r="A199" i="27"/>
  <c r="A200" i="27" s="1"/>
  <c r="A201" i="27" s="1"/>
  <c r="F201" i="27" s="1"/>
  <c r="G201" i="27" s="1"/>
  <c r="H201" i="27" s="1"/>
  <c r="I201" i="27" s="1"/>
  <c r="J201" i="27" s="1"/>
  <c r="K201" i="27" s="1"/>
  <c r="L201" i="27" s="1"/>
  <c r="M201" i="27" s="1"/>
  <c r="N201" i="27" s="1"/>
  <c r="O201" i="27" s="1"/>
  <c r="P201" i="27" s="1"/>
  <c r="Q201" i="27" s="1"/>
  <c r="R201" i="27" s="1"/>
  <c r="S201" i="27" s="1"/>
  <c r="T201" i="27" s="1"/>
  <c r="U201" i="27" s="1"/>
  <c r="V201" i="27" s="1"/>
  <c r="W201" i="27" s="1"/>
  <c r="X201" i="27" s="1"/>
  <c r="Y201" i="27" s="1"/>
  <c r="Z201" i="27" s="1"/>
  <c r="AA201" i="27" s="1"/>
  <c r="AB201" i="27" s="1"/>
  <c r="AC201" i="27" s="1"/>
  <c r="AD201" i="27" s="1"/>
  <c r="AE201" i="27" s="1"/>
  <c r="AF201" i="27" s="1"/>
  <c r="AG201" i="27" s="1"/>
  <c r="AK198" i="27"/>
  <c r="B198" i="27"/>
  <c r="AK196" i="27"/>
  <c r="AK195" i="27"/>
  <c r="A195" i="27"/>
  <c r="A196" i="27" s="1"/>
  <c r="A197" i="27" s="1"/>
  <c r="H194" i="27"/>
  <c r="H9" i="27" s="1"/>
  <c r="F194" i="27"/>
  <c r="F9" i="27" s="1"/>
  <c r="B194" i="27"/>
  <c r="AK192" i="27"/>
  <c r="AK191" i="27"/>
  <c r="A191" i="27"/>
  <c r="A192" i="27" s="1"/>
  <c r="A193" i="27" s="1"/>
  <c r="F193" i="27" s="1"/>
  <c r="G193" i="27" s="1"/>
  <c r="H193" i="27" s="1"/>
  <c r="I193" i="27" s="1"/>
  <c r="J193" i="27" s="1"/>
  <c r="K193" i="27" s="1"/>
  <c r="L193" i="27" s="1"/>
  <c r="M193" i="27" s="1"/>
  <c r="N193" i="27" s="1"/>
  <c r="O193" i="27" s="1"/>
  <c r="P193" i="27" s="1"/>
  <c r="Q193" i="27" s="1"/>
  <c r="R193" i="27" s="1"/>
  <c r="S193" i="27" s="1"/>
  <c r="T193" i="27" s="1"/>
  <c r="U193" i="27" s="1"/>
  <c r="V193" i="27" s="1"/>
  <c r="W193" i="27" s="1"/>
  <c r="X193" i="27" s="1"/>
  <c r="Y193" i="27" s="1"/>
  <c r="Z193" i="27" s="1"/>
  <c r="AA193" i="27" s="1"/>
  <c r="AB193" i="27" s="1"/>
  <c r="AC193" i="27" s="1"/>
  <c r="AD193" i="27" s="1"/>
  <c r="AE193" i="27" s="1"/>
  <c r="AF193" i="27" s="1"/>
  <c r="AG193" i="27" s="1"/>
  <c r="AK190" i="27"/>
  <c r="B190" i="27"/>
  <c r="AK188" i="27"/>
  <c r="AK187" i="27"/>
  <c r="A187" i="27"/>
  <c r="A188" i="27" s="1"/>
  <c r="A189" i="27" s="1"/>
  <c r="F189" i="27" s="1"/>
  <c r="G189" i="27" s="1"/>
  <c r="H189" i="27" s="1"/>
  <c r="I189" i="27" s="1"/>
  <c r="J189" i="27" s="1"/>
  <c r="K189" i="27" s="1"/>
  <c r="L189" i="27" s="1"/>
  <c r="M189" i="27" s="1"/>
  <c r="N189" i="27" s="1"/>
  <c r="O189" i="27" s="1"/>
  <c r="P189" i="27" s="1"/>
  <c r="Q189" i="27" s="1"/>
  <c r="R189" i="27" s="1"/>
  <c r="S189" i="27" s="1"/>
  <c r="T189" i="27" s="1"/>
  <c r="U189" i="27" s="1"/>
  <c r="V189" i="27" s="1"/>
  <c r="W189" i="27" s="1"/>
  <c r="X189" i="27" s="1"/>
  <c r="Y189" i="27" s="1"/>
  <c r="Z189" i="27" s="1"/>
  <c r="AA189" i="27" s="1"/>
  <c r="AB189" i="27" s="1"/>
  <c r="AC189" i="27" s="1"/>
  <c r="AD189" i="27" s="1"/>
  <c r="AE189" i="27" s="1"/>
  <c r="AF189" i="27" s="1"/>
  <c r="AG189" i="27" s="1"/>
  <c r="AK186" i="27"/>
  <c r="B186" i="27"/>
  <c r="AK184" i="27"/>
  <c r="AK183" i="27"/>
  <c r="A183" i="27"/>
  <c r="A184" i="27" s="1"/>
  <c r="A185" i="27" s="1"/>
  <c r="F185" i="27" s="1"/>
  <c r="G185" i="27" s="1"/>
  <c r="H185" i="27" s="1"/>
  <c r="I185" i="27" s="1"/>
  <c r="J185" i="27" s="1"/>
  <c r="K185" i="27" s="1"/>
  <c r="L185" i="27" s="1"/>
  <c r="M185" i="27" s="1"/>
  <c r="N185" i="27" s="1"/>
  <c r="O185" i="27" s="1"/>
  <c r="P185" i="27" s="1"/>
  <c r="Q185" i="27" s="1"/>
  <c r="R185" i="27" s="1"/>
  <c r="S185" i="27" s="1"/>
  <c r="T185" i="27" s="1"/>
  <c r="U185" i="27" s="1"/>
  <c r="V185" i="27" s="1"/>
  <c r="W185" i="27" s="1"/>
  <c r="X185" i="27" s="1"/>
  <c r="Y185" i="27" s="1"/>
  <c r="Z185" i="27" s="1"/>
  <c r="AA185" i="27" s="1"/>
  <c r="AB185" i="27" s="1"/>
  <c r="AC185" i="27" s="1"/>
  <c r="AD185" i="27" s="1"/>
  <c r="AE185" i="27" s="1"/>
  <c r="AF185" i="27" s="1"/>
  <c r="AG185" i="27" s="1"/>
  <c r="AK182" i="27"/>
  <c r="B182" i="27"/>
  <c r="AK180" i="27"/>
  <c r="AK179" i="27"/>
  <c r="A179" i="27"/>
  <c r="A180" i="27" s="1"/>
  <c r="A181" i="27" s="1"/>
  <c r="F181" i="27" s="1"/>
  <c r="G181" i="27" s="1"/>
  <c r="H181" i="27" s="1"/>
  <c r="I181" i="27" s="1"/>
  <c r="J181" i="27" s="1"/>
  <c r="K181" i="27" s="1"/>
  <c r="L181" i="27" s="1"/>
  <c r="M181" i="27" s="1"/>
  <c r="N181" i="27" s="1"/>
  <c r="O181" i="27" s="1"/>
  <c r="P181" i="27" s="1"/>
  <c r="Q181" i="27" s="1"/>
  <c r="R181" i="27" s="1"/>
  <c r="U178" i="27"/>
  <c r="T178" i="27"/>
  <c r="T9" i="27" s="1"/>
  <c r="S178" i="27"/>
  <c r="S9" i="27" s="1"/>
  <c r="B178" i="27"/>
  <c r="AK176" i="27"/>
  <c r="AK175" i="27"/>
  <c r="A175" i="27"/>
  <c r="A176" i="27" s="1"/>
  <c r="A177" i="27" s="1"/>
  <c r="F177" i="27" s="1"/>
  <c r="G177" i="27" s="1"/>
  <c r="H177" i="27" s="1"/>
  <c r="I177" i="27" s="1"/>
  <c r="J177" i="27" s="1"/>
  <c r="K177" i="27" s="1"/>
  <c r="L177" i="27" s="1"/>
  <c r="M177" i="27" s="1"/>
  <c r="N177" i="27" s="1"/>
  <c r="O177" i="27" s="1"/>
  <c r="P177" i="27" s="1"/>
  <c r="Q177" i="27" s="1"/>
  <c r="R177" i="27" s="1"/>
  <c r="S177" i="27" s="1"/>
  <c r="T177" i="27" s="1"/>
  <c r="U177" i="27" s="1"/>
  <c r="V177" i="27" s="1"/>
  <c r="W177" i="27" s="1"/>
  <c r="X177" i="27" s="1"/>
  <c r="Y177" i="27" s="1"/>
  <c r="Z177" i="27" s="1"/>
  <c r="AA177" i="27" s="1"/>
  <c r="AB177" i="27" s="1"/>
  <c r="AC177" i="27" s="1"/>
  <c r="AD177" i="27" s="1"/>
  <c r="AE177" i="27" s="1"/>
  <c r="AF177" i="27" s="1"/>
  <c r="AG177" i="27" s="1"/>
  <c r="AK174" i="27"/>
  <c r="B174" i="27"/>
  <c r="AK172" i="27"/>
  <c r="AK171" i="27"/>
  <c r="A171" i="27"/>
  <c r="A172" i="27" s="1"/>
  <c r="A173" i="27" s="1"/>
  <c r="F173" i="27" s="1"/>
  <c r="G173" i="27" s="1"/>
  <c r="H173" i="27" s="1"/>
  <c r="I173" i="27" s="1"/>
  <c r="J173" i="27" s="1"/>
  <c r="K173" i="27" s="1"/>
  <c r="L173" i="27" s="1"/>
  <c r="M173" i="27" s="1"/>
  <c r="N173" i="27" s="1"/>
  <c r="O173" i="27" s="1"/>
  <c r="P173" i="27" s="1"/>
  <c r="Q173" i="27" s="1"/>
  <c r="R173" i="27" s="1"/>
  <c r="S173" i="27" s="1"/>
  <c r="T173" i="27" s="1"/>
  <c r="U173" i="27" s="1"/>
  <c r="V173" i="27" s="1"/>
  <c r="W173" i="27" s="1"/>
  <c r="X173" i="27" s="1"/>
  <c r="Y173" i="27" s="1"/>
  <c r="Z173" i="27" s="1"/>
  <c r="AA173" i="27" s="1"/>
  <c r="AB173" i="27" s="1"/>
  <c r="AC173" i="27" s="1"/>
  <c r="AD173" i="27" s="1"/>
  <c r="AE173" i="27" s="1"/>
  <c r="AF173" i="27" s="1"/>
  <c r="AG173" i="27" s="1"/>
  <c r="AK170" i="27"/>
  <c r="B170" i="27"/>
  <c r="AK168" i="27"/>
  <c r="AK167" i="27"/>
  <c r="A167" i="27"/>
  <c r="A168" i="27" s="1"/>
  <c r="A169" i="27" s="1"/>
  <c r="F169" i="27" s="1"/>
  <c r="G169" i="27" s="1"/>
  <c r="H169" i="27" s="1"/>
  <c r="I169" i="27" s="1"/>
  <c r="J169" i="27" s="1"/>
  <c r="K169" i="27" s="1"/>
  <c r="L169" i="27" s="1"/>
  <c r="M169" i="27" s="1"/>
  <c r="N169" i="27" s="1"/>
  <c r="O169" i="27" s="1"/>
  <c r="P169" i="27" s="1"/>
  <c r="Q169" i="27" s="1"/>
  <c r="R169" i="27" s="1"/>
  <c r="S169" i="27" s="1"/>
  <c r="T169" i="27" s="1"/>
  <c r="U169" i="27" s="1"/>
  <c r="V169" i="27" s="1"/>
  <c r="W169" i="27" s="1"/>
  <c r="X169" i="27" s="1"/>
  <c r="Y169" i="27" s="1"/>
  <c r="Z169" i="27" s="1"/>
  <c r="AA169" i="27" s="1"/>
  <c r="AB169" i="27" s="1"/>
  <c r="AC169" i="27" s="1"/>
  <c r="AD169" i="27" s="1"/>
  <c r="AE169" i="27" s="1"/>
  <c r="AF169" i="27" s="1"/>
  <c r="AG169" i="27" s="1"/>
  <c r="AK166" i="27"/>
  <c r="B166" i="27"/>
  <c r="AK164" i="27"/>
  <c r="AK163" i="27"/>
  <c r="A163" i="27"/>
  <c r="A164" i="27" s="1"/>
  <c r="A165" i="27" s="1"/>
  <c r="F165" i="27" s="1"/>
  <c r="G165" i="27" s="1"/>
  <c r="H165" i="27" s="1"/>
  <c r="I165" i="27" s="1"/>
  <c r="J165" i="27" s="1"/>
  <c r="K165" i="27" s="1"/>
  <c r="L165" i="27" s="1"/>
  <c r="M165" i="27" s="1"/>
  <c r="N165" i="27" s="1"/>
  <c r="O165" i="27" s="1"/>
  <c r="P165" i="27" s="1"/>
  <c r="Q165" i="27" s="1"/>
  <c r="R165" i="27" s="1"/>
  <c r="S165" i="27" s="1"/>
  <c r="T165" i="27" s="1"/>
  <c r="U165" i="27" s="1"/>
  <c r="V165" i="27" s="1"/>
  <c r="W165" i="27" s="1"/>
  <c r="X165" i="27" s="1"/>
  <c r="Y165" i="27" s="1"/>
  <c r="Z165" i="27" s="1"/>
  <c r="AA165" i="27" s="1"/>
  <c r="AB165" i="27" s="1"/>
  <c r="AC165" i="27" s="1"/>
  <c r="AD165" i="27" s="1"/>
  <c r="AE165" i="27" s="1"/>
  <c r="AF165" i="27" s="1"/>
  <c r="AG165" i="27" s="1"/>
  <c r="AK162" i="27"/>
  <c r="B162" i="27"/>
  <c r="AK160" i="27"/>
  <c r="AK159" i="27"/>
  <c r="A159" i="27"/>
  <c r="A160" i="27" s="1"/>
  <c r="A161" i="27" s="1"/>
  <c r="F161" i="27" s="1"/>
  <c r="G161" i="27" s="1"/>
  <c r="H161" i="27" s="1"/>
  <c r="I161" i="27" s="1"/>
  <c r="J161" i="27" s="1"/>
  <c r="K161" i="27" s="1"/>
  <c r="L161" i="27" s="1"/>
  <c r="M161" i="27" s="1"/>
  <c r="N161" i="27" s="1"/>
  <c r="O161" i="27" s="1"/>
  <c r="P161" i="27" s="1"/>
  <c r="Q161" i="27" s="1"/>
  <c r="R161" i="27" s="1"/>
  <c r="S161" i="27" s="1"/>
  <c r="T161" i="27" s="1"/>
  <c r="U161" i="27" s="1"/>
  <c r="V161" i="27" s="1"/>
  <c r="W161" i="27" s="1"/>
  <c r="X161" i="27" s="1"/>
  <c r="Y161" i="27" s="1"/>
  <c r="Z161" i="27" s="1"/>
  <c r="AA161" i="27" s="1"/>
  <c r="AB161" i="27" s="1"/>
  <c r="AC161" i="27" s="1"/>
  <c r="AD161" i="27" s="1"/>
  <c r="AE161" i="27" s="1"/>
  <c r="AF161" i="27" s="1"/>
  <c r="AG161" i="27" s="1"/>
  <c r="AK158" i="27"/>
  <c r="B158" i="27"/>
  <c r="AK156" i="27"/>
  <c r="AK155" i="27"/>
  <c r="A155" i="27"/>
  <c r="A156" i="27" s="1"/>
  <c r="A157" i="27" s="1"/>
  <c r="F157" i="27" s="1"/>
  <c r="G157" i="27" s="1"/>
  <c r="H157" i="27" s="1"/>
  <c r="I157" i="27" s="1"/>
  <c r="J157" i="27" s="1"/>
  <c r="K157" i="27" s="1"/>
  <c r="L157" i="27" s="1"/>
  <c r="M157" i="27" s="1"/>
  <c r="N157" i="27" s="1"/>
  <c r="O157" i="27" s="1"/>
  <c r="P157" i="27" s="1"/>
  <c r="Q157" i="27" s="1"/>
  <c r="R157" i="27" s="1"/>
  <c r="S157" i="27" s="1"/>
  <c r="T157" i="27" s="1"/>
  <c r="U157" i="27" s="1"/>
  <c r="V157" i="27" s="1"/>
  <c r="W157" i="27" s="1"/>
  <c r="X157" i="27" s="1"/>
  <c r="Y157" i="27" s="1"/>
  <c r="Z157" i="27" s="1"/>
  <c r="AA157" i="27" s="1"/>
  <c r="AB157" i="27" s="1"/>
  <c r="AC157" i="27" s="1"/>
  <c r="AD157" i="27" s="1"/>
  <c r="AE157" i="27" s="1"/>
  <c r="AF157" i="27" s="1"/>
  <c r="AG157" i="27" s="1"/>
  <c r="AK154" i="27"/>
  <c r="B154" i="27"/>
  <c r="AK152" i="27"/>
  <c r="AK151" i="27"/>
  <c r="A151" i="27"/>
  <c r="A152" i="27" s="1"/>
  <c r="A153" i="27" s="1"/>
  <c r="F153" i="27" s="1"/>
  <c r="G153" i="27" s="1"/>
  <c r="H153" i="27" s="1"/>
  <c r="I153" i="27" s="1"/>
  <c r="J153" i="27" s="1"/>
  <c r="K153" i="27" s="1"/>
  <c r="L153" i="27" s="1"/>
  <c r="M153" i="27" s="1"/>
  <c r="N153" i="27" s="1"/>
  <c r="O153" i="27" s="1"/>
  <c r="P153" i="27" s="1"/>
  <c r="Q153" i="27" s="1"/>
  <c r="R153" i="27" s="1"/>
  <c r="S153" i="27" s="1"/>
  <c r="T153" i="27" s="1"/>
  <c r="U153" i="27" s="1"/>
  <c r="V153" i="27" s="1"/>
  <c r="W153" i="27" s="1"/>
  <c r="X153" i="27" s="1"/>
  <c r="Y153" i="27" s="1"/>
  <c r="Z153" i="27" s="1"/>
  <c r="AA153" i="27" s="1"/>
  <c r="AB153" i="27" s="1"/>
  <c r="AC153" i="27" s="1"/>
  <c r="AD153" i="27" s="1"/>
  <c r="AE153" i="27" s="1"/>
  <c r="AF153" i="27" s="1"/>
  <c r="AG153" i="27" s="1"/>
  <c r="AK150" i="27"/>
  <c r="B150" i="27"/>
  <c r="AK148" i="27"/>
  <c r="AK147" i="27"/>
  <c r="A147" i="27"/>
  <c r="A148" i="27" s="1"/>
  <c r="A149" i="27" s="1"/>
  <c r="F149" i="27" s="1"/>
  <c r="G149" i="27" s="1"/>
  <c r="H149" i="27" s="1"/>
  <c r="I149" i="27" s="1"/>
  <c r="J149" i="27" s="1"/>
  <c r="K149" i="27" s="1"/>
  <c r="L149" i="27" s="1"/>
  <c r="M149" i="27" s="1"/>
  <c r="N149" i="27" s="1"/>
  <c r="O149" i="27" s="1"/>
  <c r="P149" i="27" s="1"/>
  <c r="Q149" i="27" s="1"/>
  <c r="R149" i="27" s="1"/>
  <c r="S149" i="27" s="1"/>
  <c r="T149" i="27" s="1"/>
  <c r="U149" i="27" s="1"/>
  <c r="V149" i="27" s="1"/>
  <c r="W149" i="27" s="1"/>
  <c r="X149" i="27" s="1"/>
  <c r="Y149" i="27" s="1"/>
  <c r="Z149" i="27" s="1"/>
  <c r="AA149" i="27" s="1"/>
  <c r="AB149" i="27" s="1"/>
  <c r="AC149" i="27" s="1"/>
  <c r="AD149" i="27" s="1"/>
  <c r="AE149" i="27" s="1"/>
  <c r="AF149" i="27" s="1"/>
  <c r="AG149" i="27" s="1"/>
  <c r="AK146" i="27"/>
  <c r="B146" i="27"/>
  <c r="AK144" i="27"/>
  <c r="AK143" i="27"/>
  <c r="A143" i="27"/>
  <c r="A144" i="27" s="1"/>
  <c r="A145" i="27" s="1"/>
  <c r="F145" i="27" s="1"/>
  <c r="G145" i="27" s="1"/>
  <c r="H145" i="27" s="1"/>
  <c r="I145" i="27" s="1"/>
  <c r="J145" i="27" s="1"/>
  <c r="K145" i="27" s="1"/>
  <c r="L145" i="27" s="1"/>
  <c r="M145" i="27" s="1"/>
  <c r="N145" i="27" s="1"/>
  <c r="O145" i="27" s="1"/>
  <c r="P145" i="27" s="1"/>
  <c r="Q145" i="27" s="1"/>
  <c r="R145" i="27" s="1"/>
  <c r="S145" i="27" s="1"/>
  <c r="T145" i="27" s="1"/>
  <c r="U145" i="27" s="1"/>
  <c r="V145" i="27" s="1"/>
  <c r="W145" i="27" s="1"/>
  <c r="X145" i="27" s="1"/>
  <c r="Y145" i="27" s="1"/>
  <c r="Z145" i="27" s="1"/>
  <c r="AA145" i="27" s="1"/>
  <c r="AB145" i="27" s="1"/>
  <c r="AC145" i="27" s="1"/>
  <c r="AD145" i="27" s="1"/>
  <c r="AE145" i="27" s="1"/>
  <c r="AF145" i="27" s="1"/>
  <c r="AG145" i="27" s="1"/>
  <c r="AK142" i="27"/>
  <c r="B142" i="27"/>
  <c r="AK140" i="27"/>
  <c r="AK139" i="27"/>
  <c r="A139" i="27"/>
  <c r="A140" i="27" s="1"/>
  <c r="A141" i="27" s="1"/>
  <c r="F141" i="27" s="1"/>
  <c r="G141" i="27" s="1"/>
  <c r="H141" i="27" s="1"/>
  <c r="I141" i="27" s="1"/>
  <c r="J141" i="27" s="1"/>
  <c r="K141" i="27" s="1"/>
  <c r="L141" i="27" s="1"/>
  <c r="M141" i="27" s="1"/>
  <c r="N141" i="27" s="1"/>
  <c r="O141" i="27" s="1"/>
  <c r="P141" i="27" s="1"/>
  <c r="Q141" i="27" s="1"/>
  <c r="R141" i="27" s="1"/>
  <c r="S141" i="27" s="1"/>
  <c r="T141" i="27" s="1"/>
  <c r="U141" i="27" s="1"/>
  <c r="V141" i="27" s="1"/>
  <c r="W141" i="27" s="1"/>
  <c r="X141" i="27" s="1"/>
  <c r="Y141" i="27" s="1"/>
  <c r="Z141" i="27" s="1"/>
  <c r="AA141" i="27" s="1"/>
  <c r="AB141" i="27" s="1"/>
  <c r="AC141" i="27" s="1"/>
  <c r="AD141" i="27" s="1"/>
  <c r="AE141" i="27" s="1"/>
  <c r="AF141" i="27" s="1"/>
  <c r="AG141" i="27" s="1"/>
  <c r="AK138" i="27"/>
  <c r="B138" i="27"/>
  <c r="AK136" i="27"/>
  <c r="AK135" i="27"/>
  <c r="A135" i="27"/>
  <c r="A136" i="27" s="1"/>
  <c r="A137" i="27" s="1"/>
  <c r="F137" i="27" s="1"/>
  <c r="G137" i="27" s="1"/>
  <c r="H137" i="27" s="1"/>
  <c r="I137" i="27" s="1"/>
  <c r="J137" i="27" s="1"/>
  <c r="K137" i="27" s="1"/>
  <c r="L137" i="27" s="1"/>
  <c r="M137" i="27" s="1"/>
  <c r="N137" i="27" s="1"/>
  <c r="O137" i="27" s="1"/>
  <c r="P137" i="27" s="1"/>
  <c r="Q137" i="27" s="1"/>
  <c r="R137" i="27" s="1"/>
  <c r="S137" i="27" s="1"/>
  <c r="T137" i="27" s="1"/>
  <c r="U137" i="27" s="1"/>
  <c r="V137" i="27" s="1"/>
  <c r="W137" i="27" s="1"/>
  <c r="X137" i="27" s="1"/>
  <c r="Y137" i="27" s="1"/>
  <c r="Z137" i="27" s="1"/>
  <c r="AA137" i="27" s="1"/>
  <c r="AB137" i="27" s="1"/>
  <c r="AC137" i="27" s="1"/>
  <c r="AD137" i="27" s="1"/>
  <c r="AE137" i="27" s="1"/>
  <c r="AF137" i="27" s="1"/>
  <c r="AG137" i="27" s="1"/>
  <c r="AK134" i="27"/>
  <c r="B134" i="27"/>
  <c r="AK132" i="27"/>
  <c r="AK131" i="27"/>
  <c r="A131" i="27"/>
  <c r="A132" i="27" s="1"/>
  <c r="A133" i="27" s="1"/>
  <c r="F133" i="27" s="1"/>
  <c r="G133" i="27" s="1"/>
  <c r="H133" i="27" s="1"/>
  <c r="I133" i="27" s="1"/>
  <c r="J133" i="27" s="1"/>
  <c r="K133" i="27" s="1"/>
  <c r="L133" i="27" s="1"/>
  <c r="M133" i="27" s="1"/>
  <c r="N133" i="27" s="1"/>
  <c r="O133" i="27" s="1"/>
  <c r="P133" i="27" s="1"/>
  <c r="Q133" i="27" s="1"/>
  <c r="R133" i="27" s="1"/>
  <c r="S133" i="27" s="1"/>
  <c r="T133" i="27" s="1"/>
  <c r="U133" i="27" s="1"/>
  <c r="AF130" i="27"/>
  <c r="AE130" i="27"/>
  <c r="AD130" i="27"/>
  <c r="AD9" i="27" s="1"/>
  <c r="AC130" i="27"/>
  <c r="AC9" i="27" s="1"/>
  <c r="AB130" i="27"/>
  <c r="AB9" i="27" s="1"/>
  <c r="AA130" i="27"/>
  <c r="AA9" i="27" s="1"/>
  <c r="Z130" i="27"/>
  <c r="Z9" i="27" s="1"/>
  <c r="Y130" i="27"/>
  <c r="Y9" i="27" s="1"/>
  <c r="X130" i="27"/>
  <c r="V130" i="27"/>
  <c r="B130" i="27"/>
  <c r="AK128" i="27"/>
  <c r="AK127" i="27"/>
  <c r="A127" i="27"/>
  <c r="A128" i="27" s="1"/>
  <c r="A129" i="27" s="1"/>
  <c r="F129" i="27" s="1"/>
  <c r="G129" i="27" s="1"/>
  <c r="H129" i="27" s="1"/>
  <c r="I129" i="27" s="1"/>
  <c r="J129" i="27" s="1"/>
  <c r="K129" i="27" s="1"/>
  <c r="L129" i="27" s="1"/>
  <c r="M129" i="27" s="1"/>
  <c r="N129" i="27" s="1"/>
  <c r="O129" i="27" s="1"/>
  <c r="P129" i="27" s="1"/>
  <c r="Q129" i="27" s="1"/>
  <c r="R129" i="27" s="1"/>
  <c r="S129" i="27" s="1"/>
  <c r="T129" i="27" s="1"/>
  <c r="U129" i="27" s="1"/>
  <c r="V129" i="27" s="1"/>
  <c r="W129" i="27" s="1"/>
  <c r="X129" i="27" s="1"/>
  <c r="Y129" i="27" s="1"/>
  <c r="Z129" i="27" s="1"/>
  <c r="AA129" i="27" s="1"/>
  <c r="AB129" i="27" s="1"/>
  <c r="AC129" i="27" s="1"/>
  <c r="AD129" i="27" s="1"/>
  <c r="AE129" i="27" s="1"/>
  <c r="AF129" i="27" s="1"/>
  <c r="AG129" i="27" s="1"/>
  <c r="AK126" i="27"/>
  <c r="B126" i="27"/>
  <c r="AK124" i="27"/>
  <c r="AK123" i="27"/>
  <c r="A123" i="27"/>
  <c r="A124" i="27" s="1"/>
  <c r="A125" i="27" s="1"/>
  <c r="F125" i="27" s="1"/>
  <c r="G125" i="27" s="1"/>
  <c r="H125" i="27" s="1"/>
  <c r="I125" i="27" s="1"/>
  <c r="J125" i="27" s="1"/>
  <c r="K125" i="27" s="1"/>
  <c r="L125" i="27" s="1"/>
  <c r="M125" i="27" s="1"/>
  <c r="N125" i="27" s="1"/>
  <c r="O125" i="27" s="1"/>
  <c r="P125" i="27" s="1"/>
  <c r="Q125" i="27" s="1"/>
  <c r="R125" i="27" s="1"/>
  <c r="S125" i="27" s="1"/>
  <c r="T125" i="27" s="1"/>
  <c r="U125" i="27" s="1"/>
  <c r="V125" i="27" s="1"/>
  <c r="W125" i="27" s="1"/>
  <c r="X125" i="27" s="1"/>
  <c r="Y125" i="27" s="1"/>
  <c r="Z125" i="27" s="1"/>
  <c r="AA125" i="27" s="1"/>
  <c r="AB125" i="27" s="1"/>
  <c r="AC125" i="27" s="1"/>
  <c r="AD125" i="27" s="1"/>
  <c r="AE125" i="27" s="1"/>
  <c r="AF125" i="27" s="1"/>
  <c r="AG125" i="27" s="1"/>
  <c r="AK122" i="27"/>
  <c r="B122" i="27"/>
  <c r="AK120" i="27"/>
  <c r="AK119" i="27"/>
  <c r="A119" i="27"/>
  <c r="A120" i="27" s="1"/>
  <c r="A121" i="27" s="1"/>
  <c r="F121" i="27" s="1"/>
  <c r="G121" i="27" s="1"/>
  <c r="H121" i="27" s="1"/>
  <c r="I121" i="27" s="1"/>
  <c r="J121" i="27" s="1"/>
  <c r="K121" i="27" s="1"/>
  <c r="L121" i="27" s="1"/>
  <c r="M121" i="27" s="1"/>
  <c r="N121" i="27" s="1"/>
  <c r="O121" i="27" s="1"/>
  <c r="P121" i="27" s="1"/>
  <c r="Q121" i="27" s="1"/>
  <c r="R121" i="27" s="1"/>
  <c r="S121" i="27" s="1"/>
  <c r="T121" i="27" s="1"/>
  <c r="U121" i="27" s="1"/>
  <c r="V121" i="27" s="1"/>
  <c r="W121" i="27" s="1"/>
  <c r="X121" i="27" s="1"/>
  <c r="Y121" i="27" s="1"/>
  <c r="Z121" i="27" s="1"/>
  <c r="AA121" i="27" s="1"/>
  <c r="AB121" i="27" s="1"/>
  <c r="AC121" i="27" s="1"/>
  <c r="AD121" i="27" s="1"/>
  <c r="AE121" i="27" s="1"/>
  <c r="AF121" i="27" s="1"/>
  <c r="AG121" i="27" s="1"/>
  <c r="AK118" i="27"/>
  <c r="B118" i="27"/>
  <c r="AK116" i="27"/>
  <c r="AK115" i="27"/>
  <c r="A115" i="27"/>
  <c r="A116" i="27" s="1"/>
  <c r="A117" i="27" s="1"/>
  <c r="F117" i="27" s="1"/>
  <c r="G117" i="27" s="1"/>
  <c r="H117" i="27" s="1"/>
  <c r="I117" i="27" s="1"/>
  <c r="J117" i="27" s="1"/>
  <c r="K117" i="27" s="1"/>
  <c r="L117" i="27" s="1"/>
  <c r="M117" i="27" s="1"/>
  <c r="N117" i="27" s="1"/>
  <c r="O117" i="27" s="1"/>
  <c r="P117" i="27" s="1"/>
  <c r="Q117" i="27" s="1"/>
  <c r="R117" i="27" s="1"/>
  <c r="S117" i="27" s="1"/>
  <c r="T117" i="27" s="1"/>
  <c r="U117" i="27" s="1"/>
  <c r="V117" i="27" s="1"/>
  <c r="W117" i="27" s="1"/>
  <c r="X117" i="27" s="1"/>
  <c r="Y117" i="27" s="1"/>
  <c r="Z117" i="27" s="1"/>
  <c r="AA117" i="27" s="1"/>
  <c r="AB117" i="27" s="1"/>
  <c r="AC117" i="27" s="1"/>
  <c r="AD117" i="27" s="1"/>
  <c r="AE117" i="27" s="1"/>
  <c r="AF117" i="27" s="1"/>
  <c r="AG117" i="27" s="1"/>
  <c r="AK114" i="27"/>
  <c r="B114" i="27"/>
  <c r="AK112" i="27"/>
  <c r="AK111" i="27"/>
  <c r="A111" i="27"/>
  <c r="A112" i="27" s="1"/>
  <c r="A113" i="27" s="1"/>
  <c r="F113" i="27" s="1"/>
  <c r="G113" i="27" s="1"/>
  <c r="H113" i="27" s="1"/>
  <c r="I113" i="27" s="1"/>
  <c r="J113" i="27" s="1"/>
  <c r="K113" i="27" s="1"/>
  <c r="L113" i="27" s="1"/>
  <c r="M113" i="27" s="1"/>
  <c r="N113" i="27" s="1"/>
  <c r="O113" i="27" s="1"/>
  <c r="P113" i="27" s="1"/>
  <c r="Q113" i="27" s="1"/>
  <c r="R113" i="27" s="1"/>
  <c r="S113" i="27" s="1"/>
  <c r="T113" i="27" s="1"/>
  <c r="U113" i="27" s="1"/>
  <c r="V113" i="27" s="1"/>
  <c r="W113" i="27" s="1"/>
  <c r="X113" i="27" s="1"/>
  <c r="Y113" i="27" s="1"/>
  <c r="Z113" i="27" s="1"/>
  <c r="AA113" i="27" s="1"/>
  <c r="AB113" i="27" s="1"/>
  <c r="AC113" i="27" s="1"/>
  <c r="AD113" i="27" s="1"/>
  <c r="AE113" i="27" s="1"/>
  <c r="AF113" i="27" s="1"/>
  <c r="AG113" i="27" s="1"/>
  <c r="AK110" i="27"/>
  <c r="B110" i="27"/>
  <c r="AK108" i="27"/>
  <c r="AK107" i="27"/>
  <c r="A107" i="27"/>
  <c r="A108" i="27" s="1"/>
  <c r="A109" i="27" s="1"/>
  <c r="F109" i="27" s="1"/>
  <c r="G109" i="27" s="1"/>
  <c r="H109" i="27" s="1"/>
  <c r="I109" i="27" s="1"/>
  <c r="J109" i="27" s="1"/>
  <c r="K109" i="27" s="1"/>
  <c r="L109" i="27" s="1"/>
  <c r="M109" i="27" s="1"/>
  <c r="N109" i="27" s="1"/>
  <c r="O109" i="27" s="1"/>
  <c r="P109" i="27" s="1"/>
  <c r="Q109" i="27" s="1"/>
  <c r="R109" i="27" s="1"/>
  <c r="S109" i="27" s="1"/>
  <c r="T109" i="27" s="1"/>
  <c r="U109" i="27" s="1"/>
  <c r="V109" i="27" s="1"/>
  <c r="W109" i="27" s="1"/>
  <c r="X109" i="27" s="1"/>
  <c r="Y109" i="27" s="1"/>
  <c r="Z109" i="27" s="1"/>
  <c r="AA109" i="27" s="1"/>
  <c r="AB109" i="27" s="1"/>
  <c r="AC109" i="27" s="1"/>
  <c r="AD109" i="27" s="1"/>
  <c r="AE109" i="27" s="1"/>
  <c r="AF109" i="27" s="1"/>
  <c r="AG109" i="27" s="1"/>
  <c r="AK106" i="27"/>
  <c r="B106" i="27"/>
  <c r="AK104" i="27"/>
  <c r="AK103" i="27"/>
  <c r="A103" i="27"/>
  <c r="A104" i="27" s="1"/>
  <c r="A105" i="27" s="1"/>
  <c r="F105" i="27" s="1"/>
  <c r="G105" i="27" s="1"/>
  <c r="H105" i="27" s="1"/>
  <c r="I105" i="27" s="1"/>
  <c r="J105" i="27" s="1"/>
  <c r="K105" i="27" s="1"/>
  <c r="L105" i="27" s="1"/>
  <c r="M105" i="27" s="1"/>
  <c r="N105" i="27" s="1"/>
  <c r="O105" i="27" s="1"/>
  <c r="P105" i="27" s="1"/>
  <c r="Q105" i="27" s="1"/>
  <c r="R105" i="27" s="1"/>
  <c r="S105" i="27" s="1"/>
  <c r="T105" i="27" s="1"/>
  <c r="U105" i="27" s="1"/>
  <c r="V105" i="27" s="1"/>
  <c r="W105" i="27" s="1"/>
  <c r="X105" i="27" s="1"/>
  <c r="Y105" i="27" s="1"/>
  <c r="Z105" i="27" s="1"/>
  <c r="AA105" i="27" s="1"/>
  <c r="AB105" i="27" s="1"/>
  <c r="AC105" i="27" s="1"/>
  <c r="AD105" i="27" s="1"/>
  <c r="AE105" i="27" s="1"/>
  <c r="AF105" i="27" s="1"/>
  <c r="AG105" i="27" s="1"/>
  <c r="AK102" i="27"/>
  <c r="B102" i="27"/>
  <c r="AK100" i="27"/>
  <c r="AK99" i="27"/>
  <c r="A99" i="27"/>
  <c r="A100" i="27" s="1"/>
  <c r="A101" i="27" s="1"/>
  <c r="F101" i="27" s="1"/>
  <c r="G101" i="27" s="1"/>
  <c r="H101" i="27" s="1"/>
  <c r="I101" i="27" s="1"/>
  <c r="J101" i="27" s="1"/>
  <c r="K101" i="27" s="1"/>
  <c r="L101" i="27" s="1"/>
  <c r="M101" i="27" s="1"/>
  <c r="N101" i="27" s="1"/>
  <c r="O101" i="27" s="1"/>
  <c r="P101" i="27" s="1"/>
  <c r="Q101" i="27" s="1"/>
  <c r="R101" i="27" s="1"/>
  <c r="S101" i="27" s="1"/>
  <c r="T101" i="27" s="1"/>
  <c r="U101" i="27" s="1"/>
  <c r="V101" i="27" s="1"/>
  <c r="W101" i="27" s="1"/>
  <c r="X101" i="27" s="1"/>
  <c r="Y101" i="27" s="1"/>
  <c r="Z101" i="27" s="1"/>
  <c r="AA101" i="27" s="1"/>
  <c r="AB101" i="27" s="1"/>
  <c r="AC101" i="27" s="1"/>
  <c r="AD101" i="27" s="1"/>
  <c r="AE101" i="27" s="1"/>
  <c r="AF101" i="27" s="1"/>
  <c r="AG101" i="27" s="1"/>
  <c r="AK98" i="27"/>
  <c r="B98" i="27"/>
  <c r="A95" i="27"/>
  <c r="A96" i="27" s="1"/>
  <c r="A97" i="27" s="1"/>
  <c r="F97" i="27" s="1"/>
  <c r="G97" i="27" s="1"/>
  <c r="H97" i="27" s="1"/>
  <c r="I97" i="27" s="1"/>
  <c r="J97" i="27" s="1"/>
  <c r="K97" i="27" s="1"/>
  <c r="L97" i="27" s="1"/>
  <c r="M97" i="27" s="1"/>
  <c r="N97" i="27" s="1"/>
  <c r="O97" i="27" s="1"/>
  <c r="P97" i="27" s="1"/>
  <c r="Q97" i="27" s="1"/>
  <c r="R97" i="27" s="1"/>
  <c r="S97" i="27" s="1"/>
  <c r="T97" i="27" s="1"/>
  <c r="U97" i="27" s="1"/>
  <c r="V97" i="27" s="1"/>
  <c r="W97" i="27" s="1"/>
  <c r="X97" i="27" s="1"/>
  <c r="Y97" i="27" s="1"/>
  <c r="Z97" i="27" s="1"/>
  <c r="AA97" i="27" s="1"/>
  <c r="AB97" i="27" s="1"/>
  <c r="AC97" i="27" s="1"/>
  <c r="AD97" i="27" s="1"/>
  <c r="AE97" i="27" s="1"/>
  <c r="AF97" i="27" s="1"/>
  <c r="AG97" i="27" s="1"/>
  <c r="B94" i="27"/>
  <c r="A91" i="27"/>
  <c r="A92" i="27" s="1"/>
  <c r="A93" i="27" s="1"/>
  <c r="F93" i="27" s="1"/>
  <c r="G93" i="27" s="1"/>
  <c r="H93" i="27" s="1"/>
  <c r="I93" i="27" s="1"/>
  <c r="J93" i="27" s="1"/>
  <c r="K93" i="27" s="1"/>
  <c r="L93" i="27" s="1"/>
  <c r="M93" i="27" s="1"/>
  <c r="N93" i="27" s="1"/>
  <c r="O93" i="27" s="1"/>
  <c r="P93" i="27" s="1"/>
  <c r="Q93" i="27" s="1"/>
  <c r="R93" i="27" s="1"/>
  <c r="S93" i="27" s="1"/>
  <c r="T93" i="27" s="1"/>
  <c r="U93" i="27" s="1"/>
  <c r="V93" i="27" s="1"/>
  <c r="W93" i="27" s="1"/>
  <c r="X93" i="27" s="1"/>
  <c r="Y93" i="27" s="1"/>
  <c r="Z93" i="27" s="1"/>
  <c r="AA93" i="27" s="1"/>
  <c r="AB93" i="27" s="1"/>
  <c r="AC93" i="27" s="1"/>
  <c r="AD93" i="27" s="1"/>
  <c r="AE93" i="27" s="1"/>
  <c r="AF93" i="27" s="1"/>
  <c r="AG93" i="27" s="1"/>
  <c r="B90" i="27"/>
  <c r="AK88" i="27"/>
  <c r="AK87" i="27"/>
  <c r="A87" i="27"/>
  <c r="A88" i="27" s="1"/>
  <c r="A89" i="27" s="1"/>
  <c r="F89" i="27" s="1"/>
  <c r="G89" i="27" s="1"/>
  <c r="H89" i="27" s="1"/>
  <c r="I89" i="27" s="1"/>
  <c r="J89" i="27" s="1"/>
  <c r="K89" i="27" s="1"/>
  <c r="L89" i="27" s="1"/>
  <c r="M89" i="27" s="1"/>
  <c r="N89" i="27" s="1"/>
  <c r="O89" i="27" s="1"/>
  <c r="P89" i="27" s="1"/>
  <c r="Q89" i="27" s="1"/>
  <c r="R89" i="27" s="1"/>
  <c r="S89" i="27" s="1"/>
  <c r="T89" i="27" s="1"/>
  <c r="U89" i="27" s="1"/>
  <c r="V89" i="27" s="1"/>
  <c r="W89" i="27" s="1"/>
  <c r="X89" i="27" s="1"/>
  <c r="Y89" i="27" s="1"/>
  <c r="Z89" i="27" s="1"/>
  <c r="AA89" i="27" s="1"/>
  <c r="AB89" i="27" s="1"/>
  <c r="AC89" i="27" s="1"/>
  <c r="AD89" i="27" s="1"/>
  <c r="AE89" i="27" s="1"/>
  <c r="AF89" i="27" s="1"/>
  <c r="AG89" i="27" s="1"/>
  <c r="AK86" i="27"/>
  <c r="B86" i="27"/>
  <c r="A83" i="27"/>
  <c r="A84" i="27" s="1"/>
  <c r="A85" i="27" s="1"/>
  <c r="F85" i="27" s="1"/>
  <c r="G85" i="27" s="1"/>
  <c r="H85" i="27" s="1"/>
  <c r="I85" i="27" s="1"/>
  <c r="J85" i="27" s="1"/>
  <c r="K85" i="27" s="1"/>
  <c r="L85" i="27" s="1"/>
  <c r="M85" i="27" s="1"/>
  <c r="N85" i="27" s="1"/>
  <c r="O85" i="27" s="1"/>
  <c r="P85" i="27" s="1"/>
  <c r="Q85" i="27" s="1"/>
  <c r="R85" i="27" s="1"/>
  <c r="S85" i="27" s="1"/>
  <c r="T85" i="27" s="1"/>
  <c r="U85" i="27" s="1"/>
  <c r="V85" i="27" s="1"/>
  <c r="W85" i="27" s="1"/>
  <c r="X85" i="27" s="1"/>
  <c r="Y85" i="27" s="1"/>
  <c r="Z85" i="27" s="1"/>
  <c r="AA85" i="27" s="1"/>
  <c r="AB85" i="27" s="1"/>
  <c r="AC85" i="27" s="1"/>
  <c r="AD85" i="27" s="1"/>
  <c r="AE85" i="27" s="1"/>
  <c r="AF85" i="27" s="1"/>
  <c r="AG85" i="27" s="1"/>
  <c r="B82" i="27"/>
  <c r="A79" i="27"/>
  <c r="A80" i="27" s="1"/>
  <c r="A81" i="27" s="1"/>
  <c r="F81" i="27" s="1"/>
  <c r="G81" i="27" s="1"/>
  <c r="H81" i="27" s="1"/>
  <c r="I81" i="27" s="1"/>
  <c r="J81" i="27" s="1"/>
  <c r="K81" i="27" s="1"/>
  <c r="L81" i="27" s="1"/>
  <c r="M81" i="27" s="1"/>
  <c r="N81" i="27" s="1"/>
  <c r="O81" i="27" s="1"/>
  <c r="P81" i="27" s="1"/>
  <c r="Q81" i="27" s="1"/>
  <c r="R81" i="27" s="1"/>
  <c r="S81" i="27" s="1"/>
  <c r="T81" i="27" s="1"/>
  <c r="U81" i="27" s="1"/>
  <c r="V81" i="27" s="1"/>
  <c r="W81" i="27" s="1"/>
  <c r="X81" i="27" s="1"/>
  <c r="Y81" i="27" s="1"/>
  <c r="Z81" i="27" s="1"/>
  <c r="AA81" i="27" s="1"/>
  <c r="AB81" i="27" s="1"/>
  <c r="AC81" i="27" s="1"/>
  <c r="AD81" i="27" s="1"/>
  <c r="AE81" i="27" s="1"/>
  <c r="AF81" i="27" s="1"/>
  <c r="AG81" i="27" s="1"/>
  <c r="B78" i="27"/>
  <c r="A75" i="27"/>
  <c r="A76" i="27" s="1"/>
  <c r="A77" i="27" s="1"/>
  <c r="F77" i="27" s="1"/>
  <c r="G77" i="27" s="1"/>
  <c r="H77" i="27" s="1"/>
  <c r="I77" i="27" s="1"/>
  <c r="J77" i="27" s="1"/>
  <c r="K77" i="27" s="1"/>
  <c r="L77" i="27" s="1"/>
  <c r="M77" i="27" s="1"/>
  <c r="N77" i="27" s="1"/>
  <c r="O77" i="27" s="1"/>
  <c r="P77" i="27" s="1"/>
  <c r="Q77" i="27" s="1"/>
  <c r="R77" i="27" s="1"/>
  <c r="S77" i="27" s="1"/>
  <c r="T77" i="27" s="1"/>
  <c r="U77" i="27" s="1"/>
  <c r="V77" i="27" s="1"/>
  <c r="W77" i="27" s="1"/>
  <c r="X77" i="27" s="1"/>
  <c r="Y77" i="27" s="1"/>
  <c r="Z77" i="27" s="1"/>
  <c r="AA77" i="27" s="1"/>
  <c r="AB77" i="27" s="1"/>
  <c r="AC77" i="27" s="1"/>
  <c r="AD77" i="27" s="1"/>
  <c r="AE77" i="27" s="1"/>
  <c r="AF77" i="27" s="1"/>
  <c r="AG77" i="27" s="1"/>
  <c r="B74" i="27"/>
  <c r="A71" i="27"/>
  <c r="A72" i="27" s="1"/>
  <c r="A73" i="27" s="1"/>
  <c r="F73" i="27" s="1"/>
  <c r="G73" i="27" s="1"/>
  <c r="H73" i="27" s="1"/>
  <c r="I73" i="27" s="1"/>
  <c r="J73" i="27" s="1"/>
  <c r="K73" i="27" s="1"/>
  <c r="L73" i="27" s="1"/>
  <c r="M73" i="27" s="1"/>
  <c r="N73" i="27" s="1"/>
  <c r="O73" i="27" s="1"/>
  <c r="P73" i="27" s="1"/>
  <c r="Q73" i="27" s="1"/>
  <c r="R73" i="27" s="1"/>
  <c r="S73" i="27" s="1"/>
  <c r="T73" i="27" s="1"/>
  <c r="U73" i="27" s="1"/>
  <c r="V73" i="27" s="1"/>
  <c r="W73" i="27" s="1"/>
  <c r="X73" i="27" s="1"/>
  <c r="Y73" i="27" s="1"/>
  <c r="Z73" i="27" s="1"/>
  <c r="AA73" i="27" s="1"/>
  <c r="AB73" i="27" s="1"/>
  <c r="AC73" i="27" s="1"/>
  <c r="AD73" i="27" s="1"/>
  <c r="AE73" i="27" s="1"/>
  <c r="AF73" i="27" s="1"/>
  <c r="AG73" i="27" s="1"/>
  <c r="B70" i="27"/>
  <c r="AK68" i="27"/>
  <c r="AK67" i="27"/>
  <c r="A67" i="27"/>
  <c r="A68" i="27" s="1"/>
  <c r="A69" i="27" s="1"/>
  <c r="F69" i="27" s="1"/>
  <c r="G69" i="27" s="1"/>
  <c r="H69" i="27" s="1"/>
  <c r="I69" i="27" s="1"/>
  <c r="J69" i="27" s="1"/>
  <c r="K69" i="27" s="1"/>
  <c r="L69" i="27" s="1"/>
  <c r="M69" i="27" s="1"/>
  <c r="N69" i="27" s="1"/>
  <c r="O69" i="27" s="1"/>
  <c r="P69" i="27" s="1"/>
  <c r="Q69" i="27" s="1"/>
  <c r="R69" i="27" s="1"/>
  <c r="S69" i="27" s="1"/>
  <c r="T69" i="27" s="1"/>
  <c r="U69" i="27" s="1"/>
  <c r="V69" i="27" s="1"/>
  <c r="W69" i="27" s="1"/>
  <c r="X69" i="27" s="1"/>
  <c r="Y69" i="27" s="1"/>
  <c r="Z69" i="27" s="1"/>
  <c r="AA69" i="27" s="1"/>
  <c r="AB69" i="27" s="1"/>
  <c r="AC69" i="27" s="1"/>
  <c r="AD69" i="27" s="1"/>
  <c r="AE69" i="27" s="1"/>
  <c r="AF69" i="27" s="1"/>
  <c r="AG69" i="27" s="1"/>
  <c r="AK66" i="27"/>
  <c r="B66" i="27"/>
  <c r="AK64" i="27"/>
  <c r="AK63" i="27"/>
  <c r="A63" i="27"/>
  <c r="A64" i="27" s="1"/>
  <c r="A65" i="27" s="1"/>
  <c r="F65" i="27" s="1"/>
  <c r="G65" i="27" s="1"/>
  <c r="H65" i="27" s="1"/>
  <c r="I65" i="27" s="1"/>
  <c r="J65" i="27" s="1"/>
  <c r="K65" i="27" s="1"/>
  <c r="L65" i="27" s="1"/>
  <c r="M65" i="27" s="1"/>
  <c r="N65" i="27" s="1"/>
  <c r="O65" i="27" s="1"/>
  <c r="P65" i="27" s="1"/>
  <c r="Q65" i="27" s="1"/>
  <c r="R65" i="27" s="1"/>
  <c r="S65" i="27" s="1"/>
  <c r="T65" i="27" s="1"/>
  <c r="U65" i="27" s="1"/>
  <c r="V65" i="27" s="1"/>
  <c r="W65" i="27" s="1"/>
  <c r="X65" i="27" s="1"/>
  <c r="Y65" i="27" s="1"/>
  <c r="Z65" i="27" s="1"/>
  <c r="AA65" i="27" s="1"/>
  <c r="AB65" i="27" s="1"/>
  <c r="AC65" i="27" s="1"/>
  <c r="AD65" i="27" s="1"/>
  <c r="AE65" i="27" s="1"/>
  <c r="AF65" i="27" s="1"/>
  <c r="AG65" i="27" s="1"/>
  <c r="AK62" i="27"/>
  <c r="B62" i="27"/>
  <c r="AK60" i="27"/>
  <c r="AK59" i="27"/>
  <c r="A59" i="27"/>
  <c r="A60" i="27" s="1"/>
  <c r="A61" i="27" s="1"/>
  <c r="F61" i="27" s="1"/>
  <c r="G61" i="27" s="1"/>
  <c r="H61" i="27" s="1"/>
  <c r="I61" i="27" s="1"/>
  <c r="J61" i="27" s="1"/>
  <c r="K61" i="27" s="1"/>
  <c r="L61" i="27" s="1"/>
  <c r="M61" i="27" s="1"/>
  <c r="N61" i="27" s="1"/>
  <c r="O61" i="27" s="1"/>
  <c r="P61" i="27" s="1"/>
  <c r="Q61" i="27" s="1"/>
  <c r="R61" i="27" s="1"/>
  <c r="S61" i="27" s="1"/>
  <c r="T61" i="27" s="1"/>
  <c r="U61" i="27" s="1"/>
  <c r="V61" i="27" s="1"/>
  <c r="W61" i="27" s="1"/>
  <c r="X61" i="27" s="1"/>
  <c r="Y61" i="27" s="1"/>
  <c r="Z61" i="27" s="1"/>
  <c r="AA61" i="27" s="1"/>
  <c r="AB61" i="27" s="1"/>
  <c r="AC61" i="27" s="1"/>
  <c r="AD61" i="27" s="1"/>
  <c r="AE61" i="27" s="1"/>
  <c r="AF61" i="27" s="1"/>
  <c r="AG61" i="27" s="1"/>
  <c r="AK58" i="27"/>
  <c r="B58" i="27"/>
  <c r="AK56" i="27"/>
  <c r="AK55" i="27"/>
  <c r="A55" i="27"/>
  <c r="A56" i="27" s="1"/>
  <c r="A57" i="27" s="1"/>
  <c r="F57" i="27" s="1"/>
  <c r="G57" i="27" s="1"/>
  <c r="H57" i="27" s="1"/>
  <c r="X54" i="27"/>
  <c r="J54" i="27"/>
  <c r="J9" i="27" s="1"/>
  <c r="I54" i="27"/>
  <c r="I9" i="27" s="1"/>
  <c r="B54" i="27"/>
  <c r="AK52" i="27"/>
  <c r="AK51" i="27"/>
  <c r="A51" i="27"/>
  <c r="A52" i="27" s="1"/>
  <c r="A53" i="27" s="1"/>
  <c r="F53" i="27" s="1"/>
  <c r="G53" i="27" s="1"/>
  <c r="H53" i="27" s="1"/>
  <c r="I53" i="27" s="1"/>
  <c r="J53" i="27" s="1"/>
  <c r="K53" i="27" s="1"/>
  <c r="L53" i="27" s="1"/>
  <c r="M53" i="27" s="1"/>
  <c r="N53" i="27" s="1"/>
  <c r="O53" i="27" s="1"/>
  <c r="P53" i="27" s="1"/>
  <c r="Q53" i="27" s="1"/>
  <c r="R53" i="27" s="1"/>
  <c r="S53" i="27" s="1"/>
  <c r="T53" i="27" s="1"/>
  <c r="U53" i="27" s="1"/>
  <c r="V53" i="27" s="1"/>
  <c r="W53" i="27" s="1"/>
  <c r="X53" i="27" s="1"/>
  <c r="Y53" i="27" s="1"/>
  <c r="Z53" i="27" s="1"/>
  <c r="AA53" i="27" s="1"/>
  <c r="AB53" i="27" s="1"/>
  <c r="AC53" i="27" s="1"/>
  <c r="AD53" i="27" s="1"/>
  <c r="AE53" i="27" s="1"/>
  <c r="AF53" i="27" s="1"/>
  <c r="AG53" i="27" s="1"/>
  <c r="AK50" i="27"/>
  <c r="B50" i="27"/>
  <c r="AK48" i="27"/>
  <c r="AK47" i="27"/>
  <c r="A47" i="27"/>
  <c r="A48" i="27" s="1"/>
  <c r="A49" i="27" s="1"/>
  <c r="F49" i="27" s="1"/>
  <c r="G49" i="27" s="1"/>
  <c r="H49" i="27" s="1"/>
  <c r="I49" i="27" s="1"/>
  <c r="J49" i="27" s="1"/>
  <c r="K49" i="27" s="1"/>
  <c r="L49" i="27" s="1"/>
  <c r="M49" i="27" s="1"/>
  <c r="N49" i="27" s="1"/>
  <c r="O49" i="27" s="1"/>
  <c r="P49" i="27" s="1"/>
  <c r="Q49" i="27" s="1"/>
  <c r="R49" i="27" s="1"/>
  <c r="S49" i="27" s="1"/>
  <c r="T49" i="27" s="1"/>
  <c r="U49" i="27" s="1"/>
  <c r="V49" i="27" s="1"/>
  <c r="W49" i="27" s="1"/>
  <c r="X49" i="27" s="1"/>
  <c r="Y49" i="27" s="1"/>
  <c r="Z49" i="27" s="1"/>
  <c r="AA49" i="27" s="1"/>
  <c r="AB49" i="27" s="1"/>
  <c r="AC49" i="27" s="1"/>
  <c r="AD49" i="27" s="1"/>
  <c r="AE49" i="27" s="1"/>
  <c r="AF49" i="27" s="1"/>
  <c r="AG49" i="27" s="1"/>
  <c r="AK46" i="27"/>
  <c r="B46" i="27"/>
  <c r="AK44" i="27"/>
  <c r="AK43" i="27"/>
  <c r="A43" i="27"/>
  <c r="A44" i="27" s="1"/>
  <c r="A45" i="27" s="1"/>
  <c r="F45" i="27" s="1"/>
  <c r="G45" i="27" s="1"/>
  <c r="H45" i="27" s="1"/>
  <c r="I45" i="27" s="1"/>
  <c r="J45" i="27" s="1"/>
  <c r="K45" i="27" s="1"/>
  <c r="L45" i="27" s="1"/>
  <c r="M45" i="27" s="1"/>
  <c r="N45" i="27" s="1"/>
  <c r="O45" i="27" s="1"/>
  <c r="P45" i="27" s="1"/>
  <c r="Q45" i="27" s="1"/>
  <c r="R45" i="27" s="1"/>
  <c r="S45" i="27" s="1"/>
  <c r="T45" i="27" s="1"/>
  <c r="U45" i="27" s="1"/>
  <c r="V45" i="27" s="1"/>
  <c r="W45" i="27" s="1"/>
  <c r="X45" i="27" s="1"/>
  <c r="Y45" i="27" s="1"/>
  <c r="Z45" i="27" s="1"/>
  <c r="AA45" i="27" s="1"/>
  <c r="AB45" i="27" s="1"/>
  <c r="AC45" i="27" s="1"/>
  <c r="AD45" i="27" s="1"/>
  <c r="AE45" i="27" s="1"/>
  <c r="AF45" i="27" s="1"/>
  <c r="AG45" i="27" s="1"/>
  <c r="AK42" i="27"/>
  <c r="B42" i="27"/>
  <c r="AK40" i="27"/>
  <c r="AK39" i="27"/>
  <c r="A39" i="27"/>
  <c r="A40" i="27" s="1"/>
  <c r="A41" i="27" s="1"/>
  <c r="F41" i="27" s="1"/>
  <c r="G41" i="27" s="1"/>
  <c r="H41" i="27" s="1"/>
  <c r="I41" i="27" s="1"/>
  <c r="J41" i="27" s="1"/>
  <c r="K41" i="27" s="1"/>
  <c r="L41" i="27" s="1"/>
  <c r="M41" i="27" s="1"/>
  <c r="N41" i="27" s="1"/>
  <c r="O41" i="27" s="1"/>
  <c r="P41" i="27" s="1"/>
  <c r="Q41" i="27" s="1"/>
  <c r="R41" i="27" s="1"/>
  <c r="S41" i="27" s="1"/>
  <c r="T41" i="27" s="1"/>
  <c r="U41" i="27" s="1"/>
  <c r="V41" i="27" s="1"/>
  <c r="W41" i="27" s="1"/>
  <c r="X41" i="27" s="1"/>
  <c r="Y41" i="27" s="1"/>
  <c r="Z41" i="27" s="1"/>
  <c r="AA41" i="27" s="1"/>
  <c r="AB41" i="27" s="1"/>
  <c r="AC41" i="27" s="1"/>
  <c r="AD41" i="27" s="1"/>
  <c r="AE41" i="27" s="1"/>
  <c r="AF41" i="27" s="1"/>
  <c r="AG41" i="27" s="1"/>
  <c r="AK38" i="27"/>
  <c r="B38" i="27"/>
  <c r="AK36" i="27"/>
  <c r="AK35" i="27"/>
  <c r="A35" i="27"/>
  <c r="A36" i="27" s="1"/>
  <c r="A37" i="27" s="1"/>
  <c r="F37" i="27" s="1"/>
  <c r="G37" i="27" s="1"/>
  <c r="H37" i="27" s="1"/>
  <c r="I37" i="27" s="1"/>
  <c r="J37" i="27" s="1"/>
  <c r="K37" i="27" s="1"/>
  <c r="L37" i="27" s="1"/>
  <c r="M37" i="27" s="1"/>
  <c r="N37" i="27" s="1"/>
  <c r="O37" i="27" s="1"/>
  <c r="P37" i="27" s="1"/>
  <c r="Q37" i="27" s="1"/>
  <c r="R37" i="27" s="1"/>
  <c r="S37" i="27" s="1"/>
  <c r="T37" i="27" s="1"/>
  <c r="U37" i="27" s="1"/>
  <c r="V37" i="27" s="1"/>
  <c r="W37" i="27" s="1"/>
  <c r="X37" i="27" s="1"/>
  <c r="Y37" i="27" s="1"/>
  <c r="Z37" i="27" s="1"/>
  <c r="AA37" i="27" s="1"/>
  <c r="AB37" i="27" s="1"/>
  <c r="AC37" i="27" s="1"/>
  <c r="AD37" i="27" s="1"/>
  <c r="AE37" i="27" s="1"/>
  <c r="AF37" i="27" s="1"/>
  <c r="AG37" i="27" s="1"/>
  <c r="AK34" i="27"/>
  <c r="B34" i="27"/>
  <c r="AK32" i="27"/>
  <c r="AK31" i="27"/>
  <c r="A31" i="27"/>
  <c r="A32" i="27" s="1"/>
  <c r="A33" i="27" s="1"/>
  <c r="F33" i="27" s="1"/>
  <c r="G33" i="27" s="1"/>
  <c r="H33" i="27" s="1"/>
  <c r="I33" i="27" s="1"/>
  <c r="J33" i="27" s="1"/>
  <c r="K33" i="27" s="1"/>
  <c r="L33" i="27" s="1"/>
  <c r="M33" i="27" s="1"/>
  <c r="N33" i="27" s="1"/>
  <c r="O33" i="27" s="1"/>
  <c r="P33" i="27" s="1"/>
  <c r="Q33" i="27" s="1"/>
  <c r="R33" i="27" s="1"/>
  <c r="S33" i="27" s="1"/>
  <c r="T33" i="27" s="1"/>
  <c r="U33" i="27" s="1"/>
  <c r="V33" i="27" s="1"/>
  <c r="W33" i="27" s="1"/>
  <c r="X33" i="27" s="1"/>
  <c r="Y33" i="27" s="1"/>
  <c r="Z33" i="27" s="1"/>
  <c r="AA33" i="27" s="1"/>
  <c r="AB33" i="27" s="1"/>
  <c r="AC33" i="27" s="1"/>
  <c r="AD33" i="27" s="1"/>
  <c r="AE33" i="27" s="1"/>
  <c r="AF33" i="27" s="1"/>
  <c r="AG33" i="27" s="1"/>
  <c r="AK30" i="27"/>
  <c r="B30" i="27"/>
  <c r="AK28" i="27"/>
  <c r="AK27" i="27"/>
  <c r="A27" i="27"/>
  <c r="A28" i="27" s="1"/>
  <c r="A29" i="27" s="1"/>
  <c r="F29" i="27" s="1"/>
  <c r="G29" i="27" s="1"/>
  <c r="H29" i="27" s="1"/>
  <c r="I29" i="27" s="1"/>
  <c r="J29" i="27" s="1"/>
  <c r="K29" i="27" s="1"/>
  <c r="L29" i="27" s="1"/>
  <c r="M29" i="27" s="1"/>
  <c r="N29" i="27" s="1"/>
  <c r="O29" i="27" s="1"/>
  <c r="P29" i="27" s="1"/>
  <c r="Q29" i="27" s="1"/>
  <c r="R29" i="27" s="1"/>
  <c r="S29" i="27" s="1"/>
  <c r="T29" i="27" s="1"/>
  <c r="U29" i="27" s="1"/>
  <c r="V29" i="27" s="1"/>
  <c r="W29" i="27" s="1"/>
  <c r="X29" i="27" s="1"/>
  <c r="Y29" i="27" s="1"/>
  <c r="Z29" i="27" s="1"/>
  <c r="AA29" i="27" s="1"/>
  <c r="AB29" i="27" s="1"/>
  <c r="AC29" i="27" s="1"/>
  <c r="AD29" i="27" s="1"/>
  <c r="AE29" i="27" s="1"/>
  <c r="AF29" i="27" s="1"/>
  <c r="AG29" i="27" s="1"/>
  <c r="AK26" i="27"/>
  <c r="B26" i="27"/>
  <c r="AK24" i="27"/>
  <c r="AK23" i="27"/>
  <c r="A23" i="27"/>
  <c r="A24" i="27" s="1"/>
  <c r="A25" i="27" s="1"/>
  <c r="F25" i="27" s="1"/>
  <c r="G25" i="27" s="1"/>
  <c r="H25" i="27" s="1"/>
  <c r="I25" i="27" s="1"/>
  <c r="J25" i="27" s="1"/>
  <c r="K25" i="27" s="1"/>
  <c r="L25" i="27" s="1"/>
  <c r="M25" i="27" s="1"/>
  <c r="N25" i="27" s="1"/>
  <c r="O25" i="27" s="1"/>
  <c r="P25" i="27" s="1"/>
  <c r="Q25" i="27" s="1"/>
  <c r="R25" i="27" s="1"/>
  <c r="S25" i="27" s="1"/>
  <c r="T25" i="27" s="1"/>
  <c r="U25" i="27" s="1"/>
  <c r="V25" i="27" s="1"/>
  <c r="W25" i="27" s="1"/>
  <c r="X25" i="27" s="1"/>
  <c r="Y25" i="27" s="1"/>
  <c r="Z25" i="27" s="1"/>
  <c r="AA25" i="27" s="1"/>
  <c r="AB25" i="27" s="1"/>
  <c r="AC25" i="27" s="1"/>
  <c r="AD25" i="27" s="1"/>
  <c r="AJ22" i="27"/>
  <c r="AJ9" i="27" s="1"/>
  <c r="AI22" i="27"/>
  <c r="AI9" i="27" s="1"/>
  <c r="AH22" i="27"/>
  <c r="AH9" i="27" s="1"/>
  <c r="AG22" i="27"/>
  <c r="AG9" i="27" s="1"/>
  <c r="AF22" i="27"/>
  <c r="AF9" i="27" s="1"/>
  <c r="AE22" i="27"/>
  <c r="AE9" i="27" s="1"/>
  <c r="B22" i="27"/>
  <c r="AK20" i="27"/>
  <c r="AK19" i="27"/>
  <c r="A19" i="27"/>
  <c r="A20" i="27" s="1"/>
  <c r="A21" i="27" s="1"/>
  <c r="F21" i="27" s="1"/>
  <c r="AK18" i="27"/>
  <c r="B18" i="27"/>
  <c r="AK1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AK5" i="27"/>
  <c r="AJ3" i="27"/>
  <c r="AI3" i="27"/>
  <c r="AH3"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U9" i="27" l="1"/>
  <c r="V9" i="27"/>
  <c r="X9" i="27"/>
  <c r="G21" i="27"/>
  <c r="U249" i="27"/>
  <c r="F197" i="27"/>
  <c r="G197" i="27" s="1"/>
  <c r="H197" i="27" s="1"/>
  <c r="I197" i="27" s="1"/>
  <c r="J197" i="27" s="1"/>
  <c r="K197" i="27" s="1"/>
  <c r="L197" i="27" s="1"/>
  <c r="M197" i="27" s="1"/>
  <c r="N197" i="27" s="1"/>
  <c r="O197" i="27" s="1"/>
  <c r="P197" i="27" s="1"/>
  <c r="Q197" i="27" s="1"/>
  <c r="R197" i="27" s="1"/>
  <c r="S197" i="27" s="1"/>
  <c r="T197" i="27" s="1"/>
  <c r="U197" i="27" s="1"/>
  <c r="V197" i="27" s="1"/>
  <c r="W197" i="27" s="1"/>
  <c r="X197" i="27" s="1"/>
  <c r="Y197" i="27" s="1"/>
  <c r="Z197" i="27" s="1"/>
  <c r="AA197" i="27" s="1"/>
  <c r="AB197" i="27" s="1"/>
  <c r="AC197" i="27" s="1"/>
  <c r="AD197" i="27" s="1"/>
  <c r="AE197" i="27" s="1"/>
  <c r="AF197" i="27" s="1"/>
  <c r="AG197" i="27" s="1"/>
  <c r="AI197" i="27" s="1"/>
  <c r="V249" i="27"/>
  <c r="W249" i="27" s="1"/>
  <c r="X249" i="27" s="1"/>
  <c r="Y249" i="27" s="1"/>
  <c r="Z249" i="27" s="1"/>
  <c r="AA249" i="27" s="1"/>
  <c r="AB249" i="27" s="1"/>
  <c r="AC249" i="27" s="1"/>
  <c r="AD249" i="27" s="1"/>
  <c r="AE249" i="27" s="1"/>
  <c r="AF249" i="27" s="1"/>
  <c r="AG249" i="27" s="1"/>
  <c r="AI249" i="27" s="1"/>
  <c r="U369" i="27"/>
  <c r="V369" i="27" s="1"/>
  <c r="W369" i="27" s="1"/>
  <c r="X369" i="27" s="1"/>
  <c r="Y369" i="27" s="1"/>
  <c r="Z369" i="27" s="1"/>
  <c r="AA369" i="27" s="1"/>
  <c r="AB369" i="27" s="1"/>
  <c r="AC369" i="27" s="1"/>
  <c r="AD369" i="27" s="1"/>
  <c r="AE369" i="27" s="1"/>
  <c r="AF369" i="27" s="1"/>
  <c r="AG369" i="27" s="1"/>
  <c r="AH369" i="27" s="1"/>
  <c r="AJ369" i="27" s="1"/>
  <c r="AK369" i="27" s="1"/>
  <c r="S181" i="27"/>
  <c r="T181" i="27" s="1"/>
  <c r="U181" i="27" s="1"/>
  <c r="V181" i="27" s="1"/>
  <c r="W181" i="27" s="1"/>
  <c r="X181" i="27" s="1"/>
  <c r="Y181" i="27" s="1"/>
  <c r="Z181" i="27" s="1"/>
  <c r="AA181" i="27" s="1"/>
  <c r="AB181" i="27" s="1"/>
  <c r="AC181" i="27" s="1"/>
  <c r="AD181" i="27" s="1"/>
  <c r="AE181" i="27" s="1"/>
  <c r="AF181" i="27" s="1"/>
  <c r="AG181" i="27" s="1"/>
  <c r="F269" i="27"/>
  <c r="G269" i="27" s="1"/>
  <c r="H269" i="27" s="1"/>
  <c r="I269" i="27" s="1"/>
  <c r="J269" i="27" s="1"/>
  <c r="K269" i="27" s="1"/>
  <c r="L269" i="27" s="1"/>
  <c r="M269" i="27" s="1"/>
  <c r="N269" i="27" s="1"/>
  <c r="O269" i="27" s="1"/>
  <c r="P269" i="27" s="1"/>
  <c r="Q269" i="27" s="1"/>
  <c r="R269" i="27" s="1"/>
  <c r="S269" i="27" s="1"/>
  <c r="T269" i="27" s="1"/>
  <c r="U269" i="27" s="1"/>
  <c r="V269" i="27" s="1"/>
  <c r="W269" i="27" s="1"/>
  <c r="X269" i="27" s="1"/>
  <c r="Y269" i="27" s="1"/>
  <c r="Z269" i="27" s="1"/>
  <c r="AA269" i="27" s="1"/>
  <c r="AB269" i="27" s="1"/>
  <c r="AC269" i="27" s="1"/>
  <c r="AD269" i="27" s="1"/>
  <c r="AE269" i="27" s="1"/>
  <c r="AF269" i="27" s="1"/>
  <c r="AG269" i="27" s="1"/>
  <c r="V133" i="27"/>
  <c r="W133" i="27" s="1"/>
  <c r="X133" i="27" s="1"/>
  <c r="Y133" i="27" s="1"/>
  <c r="Z133" i="27" s="1"/>
  <c r="AA133" i="27" s="1"/>
  <c r="AB133" i="27" s="1"/>
  <c r="AC133" i="27" s="1"/>
  <c r="AD133" i="27" s="1"/>
  <c r="AE133" i="27" s="1"/>
  <c r="AF133" i="27" s="1"/>
  <c r="AG133" i="27" s="1"/>
  <c r="AI133" i="27" s="1"/>
  <c r="AK3" i="27"/>
  <c r="AE25" i="27"/>
  <c r="AF25" i="27" s="1"/>
  <c r="AG25" i="27" s="1"/>
  <c r="AK362" i="27"/>
  <c r="AK366" i="27"/>
  <c r="AK22" i="27"/>
  <c r="AK358" i="27"/>
  <c r="AK246" i="27"/>
  <c r="P365" i="27"/>
  <c r="Q365" i="27" s="1"/>
  <c r="R365" i="27" s="1"/>
  <c r="S365" i="27" s="1"/>
  <c r="T365" i="27" s="1"/>
  <c r="U365" i="27" s="1"/>
  <c r="V365" i="27" s="1"/>
  <c r="W365" i="27" s="1"/>
  <c r="X365" i="27" s="1"/>
  <c r="Y365" i="27" s="1"/>
  <c r="Z365" i="27" s="1"/>
  <c r="AA365" i="27" s="1"/>
  <c r="AB365" i="27" s="1"/>
  <c r="AC365" i="27" s="1"/>
  <c r="AD365" i="27" s="1"/>
  <c r="AE365" i="27" s="1"/>
  <c r="AF365" i="27" s="1"/>
  <c r="AG365" i="27" s="1"/>
  <c r="AI365" i="27" s="1"/>
  <c r="AK194" i="27"/>
  <c r="I57" i="27"/>
  <c r="J57" i="27" s="1"/>
  <c r="K57" i="27" s="1"/>
  <c r="L57" i="27" s="1"/>
  <c r="M57" i="27" s="1"/>
  <c r="N57" i="27" s="1"/>
  <c r="O57" i="27" s="1"/>
  <c r="P57" i="27" s="1"/>
  <c r="Q57" i="27" s="1"/>
  <c r="R57" i="27" s="1"/>
  <c r="S57" i="27" s="1"/>
  <c r="T57" i="27" s="1"/>
  <c r="U57" i="27" s="1"/>
  <c r="V57" i="27" s="1"/>
  <c r="W57" i="27" s="1"/>
  <c r="X57" i="27" s="1"/>
  <c r="Y57" i="27" s="1"/>
  <c r="Z57" i="27" s="1"/>
  <c r="AA57" i="27" s="1"/>
  <c r="AB57" i="27" s="1"/>
  <c r="AC57" i="27" s="1"/>
  <c r="AD57" i="27" s="1"/>
  <c r="AE57" i="27" s="1"/>
  <c r="AF57" i="27" s="1"/>
  <c r="AG57" i="27" s="1"/>
  <c r="AI57" i="27" s="1"/>
  <c r="K361" i="27"/>
  <c r="L361" i="27" s="1"/>
  <c r="M361" i="27" s="1"/>
  <c r="N361" i="27" s="1"/>
  <c r="O361" i="27" s="1"/>
  <c r="P361" i="27" s="1"/>
  <c r="Q361" i="27" s="1"/>
  <c r="R361" i="27" s="1"/>
  <c r="S361" i="27" s="1"/>
  <c r="T361" i="27" s="1"/>
  <c r="U361" i="27" s="1"/>
  <c r="V361" i="27" s="1"/>
  <c r="W361" i="27" s="1"/>
  <c r="X361" i="27" s="1"/>
  <c r="Y361" i="27" s="1"/>
  <c r="Z361" i="27" s="1"/>
  <c r="AA361" i="27" s="1"/>
  <c r="AB361" i="27" s="1"/>
  <c r="AC361" i="27" s="1"/>
  <c r="AD361" i="27" s="1"/>
  <c r="AE361" i="27" s="1"/>
  <c r="AF361" i="27" s="1"/>
  <c r="AG361" i="27" s="1"/>
  <c r="AH361" i="27" s="1"/>
  <c r="AJ361" i="27" s="1"/>
  <c r="AK361" i="27" s="1"/>
  <c r="U373" i="27"/>
  <c r="V373" i="27" s="1"/>
  <c r="W373" i="27" s="1"/>
  <c r="X373" i="27" s="1"/>
  <c r="Y373" i="27" s="1"/>
  <c r="Z373" i="27" s="1"/>
  <c r="AA373" i="27" s="1"/>
  <c r="AB373" i="27" s="1"/>
  <c r="AC373" i="27" s="1"/>
  <c r="AD373" i="27" s="1"/>
  <c r="AE373" i="27" s="1"/>
  <c r="AF373" i="27" s="1"/>
  <c r="AG373" i="27" s="1"/>
  <c r="AH373" i="27" s="1"/>
  <c r="AJ373" i="27" s="1"/>
  <c r="AK373" i="27" s="1"/>
  <c r="AI341" i="27"/>
  <c r="AH341" i="27"/>
  <c r="AJ341" i="27" s="1"/>
  <c r="AK341" i="27" s="1"/>
  <c r="AH253" i="27"/>
  <c r="AJ253" i="27" s="1"/>
  <c r="AK253" i="27" s="1"/>
  <c r="AI253" i="27"/>
  <c r="AK11" i="27"/>
  <c r="AH85" i="27"/>
  <c r="AJ85" i="27" s="1"/>
  <c r="AK85" i="27" s="1"/>
  <c r="AI85" i="27"/>
  <c r="AH157" i="27"/>
  <c r="AJ157" i="27" s="1"/>
  <c r="AK157" i="27" s="1"/>
  <c r="AI157" i="27"/>
  <c r="AH161" i="27"/>
  <c r="AJ161" i="27" s="1"/>
  <c r="AK161" i="27" s="1"/>
  <c r="AI161" i="27"/>
  <c r="AH281" i="27"/>
  <c r="AJ281" i="27" s="1"/>
  <c r="AK281" i="27" s="1"/>
  <c r="AI281" i="27"/>
  <c r="AI345" i="27"/>
  <c r="AH345" i="27"/>
  <c r="AJ345" i="27" s="1"/>
  <c r="AK345" i="27" s="1"/>
  <c r="AI41" i="27"/>
  <c r="AH41" i="27"/>
  <c r="AJ41" i="27" s="1"/>
  <c r="AK41" i="27" s="1"/>
  <c r="AI53" i="27"/>
  <c r="AH53" i="27"/>
  <c r="AJ53" i="27" s="1"/>
  <c r="AK53" i="27" s="1"/>
  <c r="AI125" i="27"/>
  <c r="AH125" i="27"/>
  <c r="AJ125" i="27" s="1"/>
  <c r="AK125" i="27" s="1"/>
  <c r="AH173" i="27"/>
  <c r="AJ173" i="27" s="1"/>
  <c r="AK173" i="27" s="1"/>
  <c r="AI173" i="27"/>
  <c r="AI193" i="27"/>
  <c r="AH193" i="27"/>
  <c r="AJ193" i="27" s="1"/>
  <c r="AK193" i="27" s="1"/>
  <c r="AH245" i="27"/>
  <c r="AJ245" i="27" s="1"/>
  <c r="AK245" i="27" s="1"/>
  <c r="AI245" i="27"/>
  <c r="AI29" i="27"/>
  <c r="AH29" i="27"/>
  <c r="AJ29" i="27" s="1"/>
  <c r="AK29" i="27" s="1"/>
  <c r="AH145" i="27"/>
  <c r="AJ145" i="27" s="1"/>
  <c r="AK145" i="27" s="1"/>
  <c r="AI145" i="27"/>
  <c r="AI229" i="27"/>
  <c r="AH229" i="27"/>
  <c r="AJ229" i="27" s="1"/>
  <c r="AK229" i="27" s="1"/>
  <c r="AI77" i="27"/>
  <c r="AH77" i="27"/>
  <c r="AJ77" i="27" s="1"/>
  <c r="AK77" i="27" s="1"/>
  <c r="AH93" i="27"/>
  <c r="AJ93" i="27" s="1"/>
  <c r="AK93" i="27" s="1"/>
  <c r="AI93" i="27"/>
  <c r="AH101" i="27"/>
  <c r="AJ101" i="27" s="1"/>
  <c r="AK101" i="27" s="1"/>
  <c r="AI101" i="27"/>
  <c r="AI113" i="27"/>
  <c r="AH113" i="27"/>
  <c r="AJ113" i="27" s="1"/>
  <c r="AK113" i="27" s="1"/>
  <c r="AI65" i="27"/>
  <c r="AH65" i="27"/>
  <c r="AJ65" i="27" s="1"/>
  <c r="AK65" i="27" s="1"/>
  <c r="AI169" i="27"/>
  <c r="AH169" i="27"/>
  <c r="AJ169" i="27" s="1"/>
  <c r="AK169" i="27" s="1"/>
  <c r="AH49" i="27"/>
  <c r="AJ49" i="27" s="1"/>
  <c r="AK49" i="27" s="1"/>
  <c r="AI49" i="27"/>
  <c r="AH141" i="27"/>
  <c r="AJ141" i="27" s="1"/>
  <c r="AK141" i="27" s="1"/>
  <c r="AI141" i="27"/>
  <c r="AI37" i="27"/>
  <c r="AH37" i="27"/>
  <c r="AJ37" i="27" s="1"/>
  <c r="AK37" i="27" s="1"/>
  <c r="AI61" i="27"/>
  <c r="AH61" i="27"/>
  <c r="AJ61" i="27" s="1"/>
  <c r="AK61" i="27" s="1"/>
  <c r="AI109" i="27"/>
  <c r="AH109" i="27"/>
  <c r="AJ109" i="27" s="1"/>
  <c r="AK109" i="27" s="1"/>
  <c r="AI121" i="27"/>
  <c r="AH121" i="27"/>
  <c r="AJ121" i="27" s="1"/>
  <c r="AK121" i="27" s="1"/>
  <c r="AI165" i="27"/>
  <c r="AH165" i="27"/>
  <c r="AJ165" i="27" s="1"/>
  <c r="AK165" i="27" s="1"/>
  <c r="AI213" i="27"/>
  <c r="AH213" i="27"/>
  <c r="AJ213" i="27" s="1"/>
  <c r="AK213" i="27" s="1"/>
  <c r="AH73" i="27"/>
  <c r="AJ73" i="27" s="1"/>
  <c r="AK73" i="27" s="1"/>
  <c r="AI73" i="27"/>
  <c r="AI205" i="27"/>
  <c r="AH205" i="27"/>
  <c r="AJ205" i="27" s="1"/>
  <c r="AK205" i="27" s="1"/>
  <c r="AI81" i="27"/>
  <c r="AH81" i="27"/>
  <c r="AJ81" i="27" s="1"/>
  <c r="AK81" i="27" s="1"/>
  <c r="AI97" i="27"/>
  <c r="AH97" i="27"/>
  <c r="AJ97" i="27" s="1"/>
  <c r="AK97" i="27" s="1"/>
  <c r="AI225" i="27"/>
  <c r="AH225" i="27"/>
  <c r="AJ225" i="27" s="1"/>
  <c r="AK225" i="27" s="1"/>
  <c r="AI153" i="27"/>
  <c r="AH153" i="27"/>
  <c r="AJ153" i="27" s="1"/>
  <c r="AK153" i="27" s="1"/>
  <c r="AI241" i="27"/>
  <c r="AH241" i="27"/>
  <c r="AJ241" i="27" s="1"/>
  <c r="AK241" i="27" s="1"/>
  <c r="AI45" i="27"/>
  <c r="AH45" i="27"/>
  <c r="AJ45" i="27" s="1"/>
  <c r="AK45" i="27" s="1"/>
  <c r="AH129" i="27"/>
  <c r="AJ129" i="27" s="1"/>
  <c r="AK129" i="27" s="1"/>
  <c r="AI129" i="27"/>
  <c r="AH185" i="27"/>
  <c r="AJ185" i="27" s="1"/>
  <c r="AK185" i="27" s="1"/>
  <c r="AI185" i="27"/>
  <c r="AH201" i="27"/>
  <c r="AJ201" i="27" s="1"/>
  <c r="AK201" i="27" s="1"/>
  <c r="AI201" i="27"/>
  <c r="AH289" i="27"/>
  <c r="AJ289" i="27" s="1"/>
  <c r="AK289" i="27" s="1"/>
  <c r="AI289" i="27"/>
  <c r="AI189" i="27"/>
  <c r="AH189" i="27"/>
  <c r="AJ189" i="27" s="1"/>
  <c r="AK189" i="27" s="1"/>
  <c r="AI137" i="27"/>
  <c r="AH137" i="27"/>
  <c r="AJ137" i="27" s="1"/>
  <c r="AK137" i="27" s="1"/>
  <c r="AI149" i="27"/>
  <c r="AH149" i="27"/>
  <c r="AJ149" i="27" s="1"/>
  <c r="AK149" i="27" s="1"/>
  <c r="AI89" i="27"/>
  <c r="AH89" i="27"/>
  <c r="AJ89" i="27" s="1"/>
  <c r="AK89" i="27" s="1"/>
  <c r="AH105" i="27"/>
  <c r="AJ105" i="27" s="1"/>
  <c r="AK105" i="27" s="1"/>
  <c r="AI105" i="27"/>
  <c r="AI33" i="27"/>
  <c r="AH33" i="27"/>
  <c r="AJ33" i="27" s="1"/>
  <c r="AK33" i="27" s="1"/>
  <c r="AI69" i="27"/>
  <c r="AH69" i="27"/>
  <c r="AJ69" i="27" s="1"/>
  <c r="AK69" i="27" s="1"/>
  <c r="AH117" i="27"/>
  <c r="AJ117" i="27" s="1"/>
  <c r="AK117" i="27" s="1"/>
  <c r="AI117" i="27"/>
  <c r="AI177" i="27"/>
  <c r="AH177" i="27"/>
  <c r="AJ177" i="27" s="1"/>
  <c r="AK177" i="27" s="1"/>
  <c r="AI209" i="27"/>
  <c r="AH209" i="27"/>
  <c r="AJ209" i="27" s="1"/>
  <c r="AK209" i="27" s="1"/>
  <c r="AI221" i="27"/>
  <c r="AH221" i="27"/>
  <c r="AJ221" i="27" s="1"/>
  <c r="AK221" i="27" s="1"/>
  <c r="AH233" i="27"/>
  <c r="AJ233" i="27" s="1"/>
  <c r="AK233" i="27" s="1"/>
  <c r="AI233" i="27"/>
  <c r="AH237" i="27"/>
  <c r="AJ237" i="27" s="1"/>
  <c r="AK237" i="27" s="1"/>
  <c r="AI237" i="27"/>
  <c r="AH257" i="27"/>
  <c r="AJ257" i="27" s="1"/>
  <c r="AK257" i="27" s="1"/>
  <c r="AI257" i="27"/>
  <c r="AI277" i="27"/>
  <c r="AH277" i="27"/>
  <c r="AJ277" i="27" s="1"/>
  <c r="AK277" i="27" s="1"/>
  <c r="AH325" i="27"/>
  <c r="AJ325" i="27" s="1"/>
  <c r="AK325" i="27" s="1"/>
  <c r="AI325" i="27"/>
  <c r="AI337" i="27"/>
  <c r="AH337" i="27"/>
  <c r="AJ337" i="27" s="1"/>
  <c r="AK337" i="27" s="1"/>
  <c r="AH265" i="27"/>
  <c r="AJ265" i="27" s="1"/>
  <c r="AK265" i="27" s="1"/>
  <c r="AI265" i="27"/>
  <c r="AI285" i="27"/>
  <c r="AH285" i="27"/>
  <c r="AJ285" i="27" s="1"/>
  <c r="AK285" i="27" s="1"/>
  <c r="AH297" i="27"/>
  <c r="AJ297" i="27" s="1"/>
  <c r="AK297" i="27" s="1"/>
  <c r="AI297" i="27"/>
  <c r="AH321" i="27"/>
  <c r="AJ321" i="27" s="1"/>
  <c r="AK321" i="27" s="1"/>
  <c r="AI321" i="27"/>
  <c r="AI293" i="27"/>
  <c r="AH293" i="27"/>
  <c r="AJ293" i="27" s="1"/>
  <c r="AK293" i="27" s="1"/>
  <c r="AI309" i="27"/>
  <c r="AH309" i="27"/>
  <c r="AJ309" i="27" s="1"/>
  <c r="AK309" i="27" s="1"/>
  <c r="AI333" i="27"/>
  <c r="AH333" i="27"/>
  <c r="AJ333" i="27" s="1"/>
  <c r="AK333" i="27" s="1"/>
  <c r="AI353" i="27"/>
  <c r="AH353" i="27"/>
  <c r="AJ353" i="27" s="1"/>
  <c r="AK353" i="27" s="1"/>
  <c r="AH317" i="27"/>
  <c r="AJ317" i="27" s="1"/>
  <c r="AK317" i="27" s="1"/>
  <c r="AI317" i="27"/>
  <c r="AL5" i="27"/>
  <c r="AK130" i="27"/>
  <c r="AI261" i="27"/>
  <c r="AH261" i="27"/>
  <c r="AJ261" i="27" s="1"/>
  <c r="AK261" i="27" s="1"/>
  <c r="AH273" i="27"/>
  <c r="AJ273" i="27" s="1"/>
  <c r="AK273" i="27" s="1"/>
  <c r="AI273" i="27"/>
  <c r="AK6" i="27"/>
  <c r="AH217" i="27"/>
  <c r="AJ217" i="27" s="1"/>
  <c r="AK217" i="27" s="1"/>
  <c r="AI217" i="27"/>
  <c r="AI349" i="27"/>
  <c r="AH349" i="27"/>
  <c r="AJ349" i="27" s="1"/>
  <c r="AK349" i="27" s="1"/>
  <c r="AK10" i="27"/>
  <c r="AK54" i="27"/>
  <c r="AH329" i="27"/>
  <c r="AJ329" i="27" s="1"/>
  <c r="AK329" i="27" s="1"/>
  <c r="AI329" i="27"/>
  <c r="AH305" i="27"/>
  <c r="AJ305" i="27" s="1"/>
  <c r="AK305" i="27" s="1"/>
  <c r="AI305" i="27"/>
  <c r="AK178" i="27"/>
  <c r="AI301" i="27"/>
  <c r="AH313" i="27"/>
  <c r="AJ313" i="27" s="1"/>
  <c r="AK313" i="27" s="1"/>
  <c r="AI313" i="27"/>
  <c r="AK354" i="27"/>
  <c r="F357" i="27"/>
  <c r="G357" i="27" s="1"/>
  <c r="H357" i="27" s="1"/>
  <c r="I357" i="27" s="1"/>
  <c r="J357" i="27" s="1"/>
  <c r="K357" i="27" s="1"/>
  <c r="L357" i="27" s="1"/>
  <c r="M357" i="27" s="1"/>
  <c r="N357" i="27" s="1"/>
  <c r="O357" i="27" s="1"/>
  <c r="P357" i="27" s="1"/>
  <c r="Q357" i="27" s="1"/>
  <c r="R357" i="27" s="1"/>
  <c r="S357" i="27" s="1"/>
  <c r="T357" i="27" s="1"/>
  <c r="U357" i="27" s="1"/>
  <c r="V357" i="27" s="1"/>
  <c r="W357" i="27" s="1"/>
  <c r="X357" i="27" s="1"/>
  <c r="Y357" i="27" s="1"/>
  <c r="Z357" i="27" s="1"/>
  <c r="AA357" i="27" s="1"/>
  <c r="AB357" i="27" s="1"/>
  <c r="AC357" i="27" s="1"/>
  <c r="AD357" i="27" s="1"/>
  <c r="AE357" i="27" s="1"/>
  <c r="AF357" i="27" s="1"/>
  <c r="AG357" i="27" s="1"/>
  <c r="AI369" i="27" l="1"/>
  <c r="AH249" i="27"/>
  <c r="AJ249" i="27" s="1"/>
  <c r="AK249" i="27" s="1"/>
  <c r="F12" i="27"/>
  <c r="H21" i="27"/>
  <c r="G12" i="27"/>
  <c r="AH269" i="27"/>
  <c r="AJ269" i="27" s="1"/>
  <c r="AK269" i="27" s="1"/>
  <c r="AI269" i="27"/>
  <c r="AH197" i="27"/>
  <c r="AJ197" i="27" s="1"/>
  <c r="AK197" i="27" s="1"/>
  <c r="AK9" i="27"/>
  <c r="AI25" i="27"/>
  <c r="AH25" i="27"/>
  <c r="AJ25" i="27" s="1"/>
  <c r="AK25" i="27" s="1"/>
  <c r="AI373" i="27"/>
  <c r="AH133" i="27"/>
  <c r="AJ133" i="27" s="1"/>
  <c r="AK133" i="27" s="1"/>
  <c r="AI361" i="27"/>
  <c r="AH57" i="27"/>
  <c r="AJ57" i="27" s="1"/>
  <c r="AK57" i="27" s="1"/>
  <c r="AH365" i="27"/>
  <c r="AJ365" i="27" s="1"/>
  <c r="AK365" i="27" s="1"/>
  <c r="AI357" i="27"/>
  <c r="AH357" i="27"/>
  <c r="AJ357" i="27" s="1"/>
  <c r="AK357" i="27" s="1"/>
  <c r="AH181" i="27"/>
  <c r="AJ181" i="27" s="1"/>
  <c r="AK181" i="27" s="1"/>
  <c r="AI181" i="27"/>
  <c r="H12" i="27" l="1"/>
  <c r="I21" i="27"/>
  <c r="I12" i="27" l="1"/>
  <c r="J21" i="27"/>
  <c r="J12" i="27" l="1"/>
  <c r="K21" i="27"/>
  <c r="K12" i="27" l="1"/>
  <c r="L21" i="27"/>
  <c r="L12" i="27" l="1"/>
  <c r="M21" i="27"/>
  <c r="M12" i="27" l="1"/>
  <c r="N21" i="27"/>
  <c r="N12" i="27" l="1"/>
  <c r="O21" i="27"/>
  <c r="O12" i="27" l="1"/>
  <c r="P21" i="27"/>
  <c r="P12" i="27" l="1"/>
  <c r="Q21" i="27"/>
  <c r="Q12" i="27" l="1"/>
  <c r="R21" i="27"/>
  <c r="R12" i="27" l="1"/>
  <c r="S21" i="27"/>
  <c r="S12" i="27" l="1"/>
  <c r="T21" i="27"/>
  <c r="T12" i="27" l="1"/>
  <c r="U21" i="27"/>
  <c r="U12" i="27" l="1"/>
  <c r="V21" i="27"/>
  <c r="V12" i="27" l="1"/>
  <c r="W21" i="27"/>
  <c r="W12" i="27" l="1"/>
  <c r="X21" i="27"/>
  <c r="X12" i="27" l="1"/>
  <c r="Y21" i="27"/>
  <c r="Y12" i="27" l="1"/>
  <c r="Z21" i="27"/>
  <c r="Z12" i="27" l="1"/>
  <c r="AA21" i="27"/>
  <c r="AA12" i="27" l="1"/>
  <c r="AB21" i="27"/>
  <c r="AB12" i="27" l="1"/>
  <c r="AC21" i="27"/>
  <c r="AC12" i="27" l="1"/>
  <c r="AD21" i="27"/>
  <c r="AD12" i="27" l="1"/>
  <c r="AE21" i="27"/>
  <c r="AE12" i="27" l="1"/>
  <c r="AF21" i="27"/>
  <c r="AF12" i="27" l="1"/>
  <c r="AG21" i="27"/>
  <c r="AG12" i="27" l="1"/>
  <c r="AI21" i="27"/>
  <c r="AI12" i="27" s="1"/>
  <c r="AH21" i="27"/>
  <c r="AH12" i="27" l="1"/>
  <c r="AJ21" i="27"/>
  <c r="AJ12" i="27" l="1"/>
  <c r="AK12" i="27" s="1"/>
  <c r="AK21" i="27"/>
  <c r="AJ11" i="1" l="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11" i="1"/>
  <c r="F10" i="1"/>
  <c r="F9" i="1"/>
  <c r="E12" i="1"/>
  <c r="E16" i="1" s="1"/>
  <c r="AK9" i="1" l="1"/>
  <c r="AK10" i="1"/>
  <c r="AK11" i="1"/>
  <c r="F25" i="1"/>
  <c r="AK21" i="1"/>
  <c r="G25" i="1" l="1"/>
  <c r="H25" i="1" s="1"/>
  <c r="I25" i="1" s="1"/>
  <c r="J25" i="1" s="1"/>
  <c r="K25" i="1" s="1"/>
  <c r="L25" i="1" s="1"/>
  <c r="M25" i="1" s="1"/>
  <c r="N25" i="1" s="1"/>
  <c r="O25" i="1" s="1"/>
  <c r="P25" i="1" s="1"/>
  <c r="Q25" i="1" s="1"/>
  <c r="R25" i="1" s="1"/>
  <c r="AK124" i="1"/>
  <c r="AK123" i="1"/>
  <c r="AK122" i="1"/>
  <c r="AK120" i="1"/>
  <c r="AK119" i="1"/>
  <c r="AK118" i="1"/>
  <c r="AK116" i="1"/>
  <c r="AK115" i="1"/>
  <c r="AK114" i="1"/>
  <c r="AK112" i="1"/>
  <c r="AK111" i="1"/>
  <c r="AK110" i="1"/>
  <c r="AK108" i="1"/>
  <c r="AK107" i="1"/>
  <c r="AK106" i="1"/>
  <c r="AK104" i="1"/>
  <c r="AK103" i="1"/>
  <c r="AK102" i="1"/>
  <c r="AK100" i="1"/>
  <c r="AK99" i="1"/>
  <c r="AK98" i="1"/>
  <c r="AK96" i="1"/>
  <c r="AK95" i="1"/>
  <c r="AK94" i="1"/>
  <c r="AK92" i="1"/>
  <c r="AK91" i="1"/>
  <c r="AK90" i="1"/>
  <c r="AK88" i="1"/>
  <c r="AK87" i="1"/>
  <c r="AK86" i="1"/>
  <c r="AK84" i="1"/>
  <c r="AK83" i="1"/>
  <c r="AK82" i="1"/>
  <c r="AK80" i="1"/>
  <c r="AK79" i="1"/>
  <c r="AK78" i="1"/>
  <c r="AK76" i="1"/>
  <c r="AK75" i="1"/>
  <c r="AK74" i="1"/>
  <c r="AK72" i="1"/>
  <c r="AK71" i="1"/>
  <c r="AK70" i="1"/>
  <c r="AK68" i="1"/>
  <c r="AK67" i="1"/>
  <c r="AK66" i="1"/>
  <c r="AK64" i="1"/>
  <c r="AK63" i="1"/>
  <c r="AK62" i="1"/>
  <c r="AK60" i="1"/>
  <c r="AK59" i="1"/>
  <c r="AK58" i="1"/>
  <c r="AK56" i="1"/>
  <c r="AK55" i="1"/>
  <c r="AK54" i="1"/>
  <c r="AK52" i="1"/>
  <c r="AK51" i="1"/>
  <c r="AK50" i="1"/>
  <c r="AK48" i="1"/>
  <c r="AK47" i="1"/>
  <c r="AK46" i="1"/>
  <c r="AK44" i="1"/>
  <c r="AK43" i="1"/>
  <c r="AK42" i="1"/>
  <c r="AK40" i="1"/>
  <c r="AK39" i="1"/>
  <c r="AK38" i="1"/>
  <c r="AK36" i="1"/>
  <c r="AK35" i="1"/>
  <c r="AK34" i="1"/>
  <c r="AK32" i="1"/>
  <c r="AK31" i="1"/>
  <c r="AK30" i="1"/>
  <c r="AK28" i="1"/>
  <c r="AK27" i="1"/>
  <c r="AK26" i="1"/>
  <c r="AK24" i="1"/>
  <c r="AK23" i="1"/>
  <c r="AK22" i="1"/>
  <c r="AK20" i="1"/>
  <c r="AK19" i="1"/>
  <c r="F125" i="1"/>
  <c r="F121" i="1"/>
  <c r="G121" i="1" s="1"/>
  <c r="H121" i="1" s="1"/>
  <c r="I121" i="1" s="1"/>
  <c r="J121" i="1" s="1"/>
  <c r="K121" i="1" s="1"/>
  <c r="L121" i="1" s="1"/>
  <c r="M121" i="1" s="1"/>
  <c r="N121" i="1" s="1"/>
  <c r="O121" i="1" s="1"/>
  <c r="P121" i="1" s="1"/>
  <c r="Q121" i="1" s="1"/>
  <c r="R121" i="1" s="1"/>
  <c r="S121" i="1" s="1"/>
  <c r="T121" i="1" s="1"/>
  <c r="U121" i="1" s="1"/>
  <c r="V121" i="1" s="1"/>
  <c r="W121" i="1" s="1"/>
  <c r="X121" i="1" s="1"/>
  <c r="Y121" i="1" s="1"/>
  <c r="Z121" i="1" s="1"/>
  <c r="AA121" i="1" s="1"/>
  <c r="AB121" i="1" s="1"/>
  <c r="AC121" i="1" s="1"/>
  <c r="AD121" i="1" s="1"/>
  <c r="AE121" i="1" s="1"/>
  <c r="AF121" i="1" s="1"/>
  <c r="AG121" i="1" s="1"/>
  <c r="AH121" i="1" s="1"/>
  <c r="AI121" i="1" s="1"/>
  <c r="AJ121" i="1" s="1"/>
  <c r="F117" i="1"/>
  <c r="F113" i="1"/>
  <c r="F109" i="1"/>
  <c r="F105" i="1"/>
  <c r="G105" i="1" s="1"/>
  <c r="H105" i="1" s="1"/>
  <c r="I105" i="1" s="1"/>
  <c r="J105" i="1" s="1"/>
  <c r="K105" i="1" s="1"/>
  <c r="L105" i="1" s="1"/>
  <c r="M105" i="1" s="1"/>
  <c r="N105" i="1" s="1"/>
  <c r="O105" i="1" s="1"/>
  <c r="P105" i="1" s="1"/>
  <c r="Q105" i="1" s="1"/>
  <c r="R105" i="1" s="1"/>
  <c r="S105" i="1" s="1"/>
  <c r="T105" i="1" s="1"/>
  <c r="U105" i="1" s="1"/>
  <c r="V105" i="1" s="1"/>
  <c r="W105" i="1" s="1"/>
  <c r="X105" i="1" s="1"/>
  <c r="Y105" i="1" s="1"/>
  <c r="Z105" i="1" s="1"/>
  <c r="AA105" i="1" s="1"/>
  <c r="AB105" i="1" s="1"/>
  <c r="AC105" i="1" s="1"/>
  <c r="AD105" i="1" s="1"/>
  <c r="AE105" i="1" s="1"/>
  <c r="AF105" i="1" s="1"/>
  <c r="AG105" i="1" s="1"/>
  <c r="AH105" i="1" s="1"/>
  <c r="AI105" i="1" s="1"/>
  <c r="AJ105" i="1" s="1"/>
  <c r="F101" i="1"/>
  <c r="G101" i="1" s="1"/>
  <c r="H101" i="1" s="1"/>
  <c r="I101" i="1" s="1"/>
  <c r="J101" i="1" s="1"/>
  <c r="K101" i="1" s="1"/>
  <c r="L101" i="1" s="1"/>
  <c r="M101" i="1" s="1"/>
  <c r="N101" i="1" s="1"/>
  <c r="O101" i="1" s="1"/>
  <c r="P101" i="1" s="1"/>
  <c r="Q101" i="1" s="1"/>
  <c r="R101" i="1" s="1"/>
  <c r="S101" i="1" s="1"/>
  <c r="T101" i="1" s="1"/>
  <c r="U101" i="1" s="1"/>
  <c r="V101" i="1" s="1"/>
  <c r="W101" i="1" s="1"/>
  <c r="X101" i="1" s="1"/>
  <c r="Y101" i="1" s="1"/>
  <c r="Z101" i="1" s="1"/>
  <c r="AA101" i="1" s="1"/>
  <c r="AB101" i="1" s="1"/>
  <c r="AC101" i="1" s="1"/>
  <c r="AD101" i="1" s="1"/>
  <c r="AE101" i="1" s="1"/>
  <c r="AF101" i="1" s="1"/>
  <c r="AG101" i="1" s="1"/>
  <c r="AH101" i="1" s="1"/>
  <c r="AI101" i="1" s="1"/>
  <c r="AJ101" i="1" s="1"/>
  <c r="F97" i="1"/>
  <c r="G97" i="1" s="1"/>
  <c r="H97" i="1" s="1"/>
  <c r="I97" i="1" s="1"/>
  <c r="J97" i="1" s="1"/>
  <c r="K97" i="1" s="1"/>
  <c r="L97" i="1" s="1"/>
  <c r="M97" i="1" s="1"/>
  <c r="N97" i="1" s="1"/>
  <c r="O97" i="1" s="1"/>
  <c r="P97" i="1" s="1"/>
  <c r="Q97" i="1" s="1"/>
  <c r="R97" i="1" s="1"/>
  <c r="S97" i="1" s="1"/>
  <c r="T97" i="1" s="1"/>
  <c r="U97" i="1" s="1"/>
  <c r="V97" i="1" s="1"/>
  <c r="W97" i="1" s="1"/>
  <c r="X97" i="1" s="1"/>
  <c r="Y97" i="1" s="1"/>
  <c r="Z97" i="1" s="1"/>
  <c r="AA97" i="1" s="1"/>
  <c r="AB97" i="1" s="1"/>
  <c r="AC97" i="1" s="1"/>
  <c r="AD97" i="1" s="1"/>
  <c r="AE97" i="1" s="1"/>
  <c r="AF97" i="1" s="1"/>
  <c r="AG97" i="1" s="1"/>
  <c r="AH97" i="1" s="1"/>
  <c r="AI97" i="1" s="1"/>
  <c r="AJ97" i="1" s="1"/>
  <c r="F93" i="1"/>
  <c r="G93" i="1" s="1"/>
  <c r="H93" i="1" s="1"/>
  <c r="I93" i="1" s="1"/>
  <c r="J93" i="1" s="1"/>
  <c r="K93" i="1" s="1"/>
  <c r="L93" i="1" s="1"/>
  <c r="M93" i="1" s="1"/>
  <c r="N93" i="1" s="1"/>
  <c r="O93" i="1" s="1"/>
  <c r="P93" i="1" s="1"/>
  <c r="Q93" i="1" s="1"/>
  <c r="R93" i="1" s="1"/>
  <c r="S93" i="1" s="1"/>
  <c r="T93" i="1" s="1"/>
  <c r="U93" i="1" s="1"/>
  <c r="V93" i="1" s="1"/>
  <c r="W93" i="1" s="1"/>
  <c r="X93" i="1" s="1"/>
  <c r="Y93" i="1" s="1"/>
  <c r="Z93" i="1" s="1"/>
  <c r="AA93" i="1" s="1"/>
  <c r="AB93" i="1" s="1"/>
  <c r="AC93" i="1" s="1"/>
  <c r="AD93" i="1" s="1"/>
  <c r="AE93" i="1" s="1"/>
  <c r="AF93" i="1" s="1"/>
  <c r="AG93" i="1" s="1"/>
  <c r="AH93" i="1" s="1"/>
  <c r="AI93" i="1" s="1"/>
  <c r="AJ93" i="1" s="1"/>
  <c r="F89" i="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F85" i="1"/>
  <c r="G85" i="1" s="1"/>
  <c r="H85" i="1" s="1"/>
  <c r="I85" i="1" s="1"/>
  <c r="J85" i="1" s="1"/>
  <c r="K85" i="1" s="1"/>
  <c r="L85" i="1" s="1"/>
  <c r="M85" i="1" s="1"/>
  <c r="N85" i="1" s="1"/>
  <c r="O85" i="1" s="1"/>
  <c r="P85" i="1" s="1"/>
  <c r="Q85" i="1" s="1"/>
  <c r="R85" i="1" s="1"/>
  <c r="S85" i="1" s="1"/>
  <c r="T85" i="1" s="1"/>
  <c r="U85" i="1" s="1"/>
  <c r="V85" i="1" s="1"/>
  <c r="W85" i="1" s="1"/>
  <c r="X85" i="1" s="1"/>
  <c r="Y85" i="1" s="1"/>
  <c r="Z85" i="1" s="1"/>
  <c r="AA85" i="1" s="1"/>
  <c r="AB85" i="1" s="1"/>
  <c r="AC85" i="1" s="1"/>
  <c r="AD85" i="1" s="1"/>
  <c r="AE85" i="1" s="1"/>
  <c r="AF85" i="1" s="1"/>
  <c r="AG85" i="1" s="1"/>
  <c r="AH85" i="1" s="1"/>
  <c r="AI85" i="1" s="1"/>
  <c r="AJ85" i="1" s="1"/>
  <c r="F81" i="1"/>
  <c r="G81" i="1" s="1"/>
  <c r="H81" i="1" s="1"/>
  <c r="I81" i="1" s="1"/>
  <c r="J81" i="1" s="1"/>
  <c r="K81" i="1" s="1"/>
  <c r="L81" i="1" s="1"/>
  <c r="M81" i="1" s="1"/>
  <c r="N81" i="1" s="1"/>
  <c r="O81" i="1" s="1"/>
  <c r="P81" i="1" s="1"/>
  <c r="Q81" i="1" s="1"/>
  <c r="R81" i="1" s="1"/>
  <c r="S81" i="1" s="1"/>
  <c r="T81" i="1" s="1"/>
  <c r="U81" i="1" s="1"/>
  <c r="V81" i="1" s="1"/>
  <c r="W81" i="1" s="1"/>
  <c r="X81" i="1" s="1"/>
  <c r="Y81" i="1" s="1"/>
  <c r="Z81" i="1" s="1"/>
  <c r="AA81" i="1" s="1"/>
  <c r="AB81" i="1" s="1"/>
  <c r="AC81" i="1" s="1"/>
  <c r="AD81" i="1" s="1"/>
  <c r="AE81" i="1" s="1"/>
  <c r="AF81" i="1" s="1"/>
  <c r="AG81" i="1" s="1"/>
  <c r="AH81" i="1" s="1"/>
  <c r="AI81" i="1" s="1"/>
  <c r="AJ81" i="1" s="1"/>
  <c r="F77" i="1"/>
  <c r="G77" i="1" s="1"/>
  <c r="H77" i="1" s="1"/>
  <c r="I77" i="1" s="1"/>
  <c r="J77" i="1" s="1"/>
  <c r="K77" i="1" s="1"/>
  <c r="L77" i="1" s="1"/>
  <c r="M77" i="1" s="1"/>
  <c r="N77" i="1" s="1"/>
  <c r="O77" i="1" s="1"/>
  <c r="P77" i="1" s="1"/>
  <c r="Q77" i="1" s="1"/>
  <c r="R77" i="1" s="1"/>
  <c r="S77" i="1" s="1"/>
  <c r="T77" i="1" s="1"/>
  <c r="U77" i="1" s="1"/>
  <c r="V77" i="1" s="1"/>
  <c r="W77" i="1" s="1"/>
  <c r="X77" i="1" s="1"/>
  <c r="Y77" i="1" s="1"/>
  <c r="Z77" i="1" s="1"/>
  <c r="AA77" i="1" s="1"/>
  <c r="AB77" i="1" s="1"/>
  <c r="AC77" i="1" s="1"/>
  <c r="AD77" i="1" s="1"/>
  <c r="AE77" i="1" s="1"/>
  <c r="AF77" i="1" s="1"/>
  <c r="AG77" i="1" s="1"/>
  <c r="AH77" i="1" s="1"/>
  <c r="AI77" i="1" s="1"/>
  <c r="AJ77" i="1" s="1"/>
  <c r="F73" i="1"/>
  <c r="G73" i="1" s="1"/>
  <c r="H73" i="1" s="1"/>
  <c r="I73" i="1" s="1"/>
  <c r="J73" i="1" s="1"/>
  <c r="K73" i="1" s="1"/>
  <c r="L73" i="1" s="1"/>
  <c r="M73" i="1" s="1"/>
  <c r="N73" i="1" s="1"/>
  <c r="O73" i="1" s="1"/>
  <c r="P73" i="1" s="1"/>
  <c r="Q73" i="1" s="1"/>
  <c r="R73" i="1" s="1"/>
  <c r="S73" i="1" s="1"/>
  <c r="T73" i="1" s="1"/>
  <c r="U73" i="1" s="1"/>
  <c r="V73" i="1" s="1"/>
  <c r="W73" i="1" s="1"/>
  <c r="X73" i="1" s="1"/>
  <c r="Y73" i="1" s="1"/>
  <c r="Z73" i="1" s="1"/>
  <c r="AA73" i="1" s="1"/>
  <c r="AB73" i="1" s="1"/>
  <c r="AC73" i="1" s="1"/>
  <c r="AD73" i="1" s="1"/>
  <c r="AE73" i="1" s="1"/>
  <c r="AF73" i="1" s="1"/>
  <c r="AG73" i="1" s="1"/>
  <c r="AH73" i="1" s="1"/>
  <c r="AI73" i="1" s="1"/>
  <c r="AJ73" i="1" s="1"/>
  <c r="F69" i="1"/>
  <c r="G69" i="1" s="1"/>
  <c r="H69" i="1" s="1"/>
  <c r="I69" i="1" s="1"/>
  <c r="J69" i="1" s="1"/>
  <c r="K69" i="1" s="1"/>
  <c r="L69" i="1" s="1"/>
  <c r="M69" i="1" s="1"/>
  <c r="N69" i="1" s="1"/>
  <c r="O69" i="1" s="1"/>
  <c r="P69" i="1" s="1"/>
  <c r="Q69" i="1" s="1"/>
  <c r="R69" i="1" s="1"/>
  <c r="S69" i="1" s="1"/>
  <c r="T69" i="1" s="1"/>
  <c r="U69" i="1" s="1"/>
  <c r="V69" i="1" s="1"/>
  <c r="W69" i="1" s="1"/>
  <c r="X69" i="1" s="1"/>
  <c r="Y69" i="1" s="1"/>
  <c r="Z69" i="1" s="1"/>
  <c r="AA69" i="1" s="1"/>
  <c r="AB69" i="1" s="1"/>
  <c r="AC69" i="1" s="1"/>
  <c r="AD69" i="1" s="1"/>
  <c r="AE69" i="1" s="1"/>
  <c r="AF69" i="1" s="1"/>
  <c r="AG69" i="1" s="1"/>
  <c r="AH69" i="1" s="1"/>
  <c r="AI69" i="1" s="1"/>
  <c r="AJ69" i="1" s="1"/>
  <c r="F65" i="1"/>
  <c r="G65" i="1" s="1"/>
  <c r="H65" i="1" s="1"/>
  <c r="I65" i="1" s="1"/>
  <c r="J65" i="1" s="1"/>
  <c r="K65" i="1" s="1"/>
  <c r="L65" i="1" s="1"/>
  <c r="M65" i="1" s="1"/>
  <c r="N65" i="1" s="1"/>
  <c r="O65" i="1" s="1"/>
  <c r="P65" i="1" s="1"/>
  <c r="Q65" i="1" s="1"/>
  <c r="R65" i="1" s="1"/>
  <c r="S65" i="1" s="1"/>
  <c r="T65" i="1" s="1"/>
  <c r="U65" i="1" s="1"/>
  <c r="V65" i="1" s="1"/>
  <c r="W65" i="1" s="1"/>
  <c r="X65" i="1" s="1"/>
  <c r="Y65" i="1" s="1"/>
  <c r="Z65" i="1" s="1"/>
  <c r="AA65" i="1" s="1"/>
  <c r="AB65" i="1" s="1"/>
  <c r="AC65" i="1" s="1"/>
  <c r="AD65" i="1" s="1"/>
  <c r="AE65" i="1" s="1"/>
  <c r="AF65" i="1" s="1"/>
  <c r="AG65" i="1" s="1"/>
  <c r="AH65" i="1" s="1"/>
  <c r="AI65" i="1" s="1"/>
  <c r="AJ65" i="1" s="1"/>
  <c r="F61" i="1"/>
  <c r="F57" i="1"/>
  <c r="G57" i="1" s="1"/>
  <c r="H57" i="1" s="1"/>
  <c r="I57" i="1" s="1"/>
  <c r="J57" i="1" s="1"/>
  <c r="K57" i="1" s="1"/>
  <c r="L57" i="1" s="1"/>
  <c r="M57" i="1" s="1"/>
  <c r="N57" i="1" s="1"/>
  <c r="O57" i="1" s="1"/>
  <c r="P57" i="1" s="1"/>
  <c r="Q57" i="1" s="1"/>
  <c r="R57" i="1" s="1"/>
  <c r="S57" i="1" s="1"/>
  <c r="T57" i="1" s="1"/>
  <c r="U57" i="1" s="1"/>
  <c r="V57" i="1" s="1"/>
  <c r="W57" i="1" s="1"/>
  <c r="X57" i="1" s="1"/>
  <c r="Y57" i="1" s="1"/>
  <c r="Z57" i="1" s="1"/>
  <c r="AA57" i="1" s="1"/>
  <c r="AB57" i="1" s="1"/>
  <c r="AC57" i="1" s="1"/>
  <c r="AD57" i="1" s="1"/>
  <c r="AE57" i="1" s="1"/>
  <c r="AF57" i="1" s="1"/>
  <c r="AG57" i="1" s="1"/>
  <c r="AH57" i="1" s="1"/>
  <c r="AI57" i="1" s="1"/>
  <c r="AJ57" i="1" s="1"/>
  <c r="F53" i="1"/>
  <c r="F49" i="1"/>
  <c r="G49" i="1" s="1"/>
  <c r="H49" i="1" s="1"/>
  <c r="I49" i="1" s="1"/>
  <c r="J49" i="1" s="1"/>
  <c r="K49" i="1" s="1"/>
  <c r="L49" i="1" s="1"/>
  <c r="M49" i="1" s="1"/>
  <c r="N49" i="1" s="1"/>
  <c r="O49" i="1" s="1"/>
  <c r="P49" i="1" s="1"/>
  <c r="Q49" i="1" s="1"/>
  <c r="R49" i="1" s="1"/>
  <c r="S49" i="1" s="1"/>
  <c r="T49" i="1" s="1"/>
  <c r="U49" i="1" s="1"/>
  <c r="V49" i="1" s="1"/>
  <c r="W49" i="1" s="1"/>
  <c r="X49" i="1" s="1"/>
  <c r="Y49" i="1" s="1"/>
  <c r="Z49" i="1" s="1"/>
  <c r="AA49" i="1" s="1"/>
  <c r="AB49" i="1" s="1"/>
  <c r="AC49" i="1" s="1"/>
  <c r="AD49" i="1" s="1"/>
  <c r="AE49" i="1" s="1"/>
  <c r="AF49" i="1" s="1"/>
  <c r="AG49" i="1" s="1"/>
  <c r="AH49" i="1" s="1"/>
  <c r="AI49" i="1" s="1"/>
  <c r="AJ49" i="1" s="1"/>
  <c r="F45" i="1"/>
  <c r="F41" i="1"/>
  <c r="G41" i="1" s="1"/>
  <c r="H41" i="1" s="1"/>
  <c r="I41" i="1" s="1"/>
  <c r="J41" i="1" s="1"/>
  <c r="K41" i="1" s="1"/>
  <c r="L41" i="1" s="1"/>
  <c r="M41" i="1" s="1"/>
  <c r="N41" i="1" s="1"/>
  <c r="O41" i="1" s="1"/>
  <c r="P41" i="1" s="1"/>
  <c r="Q41" i="1" s="1"/>
  <c r="R41" i="1" s="1"/>
  <c r="S41" i="1" s="1"/>
  <c r="T41" i="1" s="1"/>
  <c r="U41" i="1" s="1"/>
  <c r="V41" i="1" s="1"/>
  <c r="W41" i="1" s="1"/>
  <c r="X41" i="1" s="1"/>
  <c r="Y41" i="1" s="1"/>
  <c r="Z41" i="1" s="1"/>
  <c r="AA41" i="1" s="1"/>
  <c r="AB41" i="1" s="1"/>
  <c r="AC41" i="1" s="1"/>
  <c r="AD41" i="1" s="1"/>
  <c r="AE41" i="1" s="1"/>
  <c r="AF41" i="1" s="1"/>
  <c r="AG41" i="1" s="1"/>
  <c r="AH41" i="1" s="1"/>
  <c r="AI41" i="1" s="1"/>
  <c r="AJ41" i="1" s="1"/>
  <c r="F37" i="1"/>
  <c r="G37" i="1" s="1"/>
  <c r="H37" i="1" s="1"/>
  <c r="I37" i="1" s="1"/>
  <c r="J37" i="1" s="1"/>
  <c r="K37" i="1" s="1"/>
  <c r="L37" i="1" s="1"/>
  <c r="M37" i="1" s="1"/>
  <c r="N37" i="1" s="1"/>
  <c r="O37" i="1" s="1"/>
  <c r="P37" i="1" s="1"/>
  <c r="Q37" i="1" s="1"/>
  <c r="R37" i="1" s="1"/>
  <c r="S37" i="1" s="1"/>
  <c r="T37" i="1" s="1"/>
  <c r="U37" i="1" s="1"/>
  <c r="V37" i="1" s="1"/>
  <c r="W37" i="1" s="1"/>
  <c r="X37" i="1" s="1"/>
  <c r="Y37" i="1" s="1"/>
  <c r="Z37" i="1" s="1"/>
  <c r="AA37" i="1" s="1"/>
  <c r="AB37" i="1" s="1"/>
  <c r="AC37" i="1" s="1"/>
  <c r="AD37" i="1" s="1"/>
  <c r="AE37" i="1" s="1"/>
  <c r="AF37" i="1" s="1"/>
  <c r="AG37" i="1" s="1"/>
  <c r="AH37" i="1" s="1"/>
  <c r="AI37" i="1" s="1"/>
  <c r="AJ37" i="1" s="1"/>
  <c r="F33" i="1"/>
  <c r="G33" i="1" s="1"/>
  <c r="H33" i="1" s="1"/>
  <c r="I33" i="1" s="1"/>
  <c r="J33" i="1" s="1"/>
  <c r="K33" i="1" s="1"/>
  <c r="L33" i="1" s="1"/>
  <c r="M33" i="1" s="1"/>
  <c r="N33" i="1" s="1"/>
  <c r="O33" i="1" s="1"/>
  <c r="P33" i="1" s="1"/>
  <c r="Q33" i="1" s="1"/>
  <c r="R33" i="1" s="1"/>
  <c r="S33" i="1" s="1"/>
  <c r="T33" i="1" s="1"/>
  <c r="U33" i="1" s="1"/>
  <c r="V33" i="1" s="1"/>
  <c r="W33" i="1" s="1"/>
  <c r="F29" i="1"/>
  <c r="G29" i="1" s="1"/>
  <c r="H29" i="1" s="1"/>
  <c r="I29" i="1" s="1"/>
  <c r="J29" i="1" s="1"/>
  <c r="K29" i="1" s="1"/>
  <c r="L29" i="1" s="1"/>
  <c r="M29" i="1" s="1"/>
  <c r="N29" i="1" s="1"/>
  <c r="O29" i="1" s="1"/>
  <c r="P29" i="1" s="1"/>
  <c r="Q29" i="1" s="1"/>
  <c r="R29" i="1" s="1"/>
  <c r="S29" i="1" s="1"/>
  <c r="U29" i="1"/>
  <c r="V29" i="1" s="1"/>
  <c r="W29" i="1" s="1"/>
  <c r="X29" i="1" s="1"/>
  <c r="Y29" i="1" s="1"/>
  <c r="Z29" i="1" s="1"/>
  <c r="AA29" i="1" s="1"/>
  <c r="AB29" i="1" s="1"/>
  <c r="AC29" i="1" s="1"/>
  <c r="AD29" i="1" s="1"/>
  <c r="AE29" i="1" s="1"/>
  <c r="AF29" i="1" s="1"/>
  <c r="AG29" i="1" s="1"/>
  <c r="AH29" i="1" s="1"/>
  <c r="AI29" i="1" s="1"/>
  <c r="AJ29" i="1" s="1"/>
  <c r="F21" i="1"/>
  <c r="G113" i="1"/>
  <c r="H113" i="1" s="1"/>
  <c r="I113" i="1" s="1"/>
  <c r="J113" i="1" s="1"/>
  <c r="K113" i="1" s="1"/>
  <c r="L113" i="1" s="1"/>
  <c r="M113" i="1" s="1"/>
  <c r="N113" i="1" s="1"/>
  <c r="O113" i="1" s="1"/>
  <c r="P113" i="1" s="1"/>
  <c r="Q113" i="1" s="1"/>
  <c r="R113" i="1" s="1"/>
  <c r="S113" i="1" s="1"/>
  <c r="T113" i="1" s="1"/>
  <c r="U113" i="1" s="1"/>
  <c r="V113" i="1" s="1"/>
  <c r="W113" i="1" s="1"/>
  <c r="X113" i="1" s="1"/>
  <c r="Y113" i="1" s="1"/>
  <c r="Z113" i="1" s="1"/>
  <c r="AA113" i="1" s="1"/>
  <c r="AB113" i="1" s="1"/>
  <c r="AC113" i="1" s="1"/>
  <c r="AD113" i="1" s="1"/>
  <c r="AE113" i="1" s="1"/>
  <c r="AF113" i="1" s="1"/>
  <c r="AG113" i="1" s="1"/>
  <c r="AH113" i="1" s="1"/>
  <c r="AI113" i="1" s="1"/>
  <c r="AJ113" i="1" s="1"/>
  <c r="AK18" i="1"/>
  <c r="F12" i="1" l="1"/>
  <c r="G21" i="1"/>
  <c r="AK57" i="1"/>
  <c r="AK113" i="1"/>
  <c r="G117" i="1"/>
  <c r="H117" i="1" s="1"/>
  <c r="I117" i="1" s="1"/>
  <c r="J117" i="1" s="1"/>
  <c r="K117" i="1" s="1"/>
  <c r="L117" i="1" s="1"/>
  <c r="M117" i="1" s="1"/>
  <c r="N117" i="1" s="1"/>
  <c r="O117" i="1" s="1"/>
  <c r="P117" i="1" s="1"/>
  <c r="Q117" i="1" s="1"/>
  <c r="R117" i="1" s="1"/>
  <c r="S117" i="1" s="1"/>
  <c r="T117" i="1" s="1"/>
  <c r="U117" i="1" s="1"/>
  <c r="V117" i="1" s="1"/>
  <c r="W117" i="1" s="1"/>
  <c r="X117" i="1" s="1"/>
  <c r="Y117" i="1" s="1"/>
  <c r="Z117" i="1" s="1"/>
  <c r="AA117" i="1" s="1"/>
  <c r="AB117" i="1" s="1"/>
  <c r="AC117" i="1" s="1"/>
  <c r="AD117" i="1" s="1"/>
  <c r="AE117" i="1" s="1"/>
  <c r="AF117" i="1" s="1"/>
  <c r="AG117" i="1" s="1"/>
  <c r="AH117" i="1" s="1"/>
  <c r="AI117" i="1" s="1"/>
  <c r="AJ117" i="1" s="1"/>
  <c r="AK121" i="1"/>
  <c r="G125" i="1"/>
  <c r="H125" i="1" s="1"/>
  <c r="I125" i="1" s="1"/>
  <c r="J125" i="1" s="1"/>
  <c r="K125" i="1" s="1"/>
  <c r="L125" i="1" s="1"/>
  <c r="M125" i="1" s="1"/>
  <c r="N125" i="1" s="1"/>
  <c r="O125" i="1" s="1"/>
  <c r="P125" i="1" s="1"/>
  <c r="Q125" i="1" s="1"/>
  <c r="R125" i="1" s="1"/>
  <c r="S125" i="1" s="1"/>
  <c r="T125" i="1" s="1"/>
  <c r="U125" i="1" s="1"/>
  <c r="V125" i="1" s="1"/>
  <c r="W125" i="1" s="1"/>
  <c r="X125" i="1" s="1"/>
  <c r="Y125" i="1" s="1"/>
  <c r="Z125" i="1" s="1"/>
  <c r="AA125" i="1" s="1"/>
  <c r="AB125" i="1" s="1"/>
  <c r="AC125" i="1" s="1"/>
  <c r="AD125" i="1" s="1"/>
  <c r="AE125" i="1" s="1"/>
  <c r="AF125" i="1" s="1"/>
  <c r="AG125" i="1" s="1"/>
  <c r="AH125" i="1" s="1"/>
  <c r="AI125" i="1" s="1"/>
  <c r="AJ125" i="1" s="1"/>
  <c r="AK85" i="1"/>
  <c r="G61" i="1"/>
  <c r="H61" i="1" s="1"/>
  <c r="I61" i="1" s="1"/>
  <c r="J61" i="1" s="1"/>
  <c r="K61" i="1" s="1"/>
  <c r="L61" i="1" s="1"/>
  <c r="M61" i="1" s="1"/>
  <c r="N61" i="1" s="1"/>
  <c r="O61" i="1" s="1"/>
  <c r="P61" i="1" s="1"/>
  <c r="Q61" i="1" s="1"/>
  <c r="R61" i="1" s="1"/>
  <c r="S61" i="1" s="1"/>
  <c r="T61" i="1" s="1"/>
  <c r="U61" i="1" s="1"/>
  <c r="V61" i="1" s="1"/>
  <c r="W61" i="1" s="1"/>
  <c r="X61" i="1" s="1"/>
  <c r="Y61" i="1" s="1"/>
  <c r="Z61" i="1" s="1"/>
  <c r="AA61" i="1" s="1"/>
  <c r="AB61" i="1" s="1"/>
  <c r="AC61" i="1" s="1"/>
  <c r="AD61" i="1" s="1"/>
  <c r="AE61" i="1" s="1"/>
  <c r="AF61" i="1" s="1"/>
  <c r="AG61" i="1" s="1"/>
  <c r="AH61" i="1" s="1"/>
  <c r="AI61" i="1" s="1"/>
  <c r="AJ61" i="1" s="1"/>
  <c r="AK81" i="1"/>
  <c r="AK97" i="1"/>
  <c r="AK69" i="1"/>
  <c r="AK49" i="1"/>
  <c r="AK37" i="1"/>
  <c r="AK73" i="1"/>
  <c r="AK101" i="1"/>
  <c r="AK89" i="1"/>
  <c r="AK77" i="1"/>
  <c r="AK93" i="1"/>
  <c r="G45" i="1"/>
  <c r="H45" i="1" s="1"/>
  <c r="I45" i="1" s="1"/>
  <c r="J45" i="1" s="1"/>
  <c r="K45" i="1" s="1"/>
  <c r="L45" i="1" s="1"/>
  <c r="M45" i="1" s="1"/>
  <c r="N45" i="1" s="1"/>
  <c r="O45" i="1" s="1"/>
  <c r="P45" i="1" s="1"/>
  <c r="Q45" i="1" s="1"/>
  <c r="R45" i="1" s="1"/>
  <c r="S45" i="1" s="1"/>
  <c r="T45" i="1" s="1"/>
  <c r="U45" i="1" s="1"/>
  <c r="V45" i="1" s="1"/>
  <c r="W45" i="1" s="1"/>
  <c r="X45" i="1" s="1"/>
  <c r="Y45" i="1" s="1"/>
  <c r="Z45" i="1" s="1"/>
  <c r="AA45" i="1" s="1"/>
  <c r="AB45" i="1" s="1"/>
  <c r="AC45" i="1" s="1"/>
  <c r="AD45" i="1" s="1"/>
  <c r="AE45" i="1" s="1"/>
  <c r="AF45" i="1" s="1"/>
  <c r="AG45" i="1" s="1"/>
  <c r="AH45" i="1" s="1"/>
  <c r="AI45" i="1" s="1"/>
  <c r="AJ45" i="1" s="1"/>
  <c r="G53" i="1"/>
  <c r="H53" i="1" s="1"/>
  <c r="I53" i="1" s="1"/>
  <c r="J53" i="1" s="1"/>
  <c r="K53" i="1" s="1"/>
  <c r="L53" i="1" s="1"/>
  <c r="M53" i="1" s="1"/>
  <c r="N53" i="1" s="1"/>
  <c r="O53" i="1" s="1"/>
  <c r="P53" i="1" s="1"/>
  <c r="Q53" i="1" s="1"/>
  <c r="R53" i="1" s="1"/>
  <c r="S53" i="1" s="1"/>
  <c r="T53" i="1" s="1"/>
  <c r="U53" i="1" s="1"/>
  <c r="V53" i="1" s="1"/>
  <c r="W53" i="1" s="1"/>
  <c r="X53" i="1" s="1"/>
  <c r="Y53" i="1" s="1"/>
  <c r="Z53" i="1" s="1"/>
  <c r="AA53" i="1" s="1"/>
  <c r="AB53" i="1" s="1"/>
  <c r="AC53" i="1" s="1"/>
  <c r="AD53" i="1" s="1"/>
  <c r="AE53" i="1" s="1"/>
  <c r="AF53" i="1" s="1"/>
  <c r="AG53" i="1" s="1"/>
  <c r="AH53" i="1" s="1"/>
  <c r="AI53" i="1" s="1"/>
  <c r="AJ53" i="1" s="1"/>
  <c r="G109" i="1"/>
  <c r="H109" i="1" s="1"/>
  <c r="I109" i="1" s="1"/>
  <c r="J109" i="1" s="1"/>
  <c r="K109" i="1" s="1"/>
  <c r="L109" i="1" s="1"/>
  <c r="M109" i="1" s="1"/>
  <c r="N109" i="1" s="1"/>
  <c r="O109" i="1" s="1"/>
  <c r="P109" i="1" s="1"/>
  <c r="Q109" i="1" s="1"/>
  <c r="R109" i="1" s="1"/>
  <c r="S109" i="1" s="1"/>
  <c r="T109" i="1" s="1"/>
  <c r="U109" i="1" s="1"/>
  <c r="V109" i="1" s="1"/>
  <c r="W109" i="1" s="1"/>
  <c r="X109" i="1" s="1"/>
  <c r="Y109" i="1" s="1"/>
  <c r="Z109" i="1" s="1"/>
  <c r="AA109" i="1" s="1"/>
  <c r="AB109" i="1" s="1"/>
  <c r="AC109" i="1" s="1"/>
  <c r="AD109" i="1" s="1"/>
  <c r="AE109" i="1" s="1"/>
  <c r="AF109" i="1" s="1"/>
  <c r="AG109" i="1" s="1"/>
  <c r="AH109" i="1" s="1"/>
  <c r="AI109" i="1" s="1"/>
  <c r="AJ109" i="1" s="1"/>
  <c r="AK65" i="1"/>
  <c r="AK105" i="1"/>
  <c r="AK41" i="1"/>
  <c r="S25" i="1"/>
  <c r="X33" i="1"/>
  <c r="Y33" i="1" s="1"/>
  <c r="Z33" i="1" s="1"/>
  <c r="AA33" i="1" s="1"/>
  <c r="AB33" i="1" s="1"/>
  <c r="AC33" i="1" s="1"/>
  <c r="AD33" i="1" s="1"/>
  <c r="AE33" i="1" s="1"/>
  <c r="AF33" i="1" s="1"/>
  <c r="AG33" i="1" s="1"/>
  <c r="AH33" i="1" s="1"/>
  <c r="AI33" i="1" s="1"/>
  <c r="AJ33" i="1" s="1"/>
  <c r="AK29" i="1"/>
  <c r="G12" i="1" l="1"/>
  <c r="G16" i="1" s="1"/>
  <c r="F16" i="1"/>
  <c r="H21" i="1"/>
  <c r="AK125" i="1"/>
  <c r="AK45" i="1"/>
  <c r="AK61" i="1"/>
  <c r="AK117" i="1"/>
  <c r="T25" i="1"/>
  <c r="U25" i="1" s="1"/>
  <c r="V25" i="1" s="1"/>
  <c r="W25" i="1" s="1"/>
  <c r="X25" i="1" s="1"/>
  <c r="Y25" i="1" s="1"/>
  <c r="Z25" i="1" s="1"/>
  <c r="AA25" i="1" s="1"/>
  <c r="AB25" i="1" s="1"/>
  <c r="AC25" i="1" s="1"/>
  <c r="AD25" i="1" s="1"/>
  <c r="AE25" i="1" s="1"/>
  <c r="AF25" i="1" s="1"/>
  <c r="AG25" i="1" s="1"/>
  <c r="AH25" i="1" s="1"/>
  <c r="AI25" i="1" s="1"/>
  <c r="AJ25" i="1" s="1"/>
  <c r="AK109" i="1"/>
  <c r="AK53" i="1"/>
  <c r="AK33" i="1"/>
  <c r="H12" i="1" l="1"/>
  <c r="H16" i="1" s="1"/>
  <c r="I21" i="1"/>
  <c r="J21" i="1" s="1"/>
  <c r="AK25" i="1"/>
  <c r="J12" i="1" l="1"/>
  <c r="J16" i="1" s="1"/>
  <c r="I12" i="1"/>
  <c r="I16" i="1" s="1"/>
  <c r="K21" i="1"/>
  <c r="K12" i="1" s="1"/>
  <c r="K16" i="1" s="1"/>
  <c r="L21" i="1" l="1"/>
  <c r="L12" i="1" s="1"/>
  <c r="L16" i="1" s="1"/>
  <c r="M21" i="1" l="1"/>
  <c r="M12" i="1" s="1"/>
  <c r="M16" i="1" s="1"/>
  <c r="N21" i="1" l="1"/>
  <c r="N12" i="1" s="1"/>
  <c r="N16" i="1" s="1"/>
  <c r="O21" i="1" l="1"/>
  <c r="O12" i="1" s="1"/>
  <c r="O16" i="1" s="1"/>
  <c r="P21" i="1" l="1"/>
  <c r="P12" i="1" s="1"/>
  <c r="P16" i="1" s="1"/>
  <c r="Q21" i="1" l="1"/>
  <c r="Q12" i="1" s="1"/>
  <c r="Q16" i="1" s="1"/>
  <c r="R21" i="1" l="1"/>
  <c r="R12" i="1" s="1"/>
  <c r="R16" i="1" s="1"/>
  <c r="S21" i="1" l="1"/>
  <c r="S12" i="1" s="1"/>
  <c r="S16" i="1" s="1"/>
  <c r="T21" i="1" l="1"/>
  <c r="T12" i="1" s="1"/>
  <c r="T16" i="1" s="1"/>
  <c r="U21" i="1" l="1"/>
  <c r="U12" i="1" s="1"/>
  <c r="U16" i="1" s="1"/>
  <c r="V21" i="1" l="1"/>
  <c r="V12" i="1" s="1"/>
  <c r="V16" i="1" s="1"/>
  <c r="W21" i="1" l="1"/>
  <c r="W12" i="1" s="1"/>
  <c r="W16" i="1" s="1"/>
  <c r="X21" i="1" l="1"/>
  <c r="X12" i="1" s="1"/>
  <c r="X16" i="1" s="1"/>
  <c r="Y21" i="1" l="1"/>
  <c r="Y12" i="1" s="1"/>
  <c r="Y16" i="1" s="1"/>
  <c r="Z21" i="1" l="1"/>
  <c r="Z12" i="1" s="1"/>
  <c r="Z16" i="1" s="1"/>
  <c r="AA21" i="1" l="1"/>
  <c r="AA12" i="1" s="1"/>
  <c r="AA16" i="1" s="1"/>
  <c r="AB21" i="1" l="1"/>
  <c r="AB12" i="1" s="1"/>
  <c r="AB16" i="1" s="1"/>
  <c r="AC21" i="1" l="1"/>
  <c r="AC12" i="1" s="1"/>
  <c r="AC16" i="1" s="1"/>
  <c r="AD21" i="1" l="1"/>
  <c r="AD12" i="1" s="1"/>
  <c r="AD16" i="1" s="1"/>
  <c r="AE21" i="1" l="1"/>
  <c r="AE12" i="1" s="1"/>
  <c r="AE16" i="1" s="1"/>
  <c r="AF21" i="1" l="1"/>
  <c r="AF12" i="1" s="1"/>
  <c r="AF16" i="1" s="1"/>
  <c r="AG21" i="1" l="1"/>
  <c r="AG12" i="1" s="1"/>
  <c r="AG16" i="1" s="1"/>
  <c r="AH21" i="1" l="1"/>
  <c r="AH12" i="1" s="1"/>
  <c r="AH16" i="1" s="1"/>
  <c r="AI21" i="1" l="1"/>
  <c r="AI12" i="1" s="1"/>
  <c r="AI16" i="1" s="1"/>
  <c r="AJ21" i="1" l="1"/>
  <c r="AJ12" i="1" l="1"/>
  <c r="AK12" i="1" l="1"/>
  <c r="AK16" i="1" s="1"/>
  <c r="AJ16" i="1"/>
</calcChain>
</file>

<file path=xl/sharedStrings.xml><?xml version="1.0" encoding="utf-8"?>
<sst xmlns="http://schemas.openxmlformats.org/spreadsheetml/2006/main" count="2465" uniqueCount="120">
  <si>
    <t>BLOK</t>
  </si>
  <si>
    <t>TANGGAL</t>
  </si>
  <si>
    <t>TOTAL</t>
  </si>
  <si>
    <t>HA</t>
  </si>
  <si>
    <t>TON</t>
  </si>
  <si>
    <t>LAPORAN PENGIRIMAN DAN APLIKASI JANJANG KOSONG</t>
  </si>
  <si>
    <t>ITEM</t>
  </si>
  <si>
    <t>KIRIM</t>
  </si>
  <si>
    <t>APLIKASI</t>
  </si>
  <si>
    <t>RESTAN</t>
  </si>
  <si>
    <t>UOM</t>
  </si>
  <si>
    <t>RESTAN BULAN LALU</t>
  </si>
  <si>
    <t>LUAS
(HA)</t>
  </si>
  <si>
    <t>F 6</t>
  </si>
  <si>
    <t>B 21</t>
  </si>
  <si>
    <t>PT. Anugerah Agung Prima Abadi</t>
  </si>
  <si>
    <t>BULAN : Januari</t>
  </si>
  <si>
    <t>PL 20</t>
  </si>
  <si>
    <t>D 17</t>
  </si>
  <si>
    <t>RESTAN 1 HARI</t>
  </si>
  <si>
    <t>RESTAN 2 HARI</t>
  </si>
  <si>
    <t>RESTAN 3 HARI</t>
  </si>
  <si>
    <t>RESTAN &gt; 3 HARI</t>
  </si>
  <si>
    <t>PT. ETAM BERSAMA LESTARI</t>
  </si>
  <si>
    <t>I03</t>
  </si>
  <si>
    <t>J12</t>
  </si>
  <si>
    <t>P14</t>
  </si>
  <si>
    <t>P15</t>
  </si>
  <si>
    <t>P16</t>
  </si>
  <si>
    <t>Q13</t>
  </si>
  <si>
    <t>Q19</t>
  </si>
  <si>
    <t>Q24</t>
  </si>
  <si>
    <t>R21</t>
  </si>
  <si>
    <t>S24</t>
  </si>
  <si>
    <t>T26</t>
  </si>
  <si>
    <t>T27</t>
  </si>
  <si>
    <t>T28</t>
  </si>
  <si>
    <t>U27</t>
  </si>
  <si>
    <t>U28</t>
  </si>
  <si>
    <t>Q12</t>
  </si>
  <si>
    <t>F21</t>
  </si>
  <si>
    <t>G19</t>
  </si>
  <si>
    <t>G26</t>
  </si>
  <si>
    <t>H04</t>
  </si>
  <si>
    <t>I05</t>
  </si>
  <si>
    <t>I06</t>
  </si>
  <si>
    <t>I19</t>
  </si>
  <si>
    <t>I20</t>
  </si>
  <si>
    <t>I23</t>
  </si>
  <si>
    <t>I24</t>
  </si>
  <si>
    <t>J05</t>
  </si>
  <si>
    <t>N13</t>
  </si>
  <si>
    <t>Q22</t>
  </si>
  <si>
    <t>S23</t>
  </si>
  <si>
    <t>U24</t>
  </si>
  <si>
    <t>U24A</t>
  </si>
  <si>
    <t>V24</t>
  </si>
  <si>
    <t>V33</t>
  </si>
  <si>
    <t>Q18</t>
  </si>
  <si>
    <t>L01</t>
  </si>
  <si>
    <t>R27</t>
  </si>
  <si>
    <t>Q25</t>
  </si>
  <si>
    <t>R26</t>
  </si>
  <si>
    <t>N07</t>
  </si>
  <si>
    <t>V26</t>
  </si>
  <si>
    <t>M08</t>
  </si>
  <si>
    <t>M04</t>
  </si>
  <si>
    <t>Q21</t>
  </si>
  <si>
    <t>K14</t>
  </si>
  <si>
    <t>Q23</t>
  </si>
  <si>
    <t>P19</t>
  </si>
  <si>
    <t>J13</t>
  </si>
  <si>
    <t>V25</t>
  </si>
  <si>
    <t>H01</t>
  </si>
  <si>
    <t>V27</t>
  </si>
  <si>
    <t>H02</t>
  </si>
  <si>
    <t>M03</t>
  </si>
  <si>
    <t>J02</t>
  </si>
  <si>
    <t>K02</t>
  </si>
  <si>
    <t>T29</t>
  </si>
  <si>
    <t>C09</t>
  </si>
  <si>
    <t>N11</t>
  </si>
  <si>
    <t>L04</t>
  </si>
  <si>
    <t>P06</t>
  </si>
  <si>
    <t>O06</t>
  </si>
  <si>
    <t>O07</t>
  </si>
  <si>
    <t>O05</t>
  </si>
  <si>
    <t>P11</t>
  </si>
  <si>
    <t>.</t>
  </si>
  <si>
    <t>P10</t>
  </si>
  <si>
    <t>P18</t>
  </si>
  <si>
    <t>T19</t>
  </si>
  <si>
    <t>T22</t>
  </si>
  <si>
    <t>T17</t>
  </si>
  <si>
    <t>P08</t>
  </si>
  <si>
    <t>N10</t>
  </si>
  <si>
    <t>K01</t>
  </si>
  <si>
    <t>I04</t>
  </si>
  <si>
    <t>N12</t>
  </si>
  <si>
    <t>L13</t>
  </si>
  <si>
    <t>K10</t>
  </si>
  <si>
    <t>K11</t>
  </si>
  <si>
    <t>T21</t>
  </si>
  <si>
    <t>K12</t>
  </si>
  <si>
    <t>N05</t>
  </si>
  <si>
    <t>J04</t>
  </si>
  <si>
    <t>S21</t>
  </si>
  <si>
    <t>Q20</t>
  </si>
  <si>
    <t>T23</t>
  </si>
  <si>
    <t>J06</t>
  </si>
  <si>
    <t>J07</t>
  </si>
  <si>
    <t>T24</t>
  </si>
  <si>
    <t>J08</t>
  </si>
  <si>
    <t>BULAN : JANUARI 2024</t>
  </si>
  <si>
    <t>RESTAN HI</t>
  </si>
  <si>
    <t>H03</t>
  </si>
  <si>
    <t>Q11</t>
  </si>
  <si>
    <t>BULAN : FEBRUARI 2024</t>
  </si>
  <si>
    <t>BULAN : MARET 2024</t>
  </si>
  <si>
    <t>P22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</si>
</sst>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64" formatCode="_(* #,##0.00_);_(* \(#,##0.00\);_(* &quot;-&quot;??_);_(@_)"/>
    <numFmt numFmtId="165" formatCode="_-* #,##0.00_-;\-* #,##0.00_-;_-* &quot;-&quot;_-;_-@_-"/>
    <numFmt numFmtId="166" formatCode="0.000"/>
    <numFmt numFmtId="169" formatCode="_(* #,##0_);_(* \(#,##0\);_(* &quot;-&quot;??_);_(@_)"/>
  </numFmts>
  <fonts count="9" x14ac:knownFonts="1">
    <font>
      <sz val="11"/>
      <color theme="1"/>
      <name val="Calibri"/>
      <family val="2"/>
      <charset val="1"/>
      <scheme val="minor"/>
    </font>
    <font>
      <sz val="11"/>
      <color theme="1"/>
      <name val="Calibri"/>
      <family val="2"/>
      <scheme val="minor"/>
    </font>
    <font>
      <sz val="11"/>
      <color theme="1"/>
      <name val="Calibri"/>
      <family val="2"/>
      <charset val="1"/>
      <scheme val="minor"/>
    </font>
    <font>
      <sz val="11"/>
      <color rgb="FFFF0000"/>
      <name val="Calibri"/>
      <family val="2"/>
      <charset val="1"/>
      <scheme val="minor"/>
    </font>
    <font>
      <b/>
      <sz val="11"/>
      <color theme="1"/>
      <name val="Calibri"/>
      <family val="2"/>
      <scheme val="minor"/>
    </font>
    <font>
      <sz val="11"/>
      <color theme="0"/>
      <name val="Calibri"/>
      <family val="2"/>
      <charset val="1"/>
      <scheme val="minor"/>
    </font>
    <font>
      <b/>
      <sz val="11"/>
      <color theme="0"/>
      <name val="Calibri"/>
      <family val="2"/>
      <charset val="1"/>
      <scheme val="minor"/>
    </font>
    <font>
      <sz val="11"/>
      <name val="Calibri"/>
      <family val="2"/>
      <charset val="1"/>
      <scheme val="minor"/>
    </font>
    <font>
      <b/>
      <sz val="11"/>
      <color theme="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3" tint="0.59999389629810485"/>
        <bgColor indexed="64"/>
      </patternFill>
    </fill>
    <fill>
      <patternFill patternType="solid">
        <fgColor rgb="FFFF0000"/>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5">
    <xf numFmtId="0" fontId="0" fillId="0" borderId="0"/>
    <xf numFmtId="0" fontId="1" fillId="0" borderId="0"/>
    <xf numFmtId="41" fontId="2" fillId="0" borderId="0" applyFont="0" applyFill="0" applyBorder="0" applyAlignment="0" applyProtection="0"/>
    <xf numFmtId="164" fontId="2" fillId="0" borderId="0" applyFont="0" applyFill="0" applyBorder="0" applyAlignment="0" applyProtection="0"/>
    <xf numFmtId="9" fontId="2" fillId="0" borderId="0" applyFont="0" applyFill="0" applyBorder="0" applyAlignment="0" applyProtection="0"/>
  </cellStyleXfs>
  <cellXfs count="91">
    <xf numFmtId="0" fontId="0" fillId="0" borderId="0" xfId="0"/>
    <xf numFmtId="0" fontId="0" fillId="0" borderId="6" xfId="0" applyBorder="1"/>
    <xf numFmtId="2" fontId="0" fillId="0" borderId="6" xfId="0" applyNumberFormat="1" applyBorder="1"/>
    <xf numFmtId="165" fontId="0" fillId="0" borderId="6" xfId="2" applyNumberFormat="1" applyFont="1" applyBorder="1"/>
    <xf numFmtId="0" fontId="0" fillId="3" borderId="6" xfId="0" applyFill="1" applyBorder="1"/>
    <xf numFmtId="0" fontId="0" fillId="3" borderId="6" xfId="0" applyFill="1" applyBorder="1" applyAlignment="1">
      <alignment horizontal="center"/>
    </xf>
    <xf numFmtId="2" fontId="0" fillId="3" borderId="6" xfId="0" applyNumberFormat="1" applyFill="1" applyBorder="1"/>
    <xf numFmtId="0" fontId="3" fillId="0" borderId="6" xfId="0" applyFont="1" applyBorder="1"/>
    <xf numFmtId="0" fontId="0" fillId="0" borderId="6" xfId="0" applyBorder="1" applyAlignment="1">
      <alignment horizontal="center"/>
    </xf>
    <xf numFmtId="166" fontId="0" fillId="3" borderId="6" xfId="0" applyNumberFormat="1" applyFill="1" applyBorder="1"/>
    <xf numFmtId="0" fontId="4" fillId="0" borderId="0" xfId="0" applyFont="1" applyAlignment="1">
      <alignment vertical="center"/>
    </xf>
    <xf numFmtId="0" fontId="0" fillId="0" borderId="0" xfId="0" applyAlignment="1">
      <alignment vertical="center"/>
    </xf>
    <xf numFmtId="0" fontId="0" fillId="0" borderId="0" xfId="0" applyAlignment="1">
      <alignment horizontal="center"/>
    </xf>
    <xf numFmtId="1" fontId="0" fillId="3" borderId="6" xfId="0" applyNumberFormat="1" applyFill="1" applyBorder="1"/>
    <xf numFmtId="166" fontId="0" fillId="0" borderId="6" xfId="0" applyNumberFormat="1" applyBorder="1"/>
    <xf numFmtId="166" fontId="4" fillId="3" borderId="6" xfId="0" applyNumberFormat="1" applyFont="1" applyFill="1" applyBorder="1"/>
    <xf numFmtId="2" fontId="0" fillId="3" borderId="6" xfId="0" applyNumberFormat="1" applyFill="1" applyBorder="1" applyAlignment="1">
      <alignment horizontal="right"/>
    </xf>
    <xf numFmtId="166" fontId="4" fillId="3" borderId="6" xfId="0" applyNumberFormat="1" applyFont="1" applyFill="1" applyBorder="1" applyAlignment="1">
      <alignment horizontal="right"/>
    </xf>
    <xf numFmtId="0" fontId="0" fillId="0" borderId="0" xfId="0" applyAlignment="1">
      <alignment horizontal="right"/>
    </xf>
    <xf numFmtId="166" fontId="4" fillId="0" borderId="6" xfId="0" applyNumberFormat="1" applyFont="1" applyBorder="1"/>
    <xf numFmtId="166" fontId="4" fillId="0" borderId="6" xfId="3" applyNumberFormat="1" applyFont="1" applyBorder="1"/>
    <xf numFmtId="0" fontId="0" fillId="6" borderId="6" xfId="0" applyFill="1" applyBorder="1"/>
    <xf numFmtId="2" fontId="0" fillId="6" borderId="6" xfId="0" applyNumberFormat="1" applyFill="1" applyBorder="1"/>
    <xf numFmtId="166" fontId="0" fillId="6" borderId="6" xfId="0" applyNumberFormat="1" applyFill="1" applyBorder="1"/>
    <xf numFmtId="2" fontId="0" fillId="6" borderId="6" xfId="0" applyNumberFormat="1" applyFill="1" applyBorder="1" applyAlignment="1">
      <alignment horizontal="right"/>
    </xf>
    <xf numFmtId="166" fontId="4" fillId="6" borderId="6" xfId="0" applyNumberFormat="1" applyFont="1" applyFill="1" applyBorder="1" applyAlignment="1">
      <alignment horizontal="right"/>
    </xf>
    <xf numFmtId="0" fontId="4" fillId="0" borderId="6" xfId="0" applyFont="1" applyBorder="1"/>
    <xf numFmtId="166" fontId="4" fillId="6" borderId="6" xfId="0" applyNumberFormat="1" applyFont="1" applyFill="1" applyBorder="1"/>
    <xf numFmtId="2" fontId="4" fillId="3" borderId="6" xfId="0" applyNumberFormat="1" applyFont="1" applyFill="1" applyBorder="1" applyAlignment="1">
      <alignment horizontal="right"/>
    </xf>
    <xf numFmtId="2" fontId="4" fillId="6" borderId="6" xfId="0" applyNumberFormat="1" applyFont="1" applyFill="1" applyBorder="1" applyAlignment="1">
      <alignment horizontal="right"/>
    </xf>
    <xf numFmtId="0" fontId="0" fillId="0" borderId="0" xfId="4" applyNumberFormat="1" applyFont="1"/>
    <xf numFmtId="166" fontId="0" fillId="4" borderId="6" xfId="0" applyNumberFormat="1" applyFill="1" applyBorder="1"/>
    <xf numFmtId="0" fontId="0" fillId="0" borderId="0" xfId="0" applyAlignment="1">
      <alignment horizontal="center" vertical="center"/>
    </xf>
    <xf numFmtId="2" fontId="0" fillId="0" borderId="0" xfId="0" applyNumberFormat="1"/>
    <xf numFmtId="0" fontId="4" fillId="6" borderId="6" xfId="0" applyFont="1" applyFill="1" applyBorder="1" applyAlignment="1">
      <alignment horizontal="center"/>
    </xf>
    <xf numFmtId="0" fontId="4" fillId="2" borderId="6" xfId="0" applyFont="1" applyFill="1" applyBorder="1" applyAlignment="1">
      <alignment horizontal="center"/>
    </xf>
    <xf numFmtId="0" fontId="4" fillId="5" borderId="6" xfId="0" applyFont="1" applyFill="1" applyBorder="1" applyAlignment="1">
      <alignment horizontal="center"/>
    </xf>
    <xf numFmtId="0" fontId="4" fillId="5" borderId="6" xfId="0" applyFont="1" applyFill="1" applyBorder="1"/>
    <xf numFmtId="2" fontId="4" fillId="6" borderId="6" xfId="0" applyNumberFormat="1" applyFont="1" applyFill="1" applyBorder="1"/>
    <xf numFmtId="2" fontId="4" fillId="5" borderId="6" xfId="0" applyNumberFormat="1" applyFont="1" applyFill="1" applyBorder="1"/>
    <xf numFmtId="0" fontId="4" fillId="0" borderId="0" xfId="0" applyFont="1"/>
    <xf numFmtId="0" fontId="4" fillId="5" borderId="5" xfId="0" applyFont="1" applyFill="1" applyBorder="1"/>
    <xf numFmtId="166" fontId="4" fillId="5" borderId="6" xfId="0" applyNumberFormat="1" applyFont="1" applyFill="1" applyBorder="1"/>
    <xf numFmtId="0" fontId="4" fillId="7" borderId="6" xfId="0" applyFont="1" applyFill="1" applyBorder="1" applyAlignment="1">
      <alignment horizontal="center"/>
    </xf>
    <xf numFmtId="0" fontId="4" fillId="0" borderId="5" xfId="0" applyFont="1" applyBorder="1"/>
    <xf numFmtId="2" fontId="4" fillId="0" borderId="6" xfId="0" applyNumberFormat="1" applyFont="1" applyBorder="1"/>
    <xf numFmtId="0" fontId="0" fillId="0" borderId="6" xfId="0" applyBorder="1" applyAlignment="1">
      <alignment horizontal="right"/>
    </xf>
    <xf numFmtId="0" fontId="0" fillId="4" borderId="1" xfId="0" applyFill="1" applyBorder="1" applyAlignment="1">
      <alignment vertical="center"/>
    </xf>
    <xf numFmtId="0" fontId="0" fillId="4" borderId="7" xfId="0" applyFill="1" applyBorder="1" applyAlignment="1">
      <alignment vertical="center"/>
    </xf>
    <xf numFmtId="0" fontId="0" fillId="4" borderId="5" xfId="0" applyFill="1" applyBorder="1" applyAlignment="1">
      <alignment vertical="center"/>
    </xf>
    <xf numFmtId="166" fontId="4" fillId="5" borderId="5" xfId="0" applyNumberFormat="1" applyFont="1" applyFill="1" applyBorder="1"/>
    <xf numFmtId="164" fontId="4" fillId="5" borderId="6" xfId="3" applyFont="1" applyFill="1" applyBorder="1"/>
    <xf numFmtId="0" fontId="4" fillId="8" borderId="6" xfId="0" applyFont="1" applyFill="1" applyBorder="1" applyAlignment="1">
      <alignment horizontal="center"/>
    </xf>
    <xf numFmtId="164" fontId="4" fillId="0" borderId="6" xfId="3" applyFont="1" applyFill="1" applyBorder="1"/>
    <xf numFmtId="0" fontId="4" fillId="9" borderId="6" xfId="0" applyFont="1" applyFill="1" applyBorder="1" applyAlignment="1">
      <alignment horizontal="center"/>
    </xf>
    <xf numFmtId="169" fontId="4" fillId="5" borderId="6" xfId="0" applyNumberFormat="1" applyFont="1" applyFill="1" applyBorder="1"/>
    <xf numFmtId="0" fontId="5" fillId="0" borderId="0" xfId="0" applyFont="1"/>
    <xf numFmtId="0" fontId="6" fillId="0" borderId="0" xfId="0" applyFont="1"/>
    <xf numFmtId="0" fontId="7" fillId="0" borderId="0" xfId="0" applyFont="1"/>
    <xf numFmtId="0" fontId="5" fillId="0" borderId="0" xfId="0" applyFont="1" applyAlignment="1">
      <alignment vertical="center"/>
    </xf>
    <xf numFmtId="0" fontId="5" fillId="0" borderId="0" xfId="0" applyFont="1" applyAlignment="1">
      <alignment horizontal="center"/>
    </xf>
    <xf numFmtId="2" fontId="7" fillId="0" borderId="0" xfId="0" applyNumberFormat="1" applyFont="1"/>
    <xf numFmtId="2" fontId="5" fillId="0" borderId="0" xfId="0" applyNumberFormat="1" applyFont="1"/>
    <xf numFmtId="2" fontId="6" fillId="0" borderId="0" xfId="0" applyNumberFormat="1" applyFont="1"/>
    <xf numFmtId="1" fontId="4" fillId="5" borderId="6" xfId="0" applyNumberFormat="1" applyFont="1" applyFill="1" applyBorder="1"/>
    <xf numFmtId="2" fontId="5" fillId="4" borderId="0" xfId="0" applyNumberFormat="1" applyFont="1" applyFill="1"/>
    <xf numFmtId="2" fontId="6" fillId="4" borderId="0" xfId="0" applyNumberFormat="1" applyFont="1" applyFill="1"/>
    <xf numFmtId="1" fontId="4" fillId="0" borderId="0" xfId="0" applyNumberFormat="1" applyFont="1"/>
    <xf numFmtId="0" fontId="3" fillId="0" borderId="0" xfId="0" applyFont="1"/>
    <xf numFmtId="2" fontId="3" fillId="0" borderId="0" xfId="0" applyNumberFormat="1" applyFont="1"/>
    <xf numFmtId="2" fontId="3" fillId="4" borderId="0" xfId="0" applyNumberFormat="1" applyFont="1" applyFill="1"/>
    <xf numFmtId="1" fontId="8" fillId="0" borderId="0" xfId="0" applyNumberFormat="1" applyFont="1"/>
    <xf numFmtId="2" fontId="0" fillId="4" borderId="0" xfId="0" applyNumberFormat="1" applyFill="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0" borderId="6" xfId="0" applyBorder="1" applyAlignment="1">
      <alignment horizontal="center"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7" xfId="0" applyFont="1" applyFill="1" applyBorder="1" applyAlignment="1">
      <alignment horizontal="center" vertical="center"/>
    </xf>
  </cellXfs>
  <cellStyles count="5">
    <cellStyle name="Comma" xfId="3" builtinId="3"/>
    <cellStyle name="Comma [0]" xfId="2" builtinId="6"/>
    <cellStyle name="Normal" xfId="0" builtinId="0"/>
    <cellStyle name="Normal 2" xfId="1"/>
    <cellStyle name="Percent" xfId="4" builtinId="5"/>
  </cellStyles>
  <dxfs count="8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001.%20DATA%20LAPORAN\00.%20HS\00.HS%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I"/>
      <sheetName val="PLASMA"/>
      <sheetName val="Sheet1"/>
      <sheetName val="INTI1"/>
      <sheetName val="PLASMA 1"/>
      <sheetName val="ALL"/>
    </sheetNames>
    <sheetDataSet>
      <sheetData sheetId="0">
        <row r="4">
          <cell r="E4">
            <v>1</v>
          </cell>
          <cell r="F4" t="str">
            <v>A11</v>
          </cell>
          <cell r="G4">
            <v>3.9660000000000002</v>
          </cell>
        </row>
        <row r="5">
          <cell r="F5" t="str">
            <v>B11</v>
          </cell>
          <cell r="G5">
            <v>19.052</v>
          </cell>
        </row>
        <row r="6">
          <cell r="F6" t="str">
            <v>B12</v>
          </cell>
          <cell r="G6">
            <v>17.966000000000001</v>
          </cell>
        </row>
        <row r="7">
          <cell r="F7" t="str">
            <v>B13</v>
          </cell>
          <cell r="G7">
            <v>19.036999999999999</v>
          </cell>
        </row>
        <row r="8">
          <cell r="F8" t="str">
            <v>B14</v>
          </cell>
          <cell r="G8">
            <v>19.643000000000001</v>
          </cell>
        </row>
        <row r="9">
          <cell r="F9" t="str">
            <v>C07</v>
          </cell>
          <cell r="G9">
            <v>23.972000000000001</v>
          </cell>
        </row>
        <row r="10">
          <cell r="F10" t="str">
            <v>C08</v>
          </cell>
          <cell r="G10">
            <v>24.968</v>
          </cell>
        </row>
        <row r="11">
          <cell r="F11" t="str">
            <v>C09</v>
          </cell>
          <cell r="G11">
            <v>21.638000000000002</v>
          </cell>
        </row>
        <row r="12">
          <cell r="F12" t="str">
            <v>C10</v>
          </cell>
          <cell r="G12">
            <v>24.684999999999999</v>
          </cell>
        </row>
        <row r="13">
          <cell r="F13" t="str">
            <v>C11</v>
          </cell>
          <cell r="G13">
            <v>24.253</v>
          </cell>
        </row>
        <row r="14">
          <cell r="F14" t="str">
            <v>C12</v>
          </cell>
          <cell r="G14">
            <v>23.431999999999999</v>
          </cell>
        </row>
        <row r="15">
          <cell r="F15" t="str">
            <v>A12</v>
          </cell>
          <cell r="G15">
            <v>7.7050000000000001</v>
          </cell>
        </row>
        <row r="16">
          <cell r="F16" t="str">
            <v>C13</v>
          </cell>
          <cell r="G16">
            <v>22.286999999999999</v>
          </cell>
        </row>
        <row r="17">
          <cell r="F17" t="str">
            <v>C14</v>
          </cell>
          <cell r="G17">
            <v>21.645</v>
          </cell>
        </row>
        <row r="18">
          <cell r="F18" t="str">
            <v>C15</v>
          </cell>
          <cell r="G18">
            <v>10.901</v>
          </cell>
        </row>
        <row r="19">
          <cell r="F19" t="str">
            <v>C16</v>
          </cell>
          <cell r="G19">
            <v>7.806</v>
          </cell>
        </row>
        <row r="20">
          <cell r="F20" t="str">
            <v>C17</v>
          </cell>
          <cell r="G20">
            <v>8.9420000000000002</v>
          </cell>
        </row>
        <row r="21">
          <cell r="F21" t="str">
            <v>C18</v>
          </cell>
          <cell r="G21">
            <v>8.6340000000000003</v>
          </cell>
        </row>
        <row r="22">
          <cell r="F22" t="str">
            <v>C19</v>
          </cell>
          <cell r="G22">
            <v>8.6579999999999995</v>
          </cell>
        </row>
        <row r="23">
          <cell r="F23" t="str">
            <v>C20</v>
          </cell>
          <cell r="G23">
            <v>7.8780000000000001</v>
          </cell>
        </row>
        <row r="24">
          <cell r="F24" t="str">
            <v>D07</v>
          </cell>
          <cell r="G24">
            <v>24.03</v>
          </cell>
        </row>
        <row r="25">
          <cell r="F25" t="str">
            <v>D08</v>
          </cell>
          <cell r="G25">
            <v>24.97</v>
          </cell>
        </row>
        <row r="26">
          <cell r="F26" t="str">
            <v>A13</v>
          </cell>
          <cell r="G26">
            <v>11.372999999999999</v>
          </cell>
        </row>
        <row r="27">
          <cell r="F27" t="str">
            <v>E07</v>
          </cell>
          <cell r="G27">
            <v>2.9430000000000001</v>
          </cell>
        </row>
        <row r="28">
          <cell r="F28" t="str">
            <v>E08</v>
          </cell>
          <cell r="G28">
            <v>5.0720000000000001</v>
          </cell>
        </row>
        <row r="29">
          <cell r="F29" t="str">
            <v>E09</v>
          </cell>
          <cell r="G29">
            <v>10.727</v>
          </cell>
        </row>
        <row r="30">
          <cell r="F30" t="str">
            <v>C21</v>
          </cell>
          <cell r="G30">
            <v>9.6280000000000001</v>
          </cell>
        </row>
        <row r="31">
          <cell r="F31" t="str">
            <v>B15</v>
          </cell>
          <cell r="G31">
            <v>5.39</v>
          </cell>
        </row>
        <row r="32">
          <cell r="F32" t="str">
            <v>A14</v>
          </cell>
          <cell r="G32">
            <v>14.944000000000001</v>
          </cell>
        </row>
        <row r="33">
          <cell r="F33" t="str">
            <v>A15</v>
          </cell>
          <cell r="G33">
            <v>19.834</v>
          </cell>
        </row>
        <row r="34">
          <cell r="F34" t="str">
            <v>B07</v>
          </cell>
          <cell r="G34">
            <v>21.792999999999999</v>
          </cell>
        </row>
        <row r="35">
          <cell r="F35" t="str">
            <v>B08</v>
          </cell>
          <cell r="G35">
            <v>17.003</v>
          </cell>
        </row>
        <row r="36">
          <cell r="F36" t="str">
            <v>D09</v>
          </cell>
          <cell r="G36">
            <v>24.942</v>
          </cell>
        </row>
        <row r="37">
          <cell r="F37" t="str">
            <v>B09</v>
          </cell>
          <cell r="G37">
            <v>19.765999999999998</v>
          </cell>
        </row>
        <row r="38">
          <cell r="F38" t="str">
            <v>B10</v>
          </cell>
          <cell r="G38">
            <v>23.271000000000001</v>
          </cell>
        </row>
        <row r="39">
          <cell r="F39" t="str">
            <v>D11</v>
          </cell>
          <cell r="G39">
            <v>26.222000000000001</v>
          </cell>
        </row>
        <row r="40">
          <cell r="F40" t="str">
            <v>D12</v>
          </cell>
          <cell r="G40">
            <v>24.16</v>
          </cell>
        </row>
        <row r="41">
          <cell r="F41" t="str">
            <v>D16</v>
          </cell>
          <cell r="G41">
            <v>25.808</v>
          </cell>
        </row>
        <row r="42">
          <cell r="F42" t="str">
            <v>E10</v>
          </cell>
          <cell r="G42">
            <v>34.404000000000003</v>
          </cell>
        </row>
        <row r="43">
          <cell r="F43" t="str">
            <v>E12</v>
          </cell>
          <cell r="G43">
            <v>28.32</v>
          </cell>
        </row>
        <row r="44">
          <cell r="F44" t="str">
            <v>E13</v>
          </cell>
          <cell r="G44">
            <v>30.331</v>
          </cell>
        </row>
        <row r="45">
          <cell r="F45" t="str">
            <v>E14</v>
          </cell>
          <cell r="G45">
            <v>25.733000000000001</v>
          </cell>
        </row>
        <row r="46">
          <cell r="F46" t="str">
            <v>E15</v>
          </cell>
          <cell r="G46">
            <v>25.395</v>
          </cell>
        </row>
        <row r="47">
          <cell r="F47" t="str">
            <v>F10</v>
          </cell>
          <cell r="G47">
            <v>35.445999999999998</v>
          </cell>
        </row>
        <row r="48">
          <cell r="F48" t="str">
            <v>F12</v>
          </cell>
          <cell r="G48">
            <v>29.646000000000001</v>
          </cell>
        </row>
        <row r="49">
          <cell r="F49" t="str">
            <v>F13</v>
          </cell>
          <cell r="G49">
            <v>30.593</v>
          </cell>
        </row>
        <row r="50">
          <cell r="F50" t="str">
            <v>F14</v>
          </cell>
          <cell r="G50">
            <v>26.306999999999999</v>
          </cell>
        </row>
        <row r="51">
          <cell r="F51" t="str">
            <v>F15</v>
          </cell>
          <cell r="G51">
            <v>25.55</v>
          </cell>
        </row>
        <row r="52">
          <cell r="F52" t="str">
            <v>D10</v>
          </cell>
          <cell r="G52">
            <v>25.11</v>
          </cell>
        </row>
        <row r="53">
          <cell r="F53" t="str">
            <v>D13</v>
          </cell>
          <cell r="G53">
            <v>25.38</v>
          </cell>
        </row>
        <row r="54">
          <cell r="F54" t="str">
            <v>D14</v>
          </cell>
          <cell r="G54">
            <v>24.661000000000001</v>
          </cell>
        </row>
        <row r="55">
          <cell r="F55" t="str">
            <v>D15</v>
          </cell>
          <cell r="G55">
            <v>25.587</v>
          </cell>
        </row>
        <row r="56">
          <cell r="F56" t="str">
            <v>E11</v>
          </cell>
          <cell r="G56">
            <v>28.1</v>
          </cell>
        </row>
        <row r="57">
          <cell r="F57" t="str">
            <v>F11</v>
          </cell>
          <cell r="G57">
            <v>29.995999999999999</v>
          </cell>
        </row>
        <row r="58">
          <cell r="F58" t="str">
            <v>D17</v>
          </cell>
          <cell r="G58">
            <v>25.696999999999999</v>
          </cell>
        </row>
        <row r="59">
          <cell r="F59" t="str">
            <v>D18</v>
          </cell>
          <cell r="G59">
            <v>25.15</v>
          </cell>
        </row>
        <row r="60">
          <cell r="F60" t="str">
            <v>D19</v>
          </cell>
          <cell r="G60">
            <v>24.381</v>
          </cell>
        </row>
        <row r="61">
          <cell r="F61" t="str">
            <v>D20</v>
          </cell>
          <cell r="G61">
            <v>25.9</v>
          </cell>
        </row>
        <row r="62">
          <cell r="F62" t="str">
            <v>D21</v>
          </cell>
          <cell r="G62">
            <v>42.795000000000002</v>
          </cell>
        </row>
        <row r="63">
          <cell r="F63" t="str">
            <v>E16</v>
          </cell>
          <cell r="G63">
            <v>24.437999999999999</v>
          </cell>
        </row>
        <row r="64">
          <cell r="F64" t="str">
            <v>E17</v>
          </cell>
          <cell r="G64">
            <v>25.312999999999999</v>
          </cell>
        </row>
        <row r="65">
          <cell r="F65" t="str">
            <v>E18</v>
          </cell>
          <cell r="G65">
            <v>25.059000000000001</v>
          </cell>
        </row>
        <row r="66">
          <cell r="F66" t="str">
            <v>E19</v>
          </cell>
          <cell r="G66">
            <v>25.513000000000002</v>
          </cell>
        </row>
        <row r="67">
          <cell r="F67" t="str">
            <v>E20</v>
          </cell>
          <cell r="G67">
            <v>25.64</v>
          </cell>
        </row>
        <row r="68">
          <cell r="F68" t="str">
            <v>E21</v>
          </cell>
          <cell r="G68">
            <v>25.428000000000001</v>
          </cell>
        </row>
        <row r="69">
          <cell r="F69" t="str">
            <v>E22</v>
          </cell>
          <cell r="G69">
            <v>20.431000000000001</v>
          </cell>
        </row>
        <row r="70">
          <cell r="F70" t="str">
            <v>E23</v>
          </cell>
          <cell r="G70">
            <v>12.882</v>
          </cell>
        </row>
        <row r="71">
          <cell r="F71" t="str">
            <v>F16</v>
          </cell>
          <cell r="G71">
            <v>25.46</v>
          </cell>
        </row>
        <row r="72">
          <cell r="F72" t="str">
            <v>F17</v>
          </cell>
          <cell r="G72">
            <v>25.92</v>
          </cell>
        </row>
        <row r="73">
          <cell r="F73" t="str">
            <v>F18</v>
          </cell>
          <cell r="G73">
            <v>25.891999999999999</v>
          </cell>
        </row>
        <row r="74">
          <cell r="F74" t="str">
            <v>F19</v>
          </cell>
          <cell r="G74">
            <v>26.114000000000001</v>
          </cell>
        </row>
        <row r="75">
          <cell r="F75" t="str">
            <v>F20</v>
          </cell>
          <cell r="G75">
            <v>26.137</v>
          </cell>
        </row>
        <row r="76">
          <cell r="F76" t="str">
            <v>F21</v>
          </cell>
          <cell r="G76">
            <v>25.617999999999999</v>
          </cell>
        </row>
        <row r="77">
          <cell r="F77" t="str">
            <v>F22</v>
          </cell>
          <cell r="G77">
            <v>24.966000000000001</v>
          </cell>
        </row>
        <row r="78">
          <cell r="F78" t="str">
            <v>F23</v>
          </cell>
          <cell r="G78">
            <v>23.588999999999999</v>
          </cell>
        </row>
        <row r="79">
          <cell r="F79" t="str">
            <v>G14</v>
          </cell>
          <cell r="G79">
            <v>26.67</v>
          </cell>
        </row>
        <row r="80">
          <cell r="F80" t="str">
            <v>G15</v>
          </cell>
          <cell r="G80">
            <v>30.491</v>
          </cell>
        </row>
        <row r="81">
          <cell r="F81" t="str">
            <v>G16</v>
          </cell>
          <cell r="G81">
            <v>25.36</v>
          </cell>
        </row>
        <row r="82">
          <cell r="F82" t="str">
            <v>G17</v>
          </cell>
          <cell r="G82">
            <v>25.628</v>
          </cell>
        </row>
        <row r="83">
          <cell r="F83" t="str">
            <v>G18</v>
          </cell>
          <cell r="G83">
            <v>24.763999999999999</v>
          </cell>
        </row>
        <row r="84">
          <cell r="F84" t="str">
            <v>G19</v>
          </cell>
          <cell r="G84">
            <v>24.452999999999999</v>
          </cell>
        </row>
        <row r="85">
          <cell r="F85" t="str">
            <v>G20</v>
          </cell>
          <cell r="G85">
            <v>24.58</v>
          </cell>
        </row>
        <row r="86">
          <cell r="F86" t="str">
            <v>H14</v>
          </cell>
          <cell r="G86">
            <v>29.52</v>
          </cell>
        </row>
        <row r="87">
          <cell r="F87" t="str">
            <v>H15</v>
          </cell>
          <cell r="G87">
            <v>30.7</v>
          </cell>
        </row>
        <row r="88">
          <cell r="F88" t="str">
            <v>H16</v>
          </cell>
          <cell r="G88">
            <v>23.15</v>
          </cell>
        </row>
        <row r="89">
          <cell r="F89" t="str">
            <v>H17</v>
          </cell>
          <cell r="G89">
            <v>24.991</v>
          </cell>
        </row>
        <row r="90">
          <cell r="F90" t="str">
            <v>H18</v>
          </cell>
          <cell r="G90">
            <v>27.65</v>
          </cell>
        </row>
        <row r="91">
          <cell r="F91" t="str">
            <v>H19</v>
          </cell>
          <cell r="G91">
            <v>22.187999999999999</v>
          </cell>
        </row>
        <row r="92">
          <cell r="F92" t="str">
            <v>H20</v>
          </cell>
          <cell r="G92">
            <v>24.885000000000002</v>
          </cell>
        </row>
        <row r="93">
          <cell r="F93" t="str">
            <v>I14</v>
          </cell>
          <cell r="G93">
            <v>28.87</v>
          </cell>
        </row>
        <row r="94">
          <cell r="F94" t="str">
            <v>I15</v>
          </cell>
          <cell r="G94">
            <v>29.361999999999998</v>
          </cell>
        </row>
        <row r="95">
          <cell r="F95" t="str">
            <v>I16</v>
          </cell>
          <cell r="G95">
            <v>30.821000000000002</v>
          </cell>
        </row>
        <row r="96">
          <cell r="F96" t="str">
            <v>I17</v>
          </cell>
          <cell r="G96">
            <v>26.35</v>
          </cell>
        </row>
        <row r="97">
          <cell r="F97" t="str">
            <v>I18</v>
          </cell>
          <cell r="G97">
            <v>29.33</v>
          </cell>
        </row>
        <row r="98">
          <cell r="F98" t="str">
            <v>I19</v>
          </cell>
          <cell r="G98">
            <v>27.567</v>
          </cell>
        </row>
        <row r="99">
          <cell r="F99" t="str">
            <v>E28</v>
          </cell>
          <cell r="G99">
            <v>19.164999999999999</v>
          </cell>
        </row>
        <row r="100">
          <cell r="F100" t="str">
            <v>E29</v>
          </cell>
          <cell r="G100">
            <v>25.988</v>
          </cell>
        </row>
        <row r="101">
          <cell r="F101" t="str">
            <v>F24</v>
          </cell>
          <cell r="G101">
            <v>26.024999999999999</v>
          </cell>
        </row>
        <row r="102">
          <cell r="F102" t="str">
            <v>F25</v>
          </cell>
          <cell r="G102">
            <v>23.623000000000001</v>
          </cell>
        </row>
        <row r="103">
          <cell r="F103" t="str">
            <v>F26</v>
          </cell>
          <cell r="G103">
            <v>40.180999999999997</v>
          </cell>
        </row>
        <row r="104">
          <cell r="F104" t="str">
            <v>F28</v>
          </cell>
          <cell r="G104">
            <v>31.78</v>
          </cell>
        </row>
        <row r="105">
          <cell r="F105" t="str">
            <v>F29</v>
          </cell>
          <cell r="G105">
            <v>34.709000000000003</v>
          </cell>
        </row>
        <row r="106">
          <cell r="F106" t="str">
            <v>G23</v>
          </cell>
          <cell r="G106">
            <v>26.076000000000001</v>
          </cell>
        </row>
        <row r="107">
          <cell r="F107" t="str">
            <v>G24</v>
          </cell>
          <cell r="G107">
            <v>23.474</v>
          </cell>
        </row>
        <row r="108">
          <cell r="F108" t="str">
            <v>G25</v>
          </cell>
          <cell r="G108">
            <v>23.81</v>
          </cell>
        </row>
        <row r="109">
          <cell r="F109" t="str">
            <v>G26</v>
          </cell>
          <cell r="G109">
            <v>39.430999999999997</v>
          </cell>
        </row>
        <row r="110">
          <cell r="F110" t="str">
            <v>G27</v>
          </cell>
          <cell r="G110">
            <v>31.571999999999999</v>
          </cell>
        </row>
        <row r="111">
          <cell r="F111" t="str">
            <v>G28</v>
          </cell>
          <cell r="G111">
            <v>31.486000000000001</v>
          </cell>
        </row>
        <row r="112">
          <cell r="F112" t="str">
            <v>G29</v>
          </cell>
          <cell r="G112">
            <v>24.05</v>
          </cell>
        </row>
        <row r="113">
          <cell r="F113" t="str">
            <v>F27</v>
          </cell>
          <cell r="G113">
            <v>32.369</v>
          </cell>
        </row>
        <row r="114">
          <cell r="F114" t="str">
            <v>E24</v>
          </cell>
          <cell r="G114">
            <v>35.450000000000003</v>
          </cell>
        </row>
        <row r="115">
          <cell r="F115" t="str">
            <v>E25</v>
          </cell>
          <cell r="G115">
            <v>21.48</v>
          </cell>
        </row>
        <row r="116">
          <cell r="F116" t="str">
            <v>E26</v>
          </cell>
          <cell r="G116">
            <v>34.552</v>
          </cell>
        </row>
        <row r="117">
          <cell r="F117" t="str">
            <v>E27</v>
          </cell>
          <cell r="G117">
            <v>24.3</v>
          </cell>
        </row>
        <row r="118">
          <cell r="F118" t="str">
            <v>G21</v>
          </cell>
          <cell r="G118">
            <v>27.122</v>
          </cell>
        </row>
        <row r="119">
          <cell r="F119" t="str">
            <v>G22</v>
          </cell>
          <cell r="G119">
            <v>26.228000000000002</v>
          </cell>
        </row>
        <row r="120">
          <cell r="F120" t="str">
            <v>H21</v>
          </cell>
          <cell r="G120">
            <v>24.841999999999999</v>
          </cell>
        </row>
        <row r="121">
          <cell r="F121" t="str">
            <v>H22</v>
          </cell>
          <cell r="G121">
            <v>25.725999999999999</v>
          </cell>
        </row>
        <row r="122">
          <cell r="F122" t="str">
            <v>H23</v>
          </cell>
          <cell r="G122">
            <v>25.321000000000002</v>
          </cell>
        </row>
        <row r="123">
          <cell r="F123" t="str">
            <v>H24</v>
          </cell>
          <cell r="G123">
            <v>22</v>
          </cell>
        </row>
        <row r="124">
          <cell r="F124" t="str">
            <v>H25</v>
          </cell>
          <cell r="G124">
            <v>21.35</v>
          </cell>
        </row>
        <row r="125">
          <cell r="F125" t="str">
            <v>H26</v>
          </cell>
          <cell r="G125">
            <v>38</v>
          </cell>
        </row>
        <row r="126">
          <cell r="F126" t="str">
            <v>H27</v>
          </cell>
          <cell r="G126">
            <v>26.802</v>
          </cell>
        </row>
        <row r="127">
          <cell r="F127" t="str">
            <v>H28</v>
          </cell>
          <cell r="G127">
            <v>28.692</v>
          </cell>
        </row>
        <row r="128">
          <cell r="F128" t="str">
            <v>H29</v>
          </cell>
          <cell r="G128">
            <v>23.597999999999999</v>
          </cell>
        </row>
        <row r="129">
          <cell r="F129" t="str">
            <v>I20</v>
          </cell>
          <cell r="G129">
            <v>34.872999999999998</v>
          </cell>
        </row>
        <row r="130">
          <cell r="F130" t="str">
            <v>I21</v>
          </cell>
          <cell r="G130">
            <v>31.06</v>
          </cell>
        </row>
        <row r="131">
          <cell r="F131" t="str">
            <v>I22</v>
          </cell>
          <cell r="G131">
            <v>25.471</v>
          </cell>
        </row>
        <row r="132">
          <cell r="F132" t="str">
            <v>I23</v>
          </cell>
          <cell r="G132">
            <v>21.093</v>
          </cell>
        </row>
        <row r="133">
          <cell r="F133" t="str">
            <v>I24</v>
          </cell>
          <cell r="G133">
            <v>22.658999999999999</v>
          </cell>
        </row>
        <row r="134">
          <cell r="F134" t="str">
            <v>I25</v>
          </cell>
          <cell r="G134">
            <v>14.007999999999999</v>
          </cell>
        </row>
        <row r="135">
          <cell r="F135" t="str">
            <v>I26</v>
          </cell>
          <cell r="G135">
            <v>8.77</v>
          </cell>
        </row>
        <row r="136">
          <cell r="F136" t="str">
            <v>I27</v>
          </cell>
          <cell r="G136">
            <v>23.72</v>
          </cell>
        </row>
        <row r="137">
          <cell r="F137" t="str">
            <v>J13</v>
          </cell>
          <cell r="G137">
            <v>30.158999999999999</v>
          </cell>
        </row>
        <row r="138">
          <cell r="F138" t="str">
            <v>J14</v>
          </cell>
          <cell r="G138">
            <v>26.914000000000001</v>
          </cell>
        </row>
        <row r="139">
          <cell r="F139" t="str">
            <v>J15</v>
          </cell>
          <cell r="G139">
            <v>27.741</v>
          </cell>
        </row>
        <row r="140">
          <cell r="F140" t="str">
            <v>J16</v>
          </cell>
          <cell r="G140">
            <v>26.146000000000001</v>
          </cell>
        </row>
        <row r="141">
          <cell r="F141" t="str">
            <v>J17</v>
          </cell>
          <cell r="G141">
            <v>23.222000000000001</v>
          </cell>
        </row>
        <row r="142">
          <cell r="F142" t="str">
            <v>J18</v>
          </cell>
          <cell r="G142">
            <v>27.795000000000002</v>
          </cell>
        </row>
        <row r="143">
          <cell r="F143" t="str">
            <v>J19</v>
          </cell>
          <cell r="G143">
            <v>21.518000000000001</v>
          </cell>
        </row>
        <row r="144">
          <cell r="F144" t="str">
            <v>J20</v>
          </cell>
          <cell r="G144">
            <v>16.943999999999999</v>
          </cell>
        </row>
        <row r="145">
          <cell r="F145" t="str">
            <v>J21</v>
          </cell>
          <cell r="G145">
            <v>18.957000000000001</v>
          </cell>
        </row>
        <row r="146">
          <cell r="F146" t="str">
            <v>J22</v>
          </cell>
          <cell r="G146">
            <v>12.111000000000001</v>
          </cell>
        </row>
        <row r="147">
          <cell r="F147" t="str">
            <v>J23</v>
          </cell>
          <cell r="G147">
            <v>17.638000000000002</v>
          </cell>
        </row>
        <row r="148">
          <cell r="F148" t="str">
            <v>J25</v>
          </cell>
          <cell r="G148">
            <v>0.81100000000000005</v>
          </cell>
        </row>
        <row r="149">
          <cell r="F149" t="str">
            <v>K13</v>
          </cell>
          <cell r="G149">
            <v>26.22</v>
          </cell>
        </row>
        <row r="150">
          <cell r="F150" t="str">
            <v>K14</v>
          </cell>
          <cell r="G150">
            <v>28.2</v>
          </cell>
        </row>
        <row r="151">
          <cell r="F151" t="str">
            <v>K15</v>
          </cell>
          <cell r="G151">
            <v>34.283000000000001</v>
          </cell>
        </row>
        <row r="152">
          <cell r="F152" t="str">
            <v>K16</v>
          </cell>
          <cell r="G152">
            <v>25.29</v>
          </cell>
        </row>
        <row r="153">
          <cell r="F153" t="str">
            <v>K17</v>
          </cell>
          <cell r="G153">
            <v>28.074999999999999</v>
          </cell>
        </row>
        <row r="154">
          <cell r="F154" t="str">
            <v>K18</v>
          </cell>
          <cell r="G154">
            <v>14.218999999999999</v>
          </cell>
        </row>
        <row r="155">
          <cell r="F155" t="str">
            <v>L12</v>
          </cell>
          <cell r="G155">
            <v>20.85</v>
          </cell>
        </row>
        <row r="156">
          <cell r="F156" t="str">
            <v>L13</v>
          </cell>
          <cell r="G156">
            <v>24.82</v>
          </cell>
        </row>
        <row r="157">
          <cell r="F157" t="str">
            <v>L14</v>
          </cell>
          <cell r="G157">
            <v>33.183</v>
          </cell>
        </row>
        <row r="158">
          <cell r="F158" t="str">
            <v>M09</v>
          </cell>
          <cell r="G158">
            <v>23.216000000000001</v>
          </cell>
        </row>
        <row r="159">
          <cell r="F159" t="str">
            <v>N13</v>
          </cell>
          <cell r="G159">
            <v>35.590000000000003</v>
          </cell>
        </row>
        <row r="160">
          <cell r="F160" t="str">
            <v>I07</v>
          </cell>
          <cell r="G160">
            <v>30.71</v>
          </cell>
        </row>
        <row r="161">
          <cell r="F161" t="str">
            <v>I08</v>
          </cell>
          <cell r="G161">
            <v>17.265999999999998</v>
          </cell>
        </row>
        <row r="162">
          <cell r="F162" t="str">
            <v>I09</v>
          </cell>
          <cell r="G162">
            <v>3.4990000000000001</v>
          </cell>
        </row>
        <row r="163">
          <cell r="F163" t="str">
            <v>I10</v>
          </cell>
          <cell r="G163">
            <v>10.731</v>
          </cell>
        </row>
        <row r="164">
          <cell r="F164" t="str">
            <v>I11</v>
          </cell>
          <cell r="G164">
            <v>17.547000000000001</v>
          </cell>
        </row>
        <row r="165">
          <cell r="F165" t="str">
            <v>I12</v>
          </cell>
          <cell r="G165">
            <v>25.527999999999999</v>
          </cell>
        </row>
        <row r="166">
          <cell r="F166" t="str">
            <v>I13</v>
          </cell>
          <cell r="G166">
            <v>29.463999999999999</v>
          </cell>
        </row>
        <row r="167">
          <cell r="F167" t="str">
            <v>J08</v>
          </cell>
          <cell r="G167">
            <v>29.878</v>
          </cell>
        </row>
        <row r="168">
          <cell r="F168" t="str">
            <v>J09</v>
          </cell>
          <cell r="G168">
            <v>30.021999999999998</v>
          </cell>
        </row>
        <row r="169">
          <cell r="F169" t="str">
            <v>J10</v>
          </cell>
          <cell r="G169">
            <v>30.66</v>
          </cell>
        </row>
        <row r="170">
          <cell r="F170" t="str">
            <v>J11</v>
          </cell>
          <cell r="G170">
            <v>30.891999999999999</v>
          </cell>
        </row>
        <row r="171">
          <cell r="F171" t="str">
            <v>J12</v>
          </cell>
          <cell r="G171">
            <v>30.690999999999999</v>
          </cell>
        </row>
        <row r="172">
          <cell r="F172" t="str">
            <v>K08</v>
          </cell>
          <cell r="G172">
            <v>29.571999999999999</v>
          </cell>
        </row>
        <row r="173">
          <cell r="F173" t="str">
            <v>K10</v>
          </cell>
          <cell r="G173">
            <v>32.610999999999997</v>
          </cell>
        </row>
        <row r="174">
          <cell r="F174" t="str">
            <v>K11</v>
          </cell>
          <cell r="G174">
            <v>29.19</v>
          </cell>
        </row>
        <row r="175">
          <cell r="F175" t="str">
            <v>K12</v>
          </cell>
          <cell r="G175">
            <v>26.282</v>
          </cell>
        </row>
        <row r="176">
          <cell r="F176" t="str">
            <v>K09</v>
          </cell>
          <cell r="G176">
            <v>29.055</v>
          </cell>
        </row>
        <row r="177">
          <cell r="F177" t="str">
            <v>G01</v>
          </cell>
          <cell r="G177">
            <v>12.526</v>
          </cell>
        </row>
        <row r="178">
          <cell r="F178" t="str">
            <v>G02</v>
          </cell>
          <cell r="G178">
            <v>6.7380000000000004</v>
          </cell>
        </row>
        <row r="179">
          <cell r="F179" t="str">
            <v>G03</v>
          </cell>
          <cell r="G179">
            <v>21.89</v>
          </cell>
        </row>
        <row r="180">
          <cell r="F180" t="str">
            <v>H03</v>
          </cell>
          <cell r="G180">
            <v>26.78</v>
          </cell>
        </row>
        <row r="181">
          <cell r="F181" t="str">
            <v>H04</v>
          </cell>
          <cell r="G181">
            <v>19.09</v>
          </cell>
        </row>
        <row r="182">
          <cell r="F182" t="str">
            <v>I02</v>
          </cell>
          <cell r="G182">
            <v>19.13</v>
          </cell>
        </row>
        <row r="183">
          <cell r="F183" t="str">
            <v>I03</v>
          </cell>
          <cell r="G183">
            <v>30.38</v>
          </cell>
        </row>
        <row r="184">
          <cell r="F184" t="str">
            <v>I04</v>
          </cell>
          <cell r="G184">
            <v>16.622</v>
          </cell>
        </row>
        <row r="185">
          <cell r="F185" t="str">
            <v>I05</v>
          </cell>
          <cell r="G185">
            <v>19.946000000000002</v>
          </cell>
        </row>
        <row r="186">
          <cell r="F186" t="str">
            <v>I06</v>
          </cell>
          <cell r="G186">
            <v>30.151</v>
          </cell>
        </row>
        <row r="187">
          <cell r="F187" t="str">
            <v>J03</v>
          </cell>
          <cell r="G187">
            <v>36.020000000000003</v>
          </cell>
        </row>
        <row r="188">
          <cell r="F188" t="str">
            <v>J04</v>
          </cell>
          <cell r="G188">
            <v>37.56</v>
          </cell>
        </row>
        <row r="189">
          <cell r="F189" t="str">
            <v>J05</v>
          </cell>
          <cell r="G189">
            <v>30.907</v>
          </cell>
        </row>
        <row r="190">
          <cell r="F190" t="str">
            <v>J06</v>
          </cell>
          <cell r="G190">
            <v>33.75</v>
          </cell>
        </row>
        <row r="191">
          <cell r="F191" t="str">
            <v>J07</v>
          </cell>
          <cell r="G191">
            <v>33.484000000000002</v>
          </cell>
        </row>
        <row r="192">
          <cell r="F192" t="str">
            <v>J01</v>
          </cell>
          <cell r="G192">
            <v>33.338000000000001</v>
          </cell>
        </row>
        <row r="193">
          <cell r="F193" t="str">
            <v>J02</v>
          </cell>
          <cell r="G193">
            <v>0.18099999999999999</v>
          </cell>
        </row>
        <row r="194">
          <cell r="F194" t="str">
            <v>H01</v>
          </cell>
          <cell r="G194">
            <v>21.324000000000002</v>
          </cell>
        </row>
        <row r="195">
          <cell r="F195" t="str">
            <v>H02</v>
          </cell>
          <cell r="G195">
            <v>30.077999999999999</v>
          </cell>
        </row>
        <row r="196">
          <cell r="F196" t="str">
            <v>K02</v>
          </cell>
          <cell r="G196">
            <v>29.824999999999999</v>
          </cell>
        </row>
        <row r="197">
          <cell r="F197" t="str">
            <v>K03</v>
          </cell>
          <cell r="G197">
            <v>24.402000000000001</v>
          </cell>
        </row>
        <row r="198">
          <cell r="F198" t="str">
            <v>K04</v>
          </cell>
          <cell r="G198">
            <v>19.963999999999999</v>
          </cell>
        </row>
        <row r="199">
          <cell r="F199" t="str">
            <v>K05</v>
          </cell>
          <cell r="G199">
            <v>16.57</v>
          </cell>
        </row>
        <row r="200">
          <cell r="F200" t="str">
            <v>K06</v>
          </cell>
          <cell r="G200">
            <v>32.865000000000002</v>
          </cell>
        </row>
        <row r="201">
          <cell r="F201" t="str">
            <v>L04</v>
          </cell>
          <cell r="G201">
            <v>29.728000000000002</v>
          </cell>
        </row>
        <row r="202">
          <cell r="F202" t="str">
            <v>L05</v>
          </cell>
          <cell r="G202">
            <v>20.401</v>
          </cell>
        </row>
        <row r="203">
          <cell r="F203" t="str">
            <v>L06</v>
          </cell>
          <cell r="G203">
            <v>25.117000000000001</v>
          </cell>
        </row>
        <row r="204">
          <cell r="F204" t="str">
            <v>L07</v>
          </cell>
          <cell r="G204">
            <v>28.178000000000001</v>
          </cell>
        </row>
        <row r="205">
          <cell r="F205" t="str">
            <v>L08</v>
          </cell>
          <cell r="G205">
            <v>24.738</v>
          </cell>
        </row>
        <row r="206">
          <cell r="F206" t="str">
            <v>M04</v>
          </cell>
          <cell r="G206">
            <v>20.268999999999998</v>
          </cell>
        </row>
        <row r="207">
          <cell r="F207" t="str">
            <v>M05</v>
          </cell>
          <cell r="G207">
            <v>27.216000000000001</v>
          </cell>
        </row>
        <row r="208">
          <cell r="F208" t="str">
            <v>M06</v>
          </cell>
          <cell r="G208">
            <v>19.260000000000002</v>
          </cell>
        </row>
        <row r="209">
          <cell r="F209" t="str">
            <v>M08</v>
          </cell>
          <cell r="G209">
            <v>18.172999999999998</v>
          </cell>
        </row>
        <row r="210">
          <cell r="F210" t="str">
            <v>K01</v>
          </cell>
          <cell r="G210">
            <v>26.55</v>
          </cell>
        </row>
        <row r="211">
          <cell r="F211" t="str">
            <v>K07</v>
          </cell>
          <cell r="G211">
            <v>36.789000000000001</v>
          </cell>
        </row>
        <row r="212">
          <cell r="F212" t="str">
            <v>L09</v>
          </cell>
          <cell r="G212">
            <v>21.032</v>
          </cell>
        </row>
        <row r="213">
          <cell r="F213" t="str">
            <v>L10</v>
          </cell>
          <cell r="G213">
            <v>25.707999999999998</v>
          </cell>
        </row>
        <row r="214">
          <cell r="F214" t="str">
            <v>L11</v>
          </cell>
          <cell r="G214">
            <v>17.161000000000001</v>
          </cell>
        </row>
        <row r="215">
          <cell r="F215" t="str">
            <v>L01</v>
          </cell>
          <cell r="G215">
            <v>11.544</v>
          </cell>
        </row>
        <row r="216">
          <cell r="F216" t="str">
            <v>L02</v>
          </cell>
          <cell r="G216">
            <v>21.585999999999999</v>
          </cell>
        </row>
        <row r="217">
          <cell r="F217" t="str">
            <v>L03</v>
          </cell>
          <cell r="G217">
            <v>17.734999999999999</v>
          </cell>
        </row>
        <row r="218">
          <cell r="F218" t="str">
            <v>M02</v>
          </cell>
          <cell r="G218">
            <v>14.25</v>
          </cell>
        </row>
        <row r="219">
          <cell r="F219" t="str">
            <v>M03</v>
          </cell>
          <cell r="G219">
            <v>30.977</v>
          </cell>
        </row>
        <row r="220">
          <cell r="F220" t="str">
            <v>N02</v>
          </cell>
          <cell r="G220">
            <v>14.577</v>
          </cell>
        </row>
        <row r="221">
          <cell r="F221" t="str">
            <v>N03</v>
          </cell>
          <cell r="G221">
            <v>26.669</v>
          </cell>
        </row>
        <row r="222">
          <cell r="F222" t="str">
            <v>N04</v>
          </cell>
          <cell r="G222">
            <v>29.271000000000001</v>
          </cell>
        </row>
        <row r="223">
          <cell r="F223" t="str">
            <v>N05</v>
          </cell>
          <cell r="G223">
            <v>27.55</v>
          </cell>
        </row>
        <row r="224">
          <cell r="F224" t="str">
            <v>O03</v>
          </cell>
          <cell r="G224">
            <v>23.888999999999999</v>
          </cell>
        </row>
        <row r="225">
          <cell r="F225" t="str">
            <v>O04</v>
          </cell>
          <cell r="G225">
            <v>28.516999999999999</v>
          </cell>
        </row>
        <row r="226">
          <cell r="F226" t="str">
            <v>O05</v>
          </cell>
          <cell r="G226">
            <v>28.065999999999999</v>
          </cell>
        </row>
        <row r="227">
          <cell r="F227" t="str">
            <v>O06</v>
          </cell>
          <cell r="G227">
            <v>24.657</v>
          </cell>
        </row>
        <row r="228">
          <cell r="F228" t="str">
            <v>P05</v>
          </cell>
          <cell r="G228">
            <v>24.44</v>
          </cell>
        </row>
        <row r="229">
          <cell r="F229" t="str">
            <v>P06</v>
          </cell>
          <cell r="G229">
            <v>23.52</v>
          </cell>
        </row>
        <row r="230">
          <cell r="F230" t="str">
            <v>N06</v>
          </cell>
          <cell r="G230">
            <v>18.018999999999998</v>
          </cell>
        </row>
        <row r="231">
          <cell r="F231" t="str">
            <v>N07</v>
          </cell>
          <cell r="G231">
            <v>26.111000000000001</v>
          </cell>
        </row>
        <row r="232">
          <cell r="F232" t="str">
            <v>O07</v>
          </cell>
          <cell r="G232">
            <v>26.887</v>
          </cell>
        </row>
        <row r="233">
          <cell r="F233" t="str">
            <v>N08</v>
          </cell>
          <cell r="G233">
            <v>20.427</v>
          </cell>
        </row>
        <row r="234">
          <cell r="F234" t="str">
            <v>N09</v>
          </cell>
          <cell r="G234">
            <v>19.89</v>
          </cell>
        </row>
        <row r="235">
          <cell r="F235" t="str">
            <v>O08</v>
          </cell>
          <cell r="G235">
            <v>23.88</v>
          </cell>
        </row>
        <row r="236">
          <cell r="F236" t="str">
            <v>O09</v>
          </cell>
          <cell r="G236">
            <v>22.355</v>
          </cell>
        </row>
        <row r="237">
          <cell r="F237" t="str">
            <v>O10</v>
          </cell>
          <cell r="G237">
            <v>23.236999999999998</v>
          </cell>
        </row>
        <row r="238">
          <cell r="F238" t="str">
            <v>O15</v>
          </cell>
          <cell r="G238">
            <v>9.4700000000000006</v>
          </cell>
        </row>
        <row r="239">
          <cell r="F239" t="str">
            <v>O17</v>
          </cell>
          <cell r="G239">
            <v>18.303999999999998</v>
          </cell>
        </row>
        <row r="240">
          <cell r="F240" t="str">
            <v>P07</v>
          </cell>
          <cell r="G240">
            <v>12.031000000000001</v>
          </cell>
        </row>
        <row r="241">
          <cell r="F241" t="str">
            <v>P08</v>
          </cell>
          <cell r="G241">
            <v>33.692999999999998</v>
          </cell>
        </row>
        <row r="242">
          <cell r="F242" t="str">
            <v>P09</v>
          </cell>
          <cell r="G242">
            <v>23.591999999999999</v>
          </cell>
        </row>
        <row r="243">
          <cell r="F243" t="str">
            <v>P11</v>
          </cell>
          <cell r="G243">
            <v>27.114000000000001</v>
          </cell>
        </row>
        <row r="244">
          <cell r="F244" t="str">
            <v>N15</v>
          </cell>
          <cell r="G244">
            <v>38.009</v>
          </cell>
        </row>
        <row r="245">
          <cell r="F245" t="str">
            <v>N14</v>
          </cell>
          <cell r="G245">
            <v>19.838000000000001</v>
          </cell>
        </row>
        <row r="246">
          <cell r="F246" t="str">
            <v>M07</v>
          </cell>
          <cell r="G246">
            <v>14.414999999999999</v>
          </cell>
        </row>
        <row r="247">
          <cell r="F247" t="str">
            <v>N10</v>
          </cell>
          <cell r="G247">
            <v>23.396999999999998</v>
          </cell>
        </row>
        <row r="248">
          <cell r="F248" t="str">
            <v>N11</v>
          </cell>
          <cell r="G248">
            <v>27.113</v>
          </cell>
        </row>
        <row r="249">
          <cell r="F249" t="str">
            <v>N12</v>
          </cell>
          <cell r="G249">
            <v>23.317</v>
          </cell>
        </row>
        <row r="250">
          <cell r="F250" t="str">
            <v>O11</v>
          </cell>
          <cell r="G250">
            <v>27.989000000000001</v>
          </cell>
        </row>
        <row r="251">
          <cell r="F251" t="str">
            <v>O12</v>
          </cell>
          <cell r="G251">
            <v>20.18</v>
          </cell>
        </row>
        <row r="252">
          <cell r="F252" t="str">
            <v>O16</v>
          </cell>
          <cell r="G252">
            <v>10.438000000000001</v>
          </cell>
        </row>
        <row r="253">
          <cell r="F253" t="str">
            <v>P10</v>
          </cell>
          <cell r="G253">
            <v>21.023</v>
          </cell>
        </row>
        <row r="254">
          <cell r="F254" t="str">
            <v>T25</v>
          </cell>
          <cell r="G254">
            <v>21.198</v>
          </cell>
        </row>
        <row r="255">
          <cell r="F255" t="str">
            <v>T27</v>
          </cell>
          <cell r="G255">
            <v>19.794</v>
          </cell>
        </row>
        <row r="256">
          <cell r="F256" t="str">
            <v>T28</v>
          </cell>
          <cell r="G256">
            <v>20.419</v>
          </cell>
        </row>
        <row r="257">
          <cell r="F257" t="str">
            <v>T29</v>
          </cell>
          <cell r="G257">
            <v>8.3510000000000009</v>
          </cell>
        </row>
        <row r="258">
          <cell r="F258" t="str">
            <v>U27</v>
          </cell>
          <cell r="G258">
            <v>19.452000000000002</v>
          </cell>
        </row>
        <row r="259">
          <cell r="F259" t="str">
            <v>U28</v>
          </cell>
          <cell r="G259">
            <v>20.87</v>
          </cell>
        </row>
        <row r="260">
          <cell r="F260" t="str">
            <v>U29</v>
          </cell>
          <cell r="G260">
            <v>6.1159999999999997</v>
          </cell>
        </row>
        <row r="261">
          <cell r="F261" t="str">
            <v>V26</v>
          </cell>
          <cell r="G261">
            <v>17.151</v>
          </cell>
        </row>
        <row r="262">
          <cell r="F262" t="str">
            <v>V27</v>
          </cell>
          <cell r="G262">
            <v>16.09</v>
          </cell>
        </row>
        <row r="263">
          <cell r="F263" t="str">
            <v>V28</v>
          </cell>
          <cell r="G263">
            <v>22.56</v>
          </cell>
        </row>
        <row r="264">
          <cell r="F264" t="str">
            <v>V29</v>
          </cell>
          <cell r="G264">
            <v>31.31</v>
          </cell>
        </row>
        <row r="265">
          <cell r="F265" t="str">
            <v>T23</v>
          </cell>
          <cell r="G265">
            <v>34.097999999999999</v>
          </cell>
        </row>
        <row r="266">
          <cell r="F266" t="str">
            <v>U25</v>
          </cell>
          <cell r="G266">
            <v>8.1820000000000004</v>
          </cell>
        </row>
        <row r="267">
          <cell r="F267" t="str">
            <v>V25</v>
          </cell>
          <cell r="G267">
            <v>16.841999999999999</v>
          </cell>
        </row>
        <row r="268">
          <cell r="F268" t="str">
            <v>V31</v>
          </cell>
          <cell r="G268">
            <v>19.256</v>
          </cell>
        </row>
        <row r="269">
          <cell r="F269" t="str">
            <v>V32</v>
          </cell>
          <cell r="G269">
            <v>23.359000000000002</v>
          </cell>
        </row>
        <row r="270">
          <cell r="F270" t="str">
            <v>V33</v>
          </cell>
          <cell r="G270">
            <v>27.521000000000001</v>
          </cell>
        </row>
        <row r="271">
          <cell r="F271" t="str">
            <v>T24</v>
          </cell>
          <cell r="G271">
            <v>15.500999999999999</v>
          </cell>
        </row>
        <row r="272">
          <cell r="F272" t="str">
            <v>V24</v>
          </cell>
          <cell r="G272">
            <v>8.6769999999999996</v>
          </cell>
        </row>
        <row r="273">
          <cell r="F273" t="str">
            <v>U24</v>
          </cell>
          <cell r="G273">
            <v>14.933</v>
          </cell>
        </row>
        <row r="274">
          <cell r="F274" t="str">
            <v>U26</v>
          </cell>
          <cell r="G274">
            <v>16.451000000000001</v>
          </cell>
        </row>
        <row r="275">
          <cell r="F275" t="str">
            <v>W26</v>
          </cell>
          <cell r="G275">
            <v>9.7000000000000003E-2</v>
          </cell>
        </row>
        <row r="276">
          <cell r="F276" t="str">
            <v>T26</v>
          </cell>
          <cell r="G276">
            <v>6.758</v>
          </cell>
        </row>
        <row r="277">
          <cell r="F277" t="str">
            <v>V30</v>
          </cell>
          <cell r="G277">
            <v>27.553999999999998</v>
          </cell>
        </row>
        <row r="278">
          <cell r="F278" t="str">
            <v>S20</v>
          </cell>
          <cell r="G278">
            <v>32.808</v>
          </cell>
        </row>
        <row r="279">
          <cell r="F279" t="str">
            <v>S21</v>
          </cell>
          <cell r="G279">
            <v>37.119999999999997</v>
          </cell>
        </row>
        <row r="280">
          <cell r="F280" t="str">
            <v>S22</v>
          </cell>
          <cell r="G280">
            <v>24.87</v>
          </cell>
        </row>
        <row r="281">
          <cell r="F281" t="str">
            <v>T19</v>
          </cell>
          <cell r="G281">
            <v>13.840999999999999</v>
          </cell>
        </row>
        <row r="282">
          <cell r="F282" t="str">
            <v>T20</v>
          </cell>
          <cell r="G282">
            <v>16.399999999999999</v>
          </cell>
        </row>
        <row r="283">
          <cell r="F283" t="str">
            <v>T21</v>
          </cell>
          <cell r="G283">
            <v>16.71</v>
          </cell>
        </row>
        <row r="284">
          <cell r="F284" t="str">
            <v>T22</v>
          </cell>
          <cell r="G284">
            <v>40.807000000000002</v>
          </cell>
        </row>
        <row r="285">
          <cell r="F285" t="str">
            <v>T24A</v>
          </cell>
          <cell r="G285">
            <v>10.670999999999999</v>
          </cell>
        </row>
        <row r="286">
          <cell r="F286" t="str">
            <v>U24A</v>
          </cell>
          <cell r="G286">
            <v>7.73</v>
          </cell>
        </row>
        <row r="287">
          <cell r="F287" t="str">
            <v>S23</v>
          </cell>
          <cell r="G287">
            <v>31.484000000000002</v>
          </cell>
        </row>
        <row r="288">
          <cell r="F288" t="str">
            <v>S24</v>
          </cell>
          <cell r="G288">
            <v>17.734999999999999</v>
          </cell>
        </row>
        <row r="289">
          <cell r="F289" t="str">
            <v>S25</v>
          </cell>
          <cell r="G289">
            <v>14.44</v>
          </cell>
        </row>
        <row r="290">
          <cell r="F290" t="str">
            <v>S27</v>
          </cell>
          <cell r="G290">
            <v>1.3</v>
          </cell>
        </row>
        <row r="291">
          <cell r="F291" t="str">
            <v>T17</v>
          </cell>
          <cell r="G291">
            <v>14.628</v>
          </cell>
        </row>
        <row r="292">
          <cell r="F292" t="str">
            <v>Q18</v>
          </cell>
          <cell r="G292">
            <v>23.297999999999998</v>
          </cell>
        </row>
        <row r="293">
          <cell r="F293" t="str">
            <v>Q19</v>
          </cell>
          <cell r="G293">
            <v>28.35</v>
          </cell>
        </row>
        <row r="294">
          <cell r="F294" t="str">
            <v>Q20</v>
          </cell>
          <cell r="G294">
            <v>21.207000000000001</v>
          </cell>
        </row>
        <row r="295">
          <cell r="F295" t="str">
            <v>Q21</v>
          </cell>
          <cell r="G295">
            <v>33.828000000000003</v>
          </cell>
        </row>
        <row r="296">
          <cell r="F296" t="str">
            <v>Q22</v>
          </cell>
          <cell r="G296">
            <v>21.138999999999999</v>
          </cell>
        </row>
        <row r="297">
          <cell r="F297" t="str">
            <v>Q23</v>
          </cell>
          <cell r="G297">
            <v>12.167</v>
          </cell>
        </row>
        <row r="298">
          <cell r="F298" t="str">
            <v>Q24</v>
          </cell>
          <cell r="G298">
            <v>23.585000000000001</v>
          </cell>
        </row>
        <row r="299">
          <cell r="F299" t="str">
            <v>Q25</v>
          </cell>
          <cell r="G299">
            <v>24.97</v>
          </cell>
        </row>
        <row r="300">
          <cell r="F300" t="str">
            <v>Q26</v>
          </cell>
          <cell r="G300">
            <v>22.018000000000001</v>
          </cell>
        </row>
        <row r="301">
          <cell r="F301" t="str">
            <v>R20</v>
          </cell>
          <cell r="G301">
            <v>15.428000000000001</v>
          </cell>
        </row>
        <row r="302">
          <cell r="F302" t="str">
            <v>R21</v>
          </cell>
          <cell r="G302">
            <v>10.706</v>
          </cell>
        </row>
        <row r="303">
          <cell r="F303" t="str">
            <v>R22</v>
          </cell>
          <cell r="G303">
            <v>23.023</v>
          </cell>
        </row>
        <row r="304">
          <cell r="F304" t="str">
            <v>R23</v>
          </cell>
          <cell r="G304">
            <v>30.934999999999999</v>
          </cell>
        </row>
        <row r="305">
          <cell r="F305" t="str">
            <v>R24</v>
          </cell>
          <cell r="G305">
            <v>24.716999999999999</v>
          </cell>
        </row>
        <row r="306">
          <cell r="F306" t="str">
            <v>R25</v>
          </cell>
          <cell r="G306">
            <v>17.446000000000002</v>
          </cell>
        </row>
        <row r="307">
          <cell r="F307" t="str">
            <v>R26</v>
          </cell>
          <cell r="G307">
            <v>20.872</v>
          </cell>
        </row>
        <row r="308">
          <cell r="F308" t="str">
            <v>R27</v>
          </cell>
          <cell r="G308">
            <v>21.821000000000002</v>
          </cell>
        </row>
        <row r="309">
          <cell r="F309" t="str">
            <v>P22</v>
          </cell>
          <cell r="G309">
            <v>28.99</v>
          </cell>
        </row>
        <row r="310">
          <cell r="F310" t="str">
            <v>P18</v>
          </cell>
          <cell r="G310">
            <v>3.13</v>
          </cell>
        </row>
        <row r="311">
          <cell r="F311" t="str">
            <v>P19</v>
          </cell>
          <cell r="G311">
            <v>5.05</v>
          </cell>
        </row>
        <row r="312">
          <cell r="F312" t="str">
            <v>Q11</v>
          </cell>
          <cell r="G312">
            <v>14.651999999999999</v>
          </cell>
        </row>
        <row r="313">
          <cell r="F313" t="str">
            <v>Q12</v>
          </cell>
          <cell r="G313">
            <v>22.082999999999998</v>
          </cell>
        </row>
        <row r="314">
          <cell r="F314" t="str">
            <v>Q13</v>
          </cell>
          <cell r="G314">
            <v>10.18</v>
          </cell>
        </row>
        <row r="315">
          <cell r="F315" t="str">
            <v>P14</v>
          </cell>
          <cell r="G315">
            <v>10.130000000000001</v>
          </cell>
        </row>
        <row r="316">
          <cell r="F316" t="str">
            <v>P15</v>
          </cell>
          <cell r="G316">
            <v>17.82</v>
          </cell>
        </row>
        <row r="317">
          <cell r="F317" t="str">
            <v>P16</v>
          </cell>
          <cell r="G317">
            <v>7.2</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25"/>
  <sheetViews>
    <sheetView showGridLines="0" zoomScale="87" zoomScaleNormal="87" workbookViewId="0">
      <pane xSplit="3" ySplit="8" topLeftCell="D9" activePane="bottomRight" state="frozen"/>
      <selection pane="topRight" activeCell="D1" sqref="D1"/>
      <selection pane="bottomLeft" activeCell="A5" sqref="A5"/>
      <selection pane="bottomRight" activeCell="G19" sqref="G19"/>
    </sheetView>
  </sheetViews>
  <sheetFormatPr defaultRowHeight="15" x14ac:dyDescent="0.25"/>
  <cols>
    <col min="1" max="2" width="8.42578125" style="11" customWidth="1"/>
    <col min="3" max="3" width="14.7109375" style="12" customWidth="1"/>
    <col min="4" max="4" width="8.28515625" style="12" customWidth="1"/>
    <col min="5" max="5" width="14.5703125" customWidth="1"/>
    <col min="6" max="7" width="10.7109375" customWidth="1"/>
    <col min="8" max="8" width="13.28515625" customWidth="1"/>
    <col min="9" max="36" width="10.7109375" customWidth="1"/>
    <col min="37" max="37" width="10.85546875" bestFit="1" customWidth="1"/>
    <col min="38" max="41" width="8.85546875" customWidth="1"/>
  </cols>
  <sheetData>
    <row r="2" spans="1:37" x14ac:dyDescent="0.25">
      <c r="A2" s="10" t="s">
        <v>5</v>
      </c>
    </row>
    <row r="3" spans="1:37" x14ac:dyDescent="0.25">
      <c r="A3" s="10" t="s">
        <v>15</v>
      </c>
    </row>
    <row r="4" spans="1:37" x14ac:dyDescent="0.25">
      <c r="A4" s="11" t="s">
        <v>16</v>
      </c>
    </row>
    <row r="7" spans="1:37" x14ac:dyDescent="0.25">
      <c r="A7" s="81" t="s">
        <v>0</v>
      </c>
      <c r="B7" s="83" t="s">
        <v>12</v>
      </c>
      <c r="C7" s="81" t="s">
        <v>6</v>
      </c>
      <c r="D7" s="81" t="s">
        <v>10</v>
      </c>
      <c r="E7" s="83" t="s">
        <v>11</v>
      </c>
      <c r="F7" s="84" t="s">
        <v>1</v>
      </c>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6"/>
      <c r="AK7" s="81" t="s">
        <v>2</v>
      </c>
    </row>
    <row r="8" spans="1:37" x14ac:dyDescent="0.25">
      <c r="A8" s="82"/>
      <c r="B8" s="82"/>
      <c r="C8" s="82"/>
      <c r="D8" s="82"/>
      <c r="E8" s="87"/>
      <c r="F8" s="34">
        <v>1</v>
      </c>
      <c r="G8" s="35">
        <v>2</v>
      </c>
      <c r="H8" s="35">
        <v>3</v>
      </c>
      <c r="I8" s="35">
        <v>4</v>
      </c>
      <c r="J8" s="35">
        <v>5</v>
      </c>
      <c r="K8" s="35">
        <v>6</v>
      </c>
      <c r="L8" s="35">
        <v>7</v>
      </c>
      <c r="M8" s="34">
        <v>8</v>
      </c>
      <c r="N8" s="35">
        <v>9</v>
      </c>
      <c r="O8" s="35">
        <v>10</v>
      </c>
      <c r="P8" s="35">
        <v>11</v>
      </c>
      <c r="Q8" s="35">
        <v>12</v>
      </c>
      <c r="R8" s="35">
        <v>13</v>
      </c>
      <c r="S8" s="35">
        <v>14</v>
      </c>
      <c r="T8" s="34">
        <v>15</v>
      </c>
      <c r="U8" s="35">
        <v>16</v>
      </c>
      <c r="V8" s="35">
        <v>17</v>
      </c>
      <c r="W8" s="35">
        <v>18</v>
      </c>
      <c r="X8" s="35">
        <v>19</v>
      </c>
      <c r="Y8" s="35">
        <v>20</v>
      </c>
      <c r="Z8" s="35">
        <v>21</v>
      </c>
      <c r="AA8" s="34">
        <v>22</v>
      </c>
      <c r="AB8" s="35">
        <v>23</v>
      </c>
      <c r="AC8" s="35">
        <v>24</v>
      </c>
      <c r="AD8" s="35">
        <v>25</v>
      </c>
      <c r="AE8" s="35">
        <v>26</v>
      </c>
      <c r="AF8" s="35">
        <v>27</v>
      </c>
      <c r="AG8" s="35">
        <v>28</v>
      </c>
      <c r="AH8" s="34">
        <v>29</v>
      </c>
      <c r="AI8" s="35">
        <v>30</v>
      </c>
      <c r="AJ8" s="35">
        <v>31</v>
      </c>
      <c r="AK8" s="82"/>
    </row>
    <row r="9" spans="1:37" s="40" customFormat="1" x14ac:dyDescent="0.25">
      <c r="A9" s="88" t="s">
        <v>2</v>
      </c>
      <c r="B9" s="88"/>
      <c r="C9" s="36" t="s">
        <v>7</v>
      </c>
      <c r="D9" s="36" t="s">
        <v>4</v>
      </c>
      <c r="E9" s="37"/>
      <c r="F9" s="38">
        <f t="shared" ref="F9:AJ9" si="0">SUM(F18,F22,F26,F30,F34,F38,F42,F46,F50,F54,F58,F62,F66,F70,F74,F78,F82,F86,F90,F94,F98,F102,F106,F110,F114,F118,F122)</f>
        <v>0</v>
      </c>
      <c r="G9" s="39">
        <f t="shared" si="0"/>
        <v>49.04</v>
      </c>
      <c r="H9" s="39">
        <f t="shared" si="0"/>
        <v>19.22</v>
      </c>
      <c r="I9" s="39">
        <f t="shared" si="0"/>
        <v>99.68</v>
      </c>
      <c r="J9" s="39">
        <f t="shared" si="0"/>
        <v>108.23</v>
      </c>
      <c r="K9" s="39">
        <f t="shared" si="0"/>
        <v>95.24</v>
      </c>
      <c r="L9" s="39">
        <f t="shared" si="0"/>
        <v>107.77</v>
      </c>
      <c r="M9" s="38">
        <f t="shared" si="0"/>
        <v>0</v>
      </c>
      <c r="N9" s="39">
        <f t="shared" si="0"/>
        <v>112.69</v>
      </c>
      <c r="O9" s="39">
        <f t="shared" si="0"/>
        <v>83.57</v>
      </c>
      <c r="P9" s="39">
        <f t="shared" si="0"/>
        <v>91.71</v>
      </c>
      <c r="Q9" s="39">
        <f t="shared" si="0"/>
        <v>90.63</v>
      </c>
      <c r="R9" s="39">
        <f t="shared" si="0"/>
        <v>79.25</v>
      </c>
      <c r="S9" s="39">
        <f t="shared" si="0"/>
        <v>105.14100000000001</v>
      </c>
      <c r="T9" s="38">
        <f t="shared" si="0"/>
        <v>8.86</v>
      </c>
      <c r="U9" s="39">
        <f t="shared" si="0"/>
        <v>100.52</v>
      </c>
      <c r="V9" s="39">
        <f t="shared" si="0"/>
        <v>102.13</v>
      </c>
      <c r="W9" s="39">
        <f t="shared" si="0"/>
        <v>73.34</v>
      </c>
      <c r="X9" s="39">
        <f t="shared" si="0"/>
        <v>105.37</v>
      </c>
      <c r="Y9" s="39">
        <f t="shared" si="0"/>
        <v>109.57</v>
      </c>
      <c r="Z9" s="39">
        <f t="shared" si="0"/>
        <v>98.25</v>
      </c>
      <c r="AA9" s="38">
        <f t="shared" si="0"/>
        <v>0</v>
      </c>
      <c r="AB9" s="39">
        <f t="shared" si="0"/>
        <v>79.13</v>
      </c>
      <c r="AC9" s="39">
        <f t="shared" si="0"/>
        <v>0</v>
      </c>
      <c r="AD9" s="39">
        <f t="shared" si="0"/>
        <v>0</v>
      </c>
      <c r="AE9" s="39">
        <f t="shared" si="0"/>
        <v>0</v>
      </c>
      <c r="AF9" s="39">
        <f t="shared" si="0"/>
        <v>0</v>
      </c>
      <c r="AG9" s="39">
        <f t="shared" si="0"/>
        <v>0</v>
      </c>
      <c r="AH9" s="38">
        <f t="shared" si="0"/>
        <v>0</v>
      </c>
      <c r="AI9" s="39">
        <f t="shared" si="0"/>
        <v>0</v>
      </c>
      <c r="AJ9" s="39">
        <f t="shared" si="0"/>
        <v>0</v>
      </c>
      <c r="AK9" s="37">
        <f t="shared" ref="AK9:AK12" si="1">SUM(F9:AJ9)</f>
        <v>1719.3409999999999</v>
      </c>
    </row>
    <row r="10" spans="1:37" s="40" customFormat="1" x14ac:dyDescent="0.25">
      <c r="A10" s="90"/>
      <c r="B10" s="90"/>
      <c r="C10" s="88" t="s">
        <v>8</v>
      </c>
      <c r="D10" s="36" t="s">
        <v>4</v>
      </c>
      <c r="E10" s="37"/>
      <c r="F10" s="38">
        <f t="shared" ref="F10:AJ10" si="2">SUM(F19,F23,F27,F31,F35,F39,F43,F47,F51,F55,F59,F63,F67,F71,F75,F79,F83,F87,F91,F95,F99,F103,F107,F111,F115,F119,F123)</f>
        <v>0</v>
      </c>
      <c r="G10" s="39">
        <f t="shared" si="2"/>
        <v>35.1</v>
      </c>
      <c r="H10" s="39">
        <f t="shared" si="2"/>
        <v>35.1</v>
      </c>
      <c r="I10" s="39">
        <f t="shared" si="2"/>
        <v>30.2</v>
      </c>
      <c r="J10" s="39">
        <f t="shared" si="2"/>
        <v>149.76</v>
      </c>
      <c r="K10" s="39">
        <f t="shared" si="2"/>
        <v>41.73</v>
      </c>
      <c r="L10" s="39">
        <f t="shared" si="2"/>
        <v>123.63</v>
      </c>
      <c r="M10" s="38">
        <f t="shared" si="2"/>
        <v>0</v>
      </c>
      <c r="N10" s="39">
        <f t="shared" si="2"/>
        <v>115.05</v>
      </c>
      <c r="O10" s="39">
        <f t="shared" si="2"/>
        <v>79.95</v>
      </c>
      <c r="P10" s="39">
        <f t="shared" si="2"/>
        <v>78</v>
      </c>
      <c r="Q10" s="39">
        <f t="shared" si="2"/>
        <v>90.87</v>
      </c>
      <c r="R10" s="39">
        <f t="shared" si="2"/>
        <v>103.74</v>
      </c>
      <c r="S10" s="39">
        <f t="shared" si="2"/>
        <v>138.06</v>
      </c>
      <c r="T10" s="38">
        <f t="shared" si="2"/>
        <v>73.319999999999993</v>
      </c>
      <c r="U10" s="39">
        <f t="shared" si="2"/>
        <v>56.920999999999999</v>
      </c>
      <c r="V10" s="39">
        <f t="shared" si="2"/>
        <v>81.12</v>
      </c>
      <c r="W10" s="39">
        <f t="shared" si="2"/>
        <v>86.58</v>
      </c>
      <c r="X10" s="39">
        <f t="shared" si="2"/>
        <v>34.950000000000003</v>
      </c>
      <c r="Y10" s="39">
        <f t="shared" si="2"/>
        <v>36.659999999999997</v>
      </c>
      <c r="Z10" s="39">
        <f t="shared" si="2"/>
        <v>142.35</v>
      </c>
      <c r="AA10" s="38">
        <f t="shared" si="2"/>
        <v>0</v>
      </c>
      <c r="AB10" s="39">
        <f t="shared" si="2"/>
        <v>107.25</v>
      </c>
      <c r="AC10" s="39">
        <f t="shared" si="2"/>
        <v>0</v>
      </c>
      <c r="AD10" s="39">
        <f t="shared" si="2"/>
        <v>0</v>
      </c>
      <c r="AE10" s="39">
        <f t="shared" si="2"/>
        <v>0</v>
      </c>
      <c r="AF10" s="39">
        <f t="shared" si="2"/>
        <v>0</v>
      </c>
      <c r="AG10" s="39">
        <f t="shared" si="2"/>
        <v>0</v>
      </c>
      <c r="AH10" s="38">
        <f t="shared" si="2"/>
        <v>0</v>
      </c>
      <c r="AI10" s="39">
        <f t="shared" si="2"/>
        <v>0</v>
      </c>
      <c r="AJ10" s="39">
        <f t="shared" si="2"/>
        <v>0</v>
      </c>
      <c r="AK10" s="37">
        <f t="shared" si="1"/>
        <v>1640.3409999999999</v>
      </c>
    </row>
    <row r="11" spans="1:37" s="40" customFormat="1" x14ac:dyDescent="0.25">
      <c r="A11" s="90"/>
      <c r="B11" s="90"/>
      <c r="C11" s="89"/>
      <c r="D11" s="36" t="s">
        <v>3</v>
      </c>
      <c r="E11" s="37"/>
      <c r="F11" s="38">
        <f t="shared" ref="F11:AJ11" si="3">SUM(F20,F24,F28,F32,F36,F40,F44,F48,F52,F56,F60,F64,F68,F72,F76,F80,F84,F88,F92,F96,F100,F104,F108,F112,F116,F120,F124)</f>
        <v>0</v>
      </c>
      <c r="G11" s="39">
        <f t="shared" si="3"/>
        <v>0.87749999999999995</v>
      </c>
      <c r="H11" s="39">
        <f t="shared" si="3"/>
        <v>0.88</v>
      </c>
      <c r="I11" s="39">
        <f t="shared" si="3"/>
        <v>0.75</v>
      </c>
      <c r="J11" s="39">
        <f t="shared" si="3"/>
        <v>3.74</v>
      </c>
      <c r="K11" s="39">
        <f t="shared" si="3"/>
        <v>1.04325</v>
      </c>
      <c r="L11" s="39">
        <f t="shared" si="3"/>
        <v>3.09</v>
      </c>
      <c r="M11" s="38">
        <f t="shared" si="3"/>
        <v>0</v>
      </c>
      <c r="N11" s="39">
        <f t="shared" si="3"/>
        <v>2.87</v>
      </c>
      <c r="O11" s="39">
        <f t="shared" si="3"/>
        <v>1.99</v>
      </c>
      <c r="P11" s="39">
        <f t="shared" si="3"/>
        <v>1.95</v>
      </c>
      <c r="Q11" s="39">
        <f t="shared" si="3"/>
        <v>2.27</v>
      </c>
      <c r="R11" s="39">
        <f t="shared" si="3"/>
        <v>2.59</v>
      </c>
      <c r="S11" s="39">
        <f t="shared" si="3"/>
        <v>3.45</v>
      </c>
      <c r="T11" s="38">
        <f t="shared" si="3"/>
        <v>1.83</v>
      </c>
      <c r="U11" s="39">
        <f t="shared" si="3"/>
        <v>1.42</v>
      </c>
      <c r="V11" s="39">
        <f t="shared" si="3"/>
        <v>2.02</v>
      </c>
      <c r="W11" s="39">
        <f t="shared" si="3"/>
        <v>2.16</v>
      </c>
      <c r="X11" s="39">
        <f t="shared" si="3"/>
        <v>0.87</v>
      </c>
      <c r="Y11" s="39">
        <f t="shared" si="3"/>
        <v>0.91</v>
      </c>
      <c r="Z11" s="39">
        <f t="shared" si="3"/>
        <v>3.55</v>
      </c>
      <c r="AA11" s="38">
        <f t="shared" si="3"/>
        <v>0</v>
      </c>
      <c r="AB11" s="39">
        <f t="shared" si="3"/>
        <v>2.68</v>
      </c>
      <c r="AC11" s="39">
        <f t="shared" si="3"/>
        <v>0</v>
      </c>
      <c r="AD11" s="39">
        <f t="shared" si="3"/>
        <v>0</v>
      </c>
      <c r="AE11" s="39">
        <f t="shared" si="3"/>
        <v>0</v>
      </c>
      <c r="AF11" s="39">
        <f t="shared" si="3"/>
        <v>0</v>
      </c>
      <c r="AG11" s="39">
        <f t="shared" si="3"/>
        <v>0</v>
      </c>
      <c r="AH11" s="38">
        <f t="shared" si="3"/>
        <v>0</v>
      </c>
      <c r="AI11" s="39">
        <f t="shared" si="3"/>
        <v>0</v>
      </c>
      <c r="AJ11" s="39">
        <f t="shared" si="3"/>
        <v>0</v>
      </c>
      <c r="AK11" s="37">
        <f t="shared" si="1"/>
        <v>40.940749999999994</v>
      </c>
    </row>
    <row r="12" spans="1:37" s="40" customFormat="1" x14ac:dyDescent="0.25">
      <c r="A12" s="90"/>
      <c r="B12" s="90"/>
      <c r="C12" s="36" t="s">
        <v>9</v>
      </c>
      <c r="D12" s="36" t="s">
        <v>4</v>
      </c>
      <c r="E12" s="42">
        <f>SUM(E21,E25,E29,E33,E37,E41,E45,E49,E53,E57,E61,E65,E69,E73,E77,E81,E85,E89,E93,E97,E101,E105,E109,E113,E117,E121,E125)</f>
        <v>100.4</v>
      </c>
      <c r="F12" s="38">
        <f t="shared" ref="F12:AJ12" si="4">SUM(F21,F25,F29,F33,F37,F41,F45,F49,F53,F57,F61,F65,F69,F73,F77,F81,F85,F89,F93,F97,F101,F105,F109,F113,F117,F121,F125)</f>
        <v>100.4</v>
      </c>
      <c r="G12" s="39">
        <f t="shared" si="4"/>
        <v>114.34</v>
      </c>
      <c r="H12" s="39">
        <f t="shared" si="4"/>
        <v>98.460000000000008</v>
      </c>
      <c r="I12" s="39">
        <f t="shared" si="4"/>
        <v>167.94</v>
      </c>
      <c r="J12" s="39">
        <f t="shared" si="4"/>
        <v>126.41000000000003</v>
      </c>
      <c r="K12" s="39">
        <f t="shared" si="4"/>
        <v>179.92000000000004</v>
      </c>
      <c r="L12" s="39">
        <f t="shared" si="4"/>
        <v>164.06000000000006</v>
      </c>
      <c r="M12" s="38">
        <f t="shared" si="4"/>
        <v>164.06000000000006</v>
      </c>
      <c r="N12" s="39">
        <f t="shared" si="4"/>
        <v>161.70000000000005</v>
      </c>
      <c r="O12" s="39">
        <f t="shared" si="4"/>
        <v>165.32000000000005</v>
      </c>
      <c r="P12" s="39">
        <f t="shared" si="4"/>
        <v>179.03000000000003</v>
      </c>
      <c r="Q12" s="39">
        <f t="shared" si="4"/>
        <v>178.79000000000002</v>
      </c>
      <c r="R12" s="39">
        <f t="shared" si="4"/>
        <v>154.30000000000001</v>
      </c>
      <c r="S12" s="39">
        <f t="shared" si="4"/>
        <v>121.38100000000003</v>
      </c>
      <c r="T12" s="38">
        <f t="shared" si="4"/>
        <v>56.921000000000049</v>
      </c>
      <c r="U12" s="39">
        <f t="shared" si="4"/>
        <v>100.52</v>
      </c>
      <c r="V12" s="39">
        <f t="shared" si="4"/>
        <v>121.52999999999997</v>
      </c>
      <c r="W12" s="39">
        <f t="shared" si="4"/>
        <v>108.28999999999998</v>
      </c>
      <c r="X12" s="39">
        <f t="shared" si="4"/>
        <v>178.71</v>
      </c>
      <c r="Y12" s="39">
        <f t="shared" si="4"/>
        <v>251.61999999999998</v>
      </c>
      <c r="Z12" s="39">
        <f t="shared" si="4"/>
        <v>207.52</v>
      </c>
      <c r="AA12" s="38">
        <f t="shared" si="4"/>
        <v>207.52</v>
      </c>
      <c r="AB12" s="39">
        <f t="shared" si="4"/>
        <v>179.39999999999998</v>
      </c>
      <c r="AC12" s="39">
        <f t="shared" si="4"/>
        <v>179.39999999999998</v>
      </c>
      <c r="AD12" s="39">
        <f t="shared" si="4"/>
        <v>179.39999999999998</v>
      </c>
      <c r="AE12" s="39">
        <f t="shared" si="4"/>
        <v>179.39999999999998</v>
      </c>
      <c r="AF12" s="39">
        <f t="shared" si="4"/>
        <v>179.39999999999998</v>
      </c>
      <c r="AG12" s="39">
        <f t="shared" si="4"/>
        <v>179.39999999999998</v>
      </c>
      <c r="AH12" s="38">
        <f t="shared" si="4"/>
        <v>179.39999999999998</v>
      </c>
      <c r="AI12" s="39">
        <f t="shared" si="4"/>
        <v>179.39999999999998</v>
      </c>
      <c r="AJ12" s="39">
        <f t="shared" si="4"/>
        <v>179.39999999999998</v>
      </c>
      <c r="AK12" s="37">
        <f t="shared" si="1"/>
        <v>4923.3419999999987</v>
      </c>
    </row>
    <row r="13" spans="1:37" s="40" customFormat="1" x14ac:dyDescent="0.25">
      <c r="A13" s="90"/>
      <c r="B13" s="90"/>
      <c r="C13" s="43" t="s">
        <v>19</v>
      </c>
      <c r="D13" s="36" t="s">
        <v>4</v>
      </c>
      <c r="E13" s="44"/>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4"/>
    </row>
    <row r="14" spans="1:37" s="40" customFormat="1" x14ac:dyDescent="0.25">
      <c r="A14" s="90"/>
      <c r="B14" s="90"/>
      <c r="C14" s="43" t="s">
        <v>20</v>
      </c>
      <c r="D14" s="36" t="s">
        <v>4</v>
      </c>
      <c r="E14" s="44"/>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4"/>
    </row>
    <row r="15" spans="1:37" s="40" customFormat="1" x14ac:dyDescent="0.25">
      <c r="A15" s="90"/>
      <c r="B15" s="90"/>
      <c r="C15" s="43" t="s">
        <v>21</v>
      </c>
      <c r="D15" s="36" t="s">
        <v>4</v>
      </c>
      <c r="E15" s="44"/>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4"/>
    </row>
    <row r="16" spans="1:37" s="40" customFormat="1" x14ac:dyDescent="0.25">
      <c r="A16" s="89"/>
      <c r="B16" s="89"/>
      <c r="C16" s="43" t="s">
        <v>22</v>
      </c>
      <c r="D16" s="36" t="s">
        <v>4</v>
      </c>
      <c r="E16" s="41">
        <f>E12-E13-E14-E15</f>
        <v>100.4</v>
      </c>
      <c r="F16" s="38">
        <f>F12-F13-F14-F15</f>
        <v>100.4</v>
      </c>
      <c r="G16" s="39">
        <f t="shared" ref="G16:AK16" si="5">G12-G13-G14-G15</f>
        <v>114.34</v>
      </c>
      <c r="H16" s="39">
        <f t="shared" si="5"/>
        <v>98.460000000000008</v>
      </c>
      <c r="I16" s="39">
        <f t="shared" si="5"/>
        <v>167.94</v>
      </c>
      <c r="J16" s="39">
        <f t="shared" si="5"/>
        <v>126.41000000000003</v>
      </c>
      <c r="K16" s="39">
        <f t="shared" si="5"/>
        <v>179.92000000000004</v>
      </c>
      <c r="L16" s="39">
        <f t="shared" si="5"/>
        <v>164.06000000000006</v>
      </c>
      <c r="M16" s="38">
        <f t="shared" si="5"/>
        <v>164.06000000000006</v>
      </c>
      <c r="N16" s="39">
        <f t="shared" si="5"/>
        <v>161.70000000000005</v>
      </c>
      <c r="O16" s="39">
        <f t="shared" si="5"/>
        <v>165.32000000000005</v>
      </c>
      <c r="P16" s="39">
        <f t="shared" si="5"/>
        <v>179.03000000000003</v>
      </c>
      <c r="Q16" s="39">
        <f t="shared" si="5"/>
        <v>178.79000000000002</v>
      </c>
      <c r="R16" s="39">
        <f t="shared" si="5"/>
        <v>154.30000000000001</v>
      </c>
      <c r="S16" s="39">
        <f t="shared" si="5"/>
        <v>121.38100000000003</v>
      </c>
      <c r="T16" s="38">
        <f t="shared" si="5"/>
        <v>56.921000000000049</v>
      </c>
      <c r="U16" s="39">
        <f t="shared" si="5"/>
        <v>100.52</v>
      </c>
      <c r="V16" s="39">
        <f t="shared" si="5"/>
        <v>121.52999999999997</v>
      </c>
      <c r="W16" s="39">
        <f t="shared" si="5"/>
        <v>108.28999999999998</v>
      </c>
      <c r="X16" s="39">
        <f t="shared" si="5"/>
        <v>178.71</v>
      </c>
      <c r="Y16" s="39">
        <f t="shared" si="5"/>
        <v>251.61999999999998</v>
      </c>
      <c r="Z16" s="39">
        <f t="shared" si="5"/>
        <v>207.52</v>
      </c>
      <c r="AA16" s="38">
        <f t="shared" si="5"/>
        <v>207.52</v>
      </c>
      <c r="AB16" s="39">
        <f t="shared" si="5"/>
        <v>179.39999999999998</v>
      </c>
      <c r="AC16" s="39">
        <f t="shared" si="5"/>
        <v>179.39999999999998</v>
      </c>
      <c r="AD16" s="39">
        <f t="shared" si="5"/>
        <v>179.39999999999998</v>
      </c>
      <c r="AE16" s="39">
        <f t="shared" si="5"/>
        <v>179.39999999999998</v>
      </c>
      <c r="AF16" s="39">
        <f t="shared" si="5"/>
        <v>179.39999999999998</v>
      </c>
      <c r="AG16" s="39">
        <f t="shared" si="5"/>
        <v>179.39999999999998</v>
      </c>
      <c r="AH16" s="38">
        <f t="shared" si="5"/>
        <v>179.39999999999998</v>
      </c>
      <c r="AI16" s="39">
        <f t="shared" si="5"/>
        <v>179.39999999999998</v>
      </c>
      <c r="AJ16" s="39">
        <f t="shared" si="5"/>
        <v>179.39999999999998</v>
      </c>
      <c r="AK16" s="41">
        <f t="shared" si="5"/>
        <v>4923.3419999999987</v>
      </c>
    </row>
    <row r="17" spans="1:38" x14ac:dyDescent="0.25">
      <c r="A17" s="32"/>
      <c r="B17" s="32"/>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8" x14ac:dyDescent="0.25">
      <c r="A18" s="79" t="s">
        <v>13</v>
      </c>
      <c r="B18" s="80">
        <v>2.5099999999999998</v>
      </c>
      <c r="C18" s="8" t="s">
        <v>7</v>
      </c>
      <c r="D18" s="8" t="s">
        <v>4</v>
      </c>
      <c r="E18" s="1"/>
      <c r="F18" s="21"/>
      <c r="G18" s="1"/>
      <c r="H18" s="1"/>
      <c r="I18" s="1"/>
      <c r="J18" s="1"/>
      <c r="K18" s="1"/>
      <c r="L18" s="1"/>
      <c r="M18" s="21"/>
      <c r="N18" s="1"/>
      <c r="O18" s="1"/>
      <c r="P18" s="1"/>
      <c r="Q18" s="1"/>
      <c r="R18" s="1"/>
      <c r="S18" s="1"/>
      <c r="T18" s="21"/>
      <c r="U18" s="1"/>
      <c r="V18" s="1"/>
      <c r="W18" s="1"/>
      <c r="X18" s="1"/>
      <c r="Y18" s="1"/>
      <c r="Z18" s="1"/>
      <c r="AA18" s="21"/>
      <c r="AB18" s="1"/>
      <c r="AC18" s="1"/>
      <c r="AD18" s="1"/>
      <c r="AE18" s="1"/>
      <c r="AF18" s="1"/>
      <c r="AG18" s="1"/>
      <c r="AH18" s="21"/>
      <c r="AI18" s="1"/>
      <c r="AJ18" s="1"/>
      <c r="AK18" s="1">
        <f>SUM(F18:AJ18)</f>
        <v>0</v>
      </c>
    </row>
    <row r="19" spans="1:38" x14ac:dyDescent="0.25">
      <c r="A19" s="79"/>
      <c r="B19" s="80"/>
      <c r="C19" s="76" t="s">
        <v>8</v>
      </c>
      <c r="D19" s="8" t="s">
        <v>4</v>
      </c>
      <c r="E19" s="1"/>
      <c r="F19" s="22"/>
      <c r="G19" s="14">
        <v>35.1</v>
      </c>
      <c r="H19" s="14">
        <v>35.1</v>
      </c>
      <c r="I19" s="14">
        <v>30.2</v>
      </c>
      <c r="J19" s="1"/>
      <c r="K19" s="3"/>
      <c r="L19" s="1"/>
      <c r="M19" s="21"/>
      <c r="N19" s="1"/>
      <c r="O19" s="1"/>
      <c r="P19" s="1"/>
      <c r="Q19" s="1"/>
      <c r="R19" s="1"/>
      <c r="S19" s="1"/>
      <c r="T19" s="21"/>
      <c r="U19" s="1"/>
      <c r="V19" s="1"/>
      <c r="W19" s="1"/>
      <c r="X19" s="1"/>
      <c r="Y19" s="1"/>
      <c r="Z19" s="1"/>
      <c r="AA19" s="21"/>
      <c r="AB19" s="1"/>
      <c r="AC19" s="1"/>
      <c r="AD19" s="1"/>
      <c r="AE19" s="1"/>
      <c r="AF19" s="1"/>
      <c r="AG19" s="1"/>
      <c r="AH19" s="21"/>
      <c r="AI19" s="1"/>
      <c r="AJ19" s="1"/>
      <c r="AK19" s="14">
        <f t="shared" ref="AK19:AK82" si="6">SUM(F19:AJ19)</f>
        <v>100.4</v>
      </c>
    </row>
    <row r="20" spans="1:38" x14ac:dyDescent="0.25">
      <c r="A20" s="79"/>
      <c r="B20" s="80"/>
      <c r="C20" s="78"/>
      <c r="D20" s="8" t="s">
        <v>3</v>
      </c>
      <c r="E20" s="1"/>
      <c r="F20" s="22"/>
      <c r="G20" s="2">
        <v>0.87749999999999995</v>
      </c>
      <c r="H20" s="1">
        <v>0.88</v>
      </c>
      <c r="I20" s="1">
        <v>0.75</v>
      </c>
      <c r="J20" s="1"/>
      <c r="K20" s="3"/>
      <c r="L20" s="1"/>
      <c r="M20" s="21"/>
      <c r="N20" s="1"/>
      <c r="O20" s="1"/>
      <c r="P20" s="1"/>
      <c r="Q20" s="1"/>
      <c r="R20" s="1"/>
      <c r="S20" s="1"/>
      <c r="T20" s="21"/>
      <c r="U20" s="1"/>
      <c r="V20" s="1"/>
      <c r="W20" s="1"/>
      <c r="X20" s="1"/>
      <c r="Y20" s="1"/>
      <c r="Z20" s="1"/>
      <c r="AA20" s="21"/>
      <c r="AB20" s="1"/>
      <c r="AC20" s="1"/>
      <c r="AD20" s="1"/>
      <c r="AE20" s="1"/>
      <c r="AF20" s="1"/>
      <c r="AG20" s="1"/>
      <c r="AH20" s="21"/>
      <c r="AI20" s="1"/>
      <c r="AJ20" s="1"/>
      <c r="AK20" s="2">
        <f t="shared" si="6"/>
        <v>2.5074999999999998</v>
      </c>
    </row>
    <row r="21" spans="1:38" x14ac:dyDescent="0.25">
      <c r="A21" s="79"/>
      <c r="B21" s="80"/>
      <c r="C21" s="5" t="s">
        <v>9</v>
      </c>
      <c r="D21" s="5" t="s">
        <v>4</v>
      </c>
      <c r="E21" s="14">
        <v>100.4</v>
      </c>
      <c r="F21" s="23">
        <f>E21+F18-F19</f>
        <v>100.4</v>
      </c>
      <c r="G21" s="9">
        <f t="shared" ref="G21:AJ21" si="7">F21+G18-G19</f>
        <v>65.300000000000011</v>
      </c>
      <c r="H21" s="15">
        <f t="shared" si="7"/>
        <v>30.20000000000001</v>
      </c>
      <c r="I21" s="13">
        <f t="shared" si="7"/>
        <v>0</v>
      </c>
      <c r="J21" s="13">
        <f t="shared" si="7"/>
        <v>0</v>
      </c>
      <c r="K21" s="13">
        <f t="shared" si="7"/>
        <v>0</v>
      </c>
      <c r="L21" s="6">
        <f t="shared" si="7"/>
        <v>0</v>
      </c>
      <c r="M21" s="22">
        <f t="shared" si="7"/>
        <v>0</v>
      </c>
      <c r="N21" s="6">
        <f t="shared" si="7"/>
        <v>0</v>
      </c>
      <c r="O21" s="6">
        <f t="shared" si="7"/>
        <v>0</v>
      </c>
      <c r="P21" s="6">
        <f t="shared" si="7"/>
        <v>0</v>
      </c>
      <c r="Q21" s="6">
        <f t="shared" si="7"/>
        <v>0</v>
      </c>
      <c r="R21" s="6">
        <f t="shared" si="7"/>
        <v>0</v>
      </c>
      <c r="S21" s="6">
        <f t="shared" si="7"/>
        <v>0</v>
      </c>
      <c r="T21" s="22">
        <f t="shared" si="7"/>
        <v>0</v>
      </c>
      <c r="U21" s="6">
        <f t="shared" si="7"/>
        <v>0</v>
      </c>
      <c r="V21" s="6">
        <f t="shared" si="7"/>
        <v>0</v>
      </c>
      <c r="W21" s="6">
        <f t="shared" si="7"/>
        <v>0</v>
      </c>
      <c r="X21" s="6">
        <f t="shared" si="7"/>
        <v>0</v>
      </c>
      <c r="Y21" s="6">
        <f t="shared" si="7"/>
        <v>0</v>
      </c>
      <c r="Z21" s="6">
        <f t="shared" si="7"/>
        <v>0</v>
      </c>
      <c r="AA21" s="22">
        <f t="shared" si="7"/>
        <v>0</v>
      </c>
      <c r="AB21" s="6">
        <f t="shared" si="7"/>
        <v>0</v>
      </c>
      <c r="AC21" s="6">
        <f t="shared" si="7"/>
        <v>0</v>
      </c>
      <c r="AD21" s="6">
        <f t="shared" si="7"/>
        <v>0</v>
      </c>
      <c r="AE21" s="6">
        <f t="shared" si="7"/>
        <v>0</v>
      </c>
      <c r="AF21" s="6">
        <f t="shared" si="7"/>
        <v>0</v>
      </c>
      <c r="AG21" s="6">
        <f t="shared" si="7"/>
        <v>0</v>
      </c>
      <c r="AH21" s="22">
        <f t="shared" si="7"/>
        <v>0</v>
      </c>
      <c r="AI21" s="6">
        <f t="shared" si="7"/>
        <v>0</v>
      </c>
      <c r="AJ21" s="6">
        <f t="shared" si="7"/>
        <v>0</v>
      </c>
      <c r="AK21" s="4">
        <f>0</f>
        <v>0</v>
      </c>
    </row>
    <row r="22" spans="1:38" x14ac:dyDescent="0.25">
      <c r="A22" s="79" t="s">
        <v>14</v>
      </c>
      <c r="B22" s="76">
        <v>27.01</v>
      </c>
      <c r="C22" s="8" t="s">
        <v>7</v>
      </c>
      <c r="D22" s="8" t="s">
        <v>4</v>
      </c>
      <c r="E22" s="1"/>
      <c r="F22" s="21"/>
      <c r="G22" s="19">
        <v>49.04</v>
      </c>
      <c r="H22" s="20">
        <v>19.22</v>
      </c>
      <c r="I22" s="19">
        <v>99.68</v>
      </c>
      <c r="J22" s="19">
        <v>108.23</v>
      </c>
      <c r="K22" s="19">
        <v>95.24</v>
      </c>
      <c r="L22" s="19">
        <v>107.77</v>
      </c>
      <c r="M22" s="21"/>
      <c r="N22" s="19">
        <v>112.69</v>
      </c>
      <c r="O22" s="19">
        <v>83.57</v>
      </c>
      <c r="P22" s="19">
        <v>91.71</v>
      </c>
      <c r="Q22" s="19">
        <v>90.63</v>
      </c>
      <c r="R22" s="19">
        <v>79.25</v>
      </c>
      <c r="S22" s="26">
        <v>105.14100000000001</v>
      </c>
      <c r="T22" s="27">
        <v>8.86</v>
      </c>
      <c r="U22" s="1"/>
      <c r="V22" s="14"/>
      <c r="W22" s="1"/>
      <c r="X22" s="1"/>
      <c r="Y22" s="1"/>
      <c r="Z22" s="1"/>
      <c r="AA22" s="21"/>
      <c r="AB22" s="1"/>
      <c r="AC22" s="1"/>
      <c r="AD22" s="1"/>
      <c r="AE22" s="1"/>
      <c r="AF22" s="1"/>
      <c r="AG22" s="1"/>
      <c r="AH22" s="21"/>
      <c r="AI22" s="1"/>
      <c r="AJ22" s="1"/>
      <c r="AK22" s="14">
        <f t="shared" si="6"/>
        <v>1051.0309999999999</v>
      </c>
    </row>
    <row r="23" spans="1:38" x14ac:dyDescent="0.25">
      <c r="A23" s="79"/>
      <c r="B23" s="77"/>
      <c r="C23" s="76" t="s">
        <v>8</v>
      </c>
      <c r="D23" s="8" t="s">
        <v>4</v>
      </c>
      <c r="E23" s="1"/>
      <c r="F23" s="21"/>
      <c r="G23" s="1"/>
      <c r="H23" s="2"/>
      <c r="I23" s="1"/>
      <c r="J23" s="14">
        <v>149.76</v>
      </c>
      <c r="K23" s="14">
        <v>41.73</v>
      </c>
      <c r="L23" s="14">
        <v>123.63</v>
      </c>
      <c r="M23" s="21"/>
      <c r="N23" s="14">
        <v>115.05</v>
      </c>
      <c r="O23" s="14">
        <v>79.95</v>
      </c>
      <c r="P23" s="14">
        <v>78</v>
      </c>
      <c r="Q23" s="14">
        <v>90.87</v>
      </c>
      <c r="R23" s="14">
        <v>103.74</v>
      </c>
      <c r="S23" s="14">
        <v>138.06</v>
      </c>
      <c r="T23" s="23">
        <v>73.319999999999993</v>
      </c>
      <c r="U23" s="1">
        <v>56.920999999999999</v>
      </c>
      <c r="V23" s="1"/>
      <c r="W23" s="1"/>
      <c r="X23" s="1"/>
      <c r="Y23" s="1"/>
      <c r="Z23" s="1"/>
      <c r="AA23" s="21"/>
      <c r="AB23" s="1"/>
      <c r="AC23" s="1"/>
      <c r="AD23" s="1"/>
      <c r="AE23" s="1"/>
      <c r="AF23" s="1"/>
      <c r="AG23" s="1"/>
      <c r="AH23" s="21"/>
      <c r="AI23" s="1"/>
      <c r="AJ23" s="1"/>
      <c r="AK23" s="14">
        <f t="shared" si="6"/>
        <v>1051.0309999999999</v>
      </c>
    </row>
    <row r="24" spans="1:38" x14ac:dyDescent="0.25">
      <c r="A24" s="79"/>
      <c r="B24" s="77"/>
      <c r="C24" s="78"/>
      <c r="D24" s="8" t="s">
        <v>3</v>
      </c>
      <c r="E24" s="1"/>
      <c r="F24" s="21"/>
      <c r="G24" s="1"/>
      <c r="H24" s="2"/>
      <c r="I24" s="1"/>
      <c r="J24" s="1">
        <v>3.74</v>
      </c>
      <c r="K24" s="2">
        <v>1.04325</v>
      </c>
      <c r="L24" s="2">
        <v>3.09</v>
      </c>
      <c r="M24" s="21"/>
      <c r="N24" s="1">
        <v>2.87</v>
      </c>
      <c r="O24" s="1">
        <v>1.99</v>
      </c>
      <c r="P24" s="2">
        <v>1.95</v>
      </c>
      <c r="Q24" s="1">
        <v>2.27</v>
      </c>
      <c r="R24" s="1">
        <v>2.59</v>
      </c>
      <c r="S24" s="1">
        <v>3.45</v>
      </c>
      <c r="T24" s="22">
        <v>1.83</v>
      </c>
      <c r="U24" s="1">
        <v>1.42</v>
      </c>
      <c r="V24" s="1"/>
      <c r="W24" s="1"/>
      <c r="X24" s="1"/>
      <c r="Y24" s="1"/>
      <c r="Z24" s="1"/>
      <c r="AA24" s="21"/>
      <c r="AB24" s="1"/>
      <c r="AC24" s="1"/>
      <c r="AD24" s="1"/>
      <c r="AE24" s="1"/>
      <c r="AF24" s="1"/>
      <c r="AG24" s="1"/>
      <c r="AH24" s="21"/>
      <c r="AI24" s="1"/>
      <c r="AJ24" s="1"/>
      <c r="AK24" s="2">
        <f t="shared" si="6"/>
        <v>26.243250000000003</v>
      </c>
      <c r="AL24" s="30"/>
    </row>
    <row r="25" spans="1:38" s="18" customFormat="1" x14ac:dyDescent="0.25">
      <c r="A25" s="79"/>
      <c r="B25" s="78"/>
      <c r="C25" s="5" t="s">
        <v>9</v>
      </c>
      <c r="D25" s="5" t="s">
        <v>4</v>
      </c>
      <c r="E25" s="46">
        <v>0</v>
      </c>
      <c r="F25" s="24">
        <f>E25+F22-F23</f>
        <v>0</v>
      </c>
      <c r="G25" s="17">
        <f t="shared" ref="G25" si="8">F25+G22-G23</f>
        <v>49.04</v>
      </c>
      <c r="H25" s="17">
        <f t="shared" ref="H25" si="9">G25+H22-H23</f>
        <v>68.259999999999991</v>
      </c>
      <c r="I25" s="17">
        <f t="shared" ref="I25" si="10">H25+I22-I23</f>
        <v>167.94</v>
      </c>
      <c r="J25" s="17">
        <f t="shared" ref="J25" si="11">I25+J22-J23</f>
        <v>126.41000000000003</v>
      </c>
      <c r="K25" s="17">
        <f t="shared" ref="K25" si="12">J25+K22-K23</f>
        <v>179.92000000000004</v>
      </c>
      <c r="L25" s="17">
        <f t="shared" ref="L25" si="13">K25+L22-L23</f>
        <v>164.06000000000006</v>
      </c>
      <c r="M25" s="25">
        <f t="shared" ref="M25" si="14">L25+M22-M23</f>
        <v>164.06000000000006</v>
      </c>
      <c r="N25" s="17">
        <f t="shared" ref="N25" si="15">M25+N22-N23</f>
        <v>161.70000000000005</v>
      </c>
      <c r="O25" s="17">
        <f t="shared" ref="O25" si="16">N25+O22-O23</f>
        <v>165.32000000000005</v>
      </c>
      <c r="P25" s="17">
        <f t="shared" ref="P25" si="17">O25+P22-P23</f>
        <v>179.03000000000003</v>
      </c>
      <c r="Q25" s="17">
        <f t="shared" ref="Q25" si="18">P25+Q22-Q23</f>
        <v>178.79000000000002</v>
      </c>
      <c r="R25" s="17">
        <f t="shared" ref="R25" si="19">Q25+R22-R23</f>
        <v>154.30000000000001</v>
      </c>
      <c r="S25" s="17">
        <f t="shared" ref="S25" si="20">R25+S22-S23</f>
        <v>121.38100000000003</v>
      </c>
      <c r="T25" s="25">
        <f t="shared" ref="T25" si="21">S25+T22-T23</f>
        <v>56.921000000000049</v>
      </c>
      <c r="U25" s="28">
        <f t="shared" ref="U25" si="22">T25+U22-U23</f>
        <v>0</v>
      </c>
      <c r="V25" s="28">
        <f t="shared" ref="V25" si="23">U25+V22-V23</f>
        <v>0</v>
      </c>
      <c r="W25" s="28">
        <f t="shared" ref="W25" si="24">V25+W22-W23</f>
        <v>0</v>
      </c>
      <c r="X25" s="28">
        <f t="shared" ref="X25" si="25">W25+X22-X23</f>
        <v>0</v>
      </c>
      <c r="Y25" s="28">
        <f t="shared" ref="Y25" si="26">X25+Y22-Y23</f>
        <v>0</v>
      </c>
      <c r="Z25" s="28">
        <f t="shared" ref="Z25" si="27">Y25+Z22-Z23</f>
        <v>0</v>
      </c>
      <c r="AA25" s="29">
        <f t="shared" ref="AA25" si="28">Z25+AA22-AA23</f>
        <v>0</v>
      </c>
      <c r="AB25" s="28">
        <f t="shared" ref="AB25" si="29">AA25+AB22-AB23</f>
        <v>0</v>
      </c>
      <c r="AC25" s="28">
        <f t="shared" ref="AC25" si="30">AB25+AC22-AC23</f>
        <v>0</v>
      </c>
      <c r="AD25" s="28">
        <f t="shared" ref="AD25" si="31">AC25+AD22-AD23</f>
        <v>0</v>
      </c>
      <c r="AE25" s="28">
        <f t="shared" ref="AE25" si="32">AD25+AE22-AE23</f>
        <v>0</v>
      </c>
      <c r="AF25" s="28">
        <f t="shared" ref="AF25" si="33">AE25+AF22-AF23</f>
        <v>0</v>
      </c>
      <c r="AG25" s="28">
        <f t="shared" ref="AG25" si="34">AF25+AG22-AG23</f>
        <v>0</v>
      </c>
      <c r="AH25" s="29">
        <f t="shared" ref="AH25" si="35">AG25+AH22-AH23</f>
        <v>0</v>
      </c>
      <c r="AI25" s="28">
        <f t="shared" ref="AI25" si="36">AH25+AI22-AI23</f>
        <v>0</v>
      </c>
      <c r="AJ25" s="28">
        <f t="shared" ref="AJ25" si="37">AI25+AJ22-AJ23</f>
        <v>0</v>
      </c>
      <c r="AK25" s="16">
        <f t="shared" ref="AK25" si="38">SUM(F25:AJ25)</f>
        <v>1937.1320000000005</v>
      </c>
    </row>
    <row r="26" spans="1:38" x14ac:dyDescent="0.25">
      <c r="A26" s="73" t="s">
        <v>17</v>
      </c>
      <c r="B26" s="76">
        <v>4.5</v>
      </c>
      <c r="C26" s="8" t="s">
        <v>7</v>
      </c>
      <c r="D26" s="8" t="s">
        <v>4</v>
      </c>
      <c r="E26" s="1"/>
      <c r="F26" s="21"/>
      <c r="G26" s="1"/>
      <c r="H26" s="1"/>
      <c r="I26" s="1"/>
      <c r="J26" s="1"/>
      <c r="K26" s="1"/>
      <c r="L26" s="1"/>
      <c r="M26" s="21"/>
      <c r="N26" s="1"/>
      <c r="O26" s="1"/>
      <c r="P26" s="1"/>
      <c r="Q26" s="1"/>
      <c r="R26" s="1"/>
      <c r="S26" s="1"/>
      <c r="T26" s="21"/>
      <c r="U26" s="14">
        <v>100.52</v>
      </c>
      <c r="V26" s="14">
        <v>102.13</v>
      </c>
      <c r="W26" s="1"/>
      <c r="X26" s="1"/>
      <c r="Y26" s="1"/>
      <c r="Z26" s="1"/>
      <c r="AA26" s="21"/>
      <c r="AB26" s="1"/>
      <c r="AC26" s="1"/>
      <c r="AD26" s="1"/>
      <c r="AE26" s="1"/>
      <c r="AF26" s="1"/>
      <c r="AG26" s="1"/>
      <c r="AH26" s="21"/>
      <c r="AI26" s="1"/>
      <c r="AJ26" s="1"/>
      <c r="AK26" s="14">
        <f t="shared" si="6"/>
        <v>202.64999999999998</v>
      </c>
    </row>
    <row r="27" spans="1:38" x14ac:dyDescent="0.25">
      <c r="A27" s="74"/>
      <c r="B27" s="77"/>
      <c r="C27" s="76" t="s">
        <v>8</v>
      </c>
      <c r="D27" s="8" t="s">
        <v>4</v>
      </c>
      <c r="E27" s="1"/>
      <c r="F27" s="21"/>
      <c r="G27" s="1"/>
      <c r="H27" s="1"/>
      <c r="I27" s="1"/>
      <c r="J27" s="1"/>
      <c r="K27" s="1"/>
      <c r="L27" s="2"/>
      <c r="M27" s="21"/>
      <c r="N27" s="1"/>
      <c r="O27" s="1"/>
      <c r="P27" s="1"/>
      <c r="Q27" s="1"/>
      <c r="R27" s="2"/>
      <c r="S27" s="1"/>
      <c r="T27" s="21"/>
      <c r="U27" s="14"/>
      <c r="V27" s="14">
        <v>81.12</v>
      </c>
      <c r="W27" s="14">
        <v>86.58</v>
      </c>
      <c r="X27" s="14">
        <v>34.950000000000003</v>
      </c>
      <c r="Y27" s="1"/>
      <c r="Z27" s="1"/>
      <c r="AA27" s="21"/>
      <c r="AB27" s="1"/>
      <c r="AC27" s="1"/>
      <c r="AD27" s="1"/>
      <c r="AE27" s="1"/>
      <c r="AF27" s="1"/>
      <c r="AG27" s="1"/>
      <c r="AH27" s="21"/>
      <c r="AI27" s="1"/>
      <c r="AJ27" s="1"/>
      <c r="AK27" s="1">
        <f t="shared" si="6"/>
        <v>202.64999999999998</v>
      </c>
    </row>
    <row r="28" spans="1:38" x14ac:dyDescent="0.25">
      <c r="A28" s="74"/>
      <c r="B28" s="77"/>
      <c r="C28" s="78"/>
      <c r="D28" s="8" t="s">
        <v>3</v>
      </c>
      <c r="E28" s="1"/>
      <c r="F28" s="21"/>
      <c r="G28" s="1"/>
      <c r="H28" s="1"/>
      <c r="I28" s="1"/>
      <c r="J28" s="1"/>
      <c r="K28" s="1"/>
      <c r="L28" s="2"/>
      <c r="M28" s="21"/>
      <c r="N28" s="1"/>
      <c r="O28" s="1"/>
      <c r="P28" s="1"/>
      <c r="Q28" s="1"/>
      <c r="R28" s="2"/>
      <c r="S28" s="1"/>
      <c r="T28" s="21"/>
      <c r="U28" s="1"/>
      <c r="V28" s="1">
        <v>2.02</v>
      </c>
      <c r="W28" s="1">
        <v>2.16</v>
      </c>
      <c r="X28" s="1">
        <v>0.87</v>
      </c>
      <c r="Y28" s="1"/>
      <c r="Z28" s="1"/>
      <c r="AA28" s="21"/>
      <c r="AB28" s="1"/>
      <c r="AC28" s="1"/>
      <c r="AD28" s="1"/>
      <c r="AE28" s="1"/>
      <c r="AF28" s="1"/>
      <c r="AG28" s="1"/>
      <c r="AH28" s="21"/>
      <c r="AI28" s="1"/>
      <c r="AJ28" s="1"/>
      <c r="AK28" s="1">
        <f t="shared" si="6"/>
        <v>5.05</v>
      </c>
    </row>
    <row r="29" spans="1:38" x14ac:dyDescent="0.25">
      <c r="A29" s="75"/>
      <c r="B29" s="78"/>
      <c r="C29" s="5" t="s">
        <v>9</v>
      </c>
      <c r="D29" s="5" t="s">
        <v>4</v>
      </c>
      <c r="E29" s="1">
        <v>0</v>
      </c>
      <c r="F29" s="22">
        <f>E29+F26-F27</f>
        <v>0</v>
      </c>
      <c r="G29" s="6">
        <f t="shared" ref="G29" si="39">F29+G26-G27</f>
        <v>0</v>
      </c>
      <c r="H29" s="6">
        <f t="shared" ref="H29" si="40">G29+H26-H27</f>
        <v>0</v>
      </c>
      <c r="I29" s="6">
        <f t="shared" ref="I29" si="41">H29+I26-I27</f>
        <v>0</v>
      </c>
      <c r="J29" s="6">
        <f t="shared" ref="J29" si="42">I29+J26-J27</f>
        <v>0</v>
      </c>
      <c r="K29" s="6">
        <f t="shared" ref="K29" si="43">J29+K26-K27</f>
        <v>0</v>
      </c>
      <c r="L29" s="6">
        <f t="shared" ref="L29" si="44">K29+L26-L27</f>
        <v>0</v>
      </c>
      <c r="M29" s="22">
        <f t="shared" ref="M29" si="45">L29+M26-M27</f>
        <v>0</v>
      </c>
      <c r="N29" s="6">
        <f t="shared" ref="N29" si="46">M29+N26-N27</f>
        <v>0</v>
      </c>
      <c r="O29" s="6">
        <f t="shared" ref="O29" si="47">N29+O26-O27</f>
        <v>0</v>
      </c>
      <c r="P29" s="6">
        <f t="shared" ref="P29" si="48">O29+P26-P27</f>
        <v>0</v>
      </c>
      <c r="Q29" s="6">
        <f t="shared" ref="Q29" si="49">P29+Q26-Q27</f>
        <v>0</v>
      </c>
      <c r="R29" s="6">
        <f t="shared" ref="R29" si="50">Q29+R26-R27</f>
        <v>0</v>
      </c>
      <c r="S29" s="6">
        <f t="shared" ref="S29" si="51">R29+S26-S27</f>
        <v>0</v>
      </c>
      <c r="T29" s="22">
        <v>0</v>
      </c>
      <c r="U29" s="9">
        <f t="shared" ref="U29" si="52">T29+U26-U27</f>
        <v>100.52</v>
      </c>
      <c r="V29" s="9">
        <f t="shared" ref="V29" si="53">U29+V26-V27</f>
        <v>121.52999999999997</v>
      </c>
      <c r="W29" s="9">
        <f t="shared" ref="W29" si="54">V29+W26-W27</f>
        <v>34.949999999999974</v>
      </c>
      <c r="X29" s="9">
        <f t="shared" ref="X29" si="55">W29+X26-X27</f>
        <v>0</v>
      </c>
      <c r="Y29" s="9">
        <f t="shared" ref="Y29" si="56">X29+Y26-Y27</f>
        <v>0</v>
      </c>
      <c r="Z29" s="9">
        <f t="shared" ref="Z29" si="57">Y29+Z26-Z27</f>
        <v>0</v>
      </c>
      <c r="AA29" s="23">
        <f t="shared" ref="AA29" si="58">Z29+AA26-AA27</f>
        <v>0</v>
      </c>
      <c r="AB29" s="9">
        <f t="shared" ref="AB29" si="59">AA29+AB26-AB27</f>
        <v>0</v>
      </c>
      <c r="AC29" s="9">
        <f t="shared" ref="AC29" si="60">AB29+AC26-AC27</f>
        <v>0</v>
      </c>
      <c r="AD29" s="9">
        <f t="shared" ref="AD29" si="61">AC29+AD26-AD27</f>
        <v>0</v>
      </c>
      <c r="AE29" s="9">
        <f t="shared" ref="AE29" si="62">AD29+AE26-AE27</f>
        <v>0</v>
      </c>
      <c r="AF29" s="9">
        <f t="shared" ref="AF29" si="63">AE29+AF26-AF27</f>
        <v>0</v>
      </c>
      <c r="AG29" s="9">
        <f t="shared" ref="AG29" si="64">AF29+AG26-AG27</f>
        <v>0</v>
      </c>
      <c r="AH29" s="23">
        <f t="shared" ref="AH29" si="65">AG29+AH26-AH27</f>
        <v>0</v>
      </c>
      <c r="AI29" s="9">
        <f t="shared" ref="AI29" si="66">AH29+AI26-AI27</f>
        <v>0</v>
      </c>
      <c r="AJ29" s="9">
        <f t="shared" ref="AJ29" si="67">AI29+AJ26-AJ27</f>
        <v>0</v>
      </c>
      <c r="AK29" s="4">
        <f t="shared" si="6"/>
        <v>256.99999999999994</v>
      </c>
    </row>
    <row r="30" spans="1:38" x14ac:dyDescent="0.25">
      <c r="A30" s="73" t="s">
        <v>18</v>
      </c>
      <c r="B30" s="76"/>
      <c r="C30" s="8" t="s">
        <v>7</v>
      </c>
      <c r="D30" s="8" t="s">
        <v>4</v>
      </c>
      <c r="E30" s="1"/>
      <c r="F30" s="21"/>
      <c r="G30" s="1"/>
      <c r="H30" s="1"/>
      <c r="I30" s="1"/>
      <c r="J30" s="1"/>
      <c r="K30" s="1"/>
      <c r="L30" s="1"/>
      <c r="M30" s="21"/>
      <c r="N30" s="1"/>
      <c r="O30" s="1"/>
      <c r="P30" s="1"/>
      <c r="Q30" s="1"/>
      <c r="R30" s="1"/>
      <c r="S30" s="1"/>
      <c r="T30" s="21"/>
      <c r="U30" s="1"/>
      <c r="V30" s="1"/>
      <c r="W30" s="14">
        <v>73.34</v>
      </c>
      <c r="X30" s="14">
        <v>105.37</v>
      </c>
      <c r="Y30" s="14">
        <v>109.57</v>
      </c>
      <c r="Z30" s="14">
        <v>98.25</v>
      </c>
      <c r="AA30" s="21"/>
      <c r="AB30" s="14">
        <v>79.13</v>
      </c>
      <c r="AC30" s="1"/>
      <c r="AD30" s="1"/>
      <c r="AE30" s="1"/>
      <c r="AF30" s="1"/>
      <c r="AG30" s="1"/>
      <c r="AH30" s="21"/>
      <c r="AI30" s="1"/>
      <c r="AJ30" s="1"/>
      <c r="AK30" s="1">
        <f t="shared" si="6"/>
        <v>465.65999999999997</v>
      </c>
    </row>
    <row r="31" spans="1:38" x14ac:dyDescent="0.25">
      <c r="A31" s="74"/>
      <c r="B31" s="77"/>
      <c r="C31" s="76" t="s">
        <v>8</v>
      </c>
      <c r="D31" s="8" t="s">
        <v>4</v>
      </c>
      <c r="E31" s="1"/>
      <c r="F31" s="21"/>
      <c r="G31" s="1"/>
      <c r="H31" s="1"/>
      <c r="I31" s="1"/>
      <c r="J31" s="1"/>
      <c r="K31" s="1"/>
      <c r="L31" s="1"/>
      <c r="M31" s="21"/>
      <c r="N31" s="1"/>
      <c r="O31" s="1"/>
      <c r="P31" s="1"/>
      <c r="Q31" s="1"/>
      <c r="R31" s="1"/>
      <c r="S31" s="1"/>
      <c r="T31" s="21"/>
      <c r="U31" s="1"/>
      <c r="V31" s="1"/>
      <c r="W31" s="1"/>
      <c r="X31" s="1"/>
      <c r="Y31" s="14">
        <v>36.659999999999997</v>
      </c>
      <c r="Z31" s="14">
        <v>142.35</v>
      </c>
      <c r="AA31" s="21"/>
      <c r="AB31" s="31">
        <v>107.25</v>
      </c>
      <c r="AC31" s="1"/>
      <c r="AD31" s="1"/>
      <c r="AE31" s="1"/>
      <c r="AF31" s="1"/>
      <c r="AG31" s="1"/>
      <c r="AH31" s="21"/>
      <c r="AI31" s="1"/>
      <c r="AJ31" s="1"/>
      <c r="AK31" s="1">
        <f t="shared" si="6"/>
        <v>286.26</v>
      </c>
    </row>
    <row r="32" spans="1:38" x14ac:dyDescent="0.25">
      <c r="A32" s="74"/>
      <c r="B32" s="77"/>
      <c r="C32" s="78"/>
      <c r="D32" s="8" t="s">
        <v>3</v>
      </c>
      <c r="E32" s="1"/>
      <c r="F32" s="21"/>
      <c r="G32" s="1"/>
      <c r="H32" s="1"/>
      <c r="I32" s="1"/>
      <c r="J32" s="1"/>
      <c r="K32" s="1"/>
      <c r="L32" s="1"/>
      <c r="M32" s="21"/>
      <c r="N32" s="1"/>
      <c r="O32" s="1"/>
      <c r="P32" s="1"/>
      <c r="Q32" s="1"/>
      <c r="R32" s="1"/>
      <c r="S32" s="1"/>
      <c r="T32" s="21"/>
      <c r="U32" s="1"/>
      <c r="V32" s="1"/>
      <c r="W32" s="1"/>
      <c r="X32" s="1"/>
      <c r="Y32" s="1">
        <v>0.91</v>
      </c>
      <c r="Z32" s="1">
        <v>3.55</v>
      </c>
      <c r="AA32" s="21"/>
      <c r="AB32" s="1">
        <v>2.68</v>
      </c>
      <c r="AC32" s="1"/>
      <c r="AD32" s="1"/>
      <c r="AE32" s="1"/>
      <c r="AF32" s="1"/>
      <c r="AG32" s="1"/>
      <c r="AH32" s="21"/>
      <c r="AI32" s="1"/>
      <c r="AJ32" s="1"/>
      <c r="AK32" s="1">
        <f t="shared" si="6"/>
        <v>7.1400000000000006</v>
      </c>
    </row>
    <row r="33" spans="1:37" x14ac:dyDescent="0.25">
      <c r="A33" s="75"/>
      <c r="B33" s="78"/>
      <c r="C33" s="5" t="s">
        <v>9</v>
      </c>
      <c r="D33" s="5" t="s">
        <v>4</v>
      </c>
      <c r="E33" s="1">
        <v>0</v>
      </c>
      <c r="F33" s="22">
        <f>E33+F30-F31</f>
        <v>0</v>
      </c>
      <c r="G33" s="6">
        <f t="shared" ref="G33" si="68">F33+G30-G31</f>
        <v>0</v>
      </c>
      <c r="H33" s="6">
        <f t="shared" ref="H33" si="69">G33+H30-H31</f>
        <v>0</v>
      </c>
      <c r="I33" s="6">
        <f t="shared" ref="I33" si="70">H33+I30-I31</f>
        <v>0</v>
      </c>
      <c r="J33" s="6">
        <f t="shared" ref="J33" si="71">I33+J30-J31</f>
        <v>0</v>
      </c>
      <c r="K33" s="6">
        <f t="shared" ref="K33" si="72">J33+K30-K31</f>
        <v>0</v>
      </c>
      <c r="L33" s="6">
        <f t="shared" ref="L33" si="73">K33+L30-L31</f>
        <v>0</v>
      </c>
      <c r="M33" s="22">
        <f t="shared" ref="M33" si="74">L33+M30-M31</f>
        <v>0</v>
      </c>
      <c r="N33" s="6">
        <f t="shared" ref="N33" si="75">M33+N30-N31</f>
        <v>0</v>
      </c>
      <c r="O33" s="6">
        <f t="shared" ref="O33" si="76">N33+O30-O31</f>
        <v>0</v>
      </c>
      <c r="P33" s="6">
        <f t="shared" ref="P33" si="77">O33+P30-P31</f>
        <v>0</v>
      </c>
      <c r="Q33" s="6">
        <f t="shared" ref="Q33" si="78">P33+Q30-Q31</f>
        <v>0</v>
      </c>
      <c r="R33" s="6">
        <f t="shared" ref="R33" si="79">Q33+R30-R31</f>
        <v>0</v>
      </c>
      <c r="S33" s="6">
        <f t="shared" ref="S33" si="80">R33+S30-S31</f>
        <v>0</v>
      </c>
      <c r="T33" s="22">
        <f t="shared" ref="T33" si="81">S33+T30-T31</f>
        <v>0</v>
      </c>
      <c r="U33" s="6">
        <f t="shared" ref="U33" si="82">T33+U30-U31</f>
        <v>0</v>
      </c>
      <c r="V33" s="6">
        <f t="shared" ref="V33" si="83">U33+V30-V31</f>
        <v>0</v>
      </c>
      <c r="W33" s="9">
        <f t="shared" ref="W33" si="84">V33+W30-W31</f>
        <v>73.34</v>
      </c>
      <c r="X33" s="9">
        <f t="shared" ref="X33" si="85">W33+X30-X31</f>
        <v>178.71</v>
      </c>
      <c r="Y33" s="9">
        <f t="shared" ref="Y33" si="86">X33+Y30-Y31</f>
        <v>251.61999999999998</v>
      </c>
      <c r="Z33" s="9">
        <f t="shared" ref="Z33" si="87">Y33+Z30-Z31</f>
        <v>207.52</v>
      </c>
      <c r="AA33" s="23">
        <f t="shared" ref="AA33" si="88">Z33+AA30-AA31</f>
        <v>207.52</v>
      </c>
      <c r="AB33" s="9">
        <f t="shared" ref="AB33" si="89">AA33+AB30-AB31</f>
        <v>179.39999999999998</v>
      </c>
      <c r="AC33" s="9">
        <f t="shared" ref="AC33" si="90">AB33+AC30-AC31</f>
        <v>179.39999999999998</v>
      </c>
      <c r="AD33" s="9">
        <f t="shared" ref="AD33" si="91">AC33+AD30-AD31</f>
        <v>179.39999999999998</v>
      </c>
      <c r="AE33" s="9">
        <f t="shared" ref="AE33" si="92">AD33+AE30-AE31</f>
        <v>179.39999999999998</v>
      </c>
      <c r="AF33" s="9">
        <f t="shared" ref="AF33" si="93">AE33+AF30-AF31</f>
        <v>179.39999999999998</v>
      </c>
      <c r="AG33" s="9">
        <f t="shared" ref="AG33" si="94">AF33+AG30-AG31</f>
        <v>179.39999999999998</v>
      </c>
      <c r="AH33" s="23">
        <f t="shared" ref="AH33" si="95">AG33+AH30-AH31</f>
        <v>179.39999999999998</v>
      </c>
      <c r="AI33" s="9">
        <f t="shared" ref="AI33" si="96">AH33+AI30-AI31</f>
        <v>179.39999999999998</v>
      </c>
      <c r="AJ33" s="9">
        <f t="shared" ref="AJ33" si="97">AI33+AJ30-AJ31</f>
        <v>179.39999999999998</v>
      </c>
      <c r="AK33" s="4">
        <f t="shared" si="6"/>
        <v>2533.3100000000004</v>
      </c>
    </row>
    <row r="34" spans="1:37" x14ac:dyDescent="0.25">
      <c r="A34" s="73"/>
      <c r="B34" s="76"/>
      <c r="C34" s="8" t="s">
        <v>7</v>
      </c>
      <c r="D34" s="8" t="s">
        <v>4</v>
      </c>
      <c r="E34" s="1"/>
      <c r="F34" s="21"/>
      <c r="G34" s="1"/>
      <c r="H34" s="1"/>
      <c r="I34" s="1"/>
      <c r="J34" s="1"/>
      <c r="K34" s="1"/>
      <c r="L34" s="1"/>
      <c r="M34" s="21"/>
      <c r="N34" s="1"/>
      <c r="O34" s="1"/>
      <c r="P34" s="1"/>
      <c r="Q34" s="1"/>
      <c r="R34" s="1"/>
      <c r="S34" s="1"/>
      <c r="T34" s="21"/>
      <c r="U34" s="1"/>
      <c r="V34" s="1"/>
      <c r="W34" s="1"/>
      <c r="X34" s="1"/>
      <c r="Y34" s="1"/>
      <c r="Z34" s="1"/>
      <c r="AA34" s="21"/>
      <c r="AB34" s="1"/>
      <c r="AC34" s="1"/>
      <c r="AD34" s="1"/>
      <c r="AE34" s="1"/>
      <c r="AF34" s="1"/>
      <c r="AG34" s="1"/>
      <c r="AH34" s="21"/>
      <c r="AI34" s="1"/>
      <c r="AJ34" s="1"/>
      <c r="AK34" s="1">
        <f t="shared" si="6"/>
        <v>0</v>
      </c>
    </row>
    <row r="35" spans="1:37" x14ac:dyDescent="0.25">
      <c r="A35" s="74"/>
      <c r="B35" s="77"/>
      <c r="C35" s="76" t="s">
        <v>8</v>
      </c>
      <c r="D35" s="8" t="s">
        <v>4</v>
      </c>
      <c r="E35" s="1"/>
      <c r="F35" s="21"/>
      <c r="G35" s="1"/>
      <c r="H35" s="1"/>
      <c r="I35" s="1"/>
      <c r="J35" s="1"/>
      <c r="K35" s="1"/>
      <c r="L35" s="1"/>
      <c r="M35" s="21"/>
      <c r="N35" s="1"/>
      <c r="O35" s="1"/>
      <c r="P35" s="1"/>
      <c r="Q35" s="1"/>
      <c r="R35" s="1"/>
      <c r="S35" s="1"/>
      <c r="T35" s="21"/>
      <c r="U35" s="1"/>
      <c r="V35" s="1"/>
      <c r="W35" s="2"/>
      <c r="X35" s="2"/>
      <c r="Y35" s="1"/>
      <c r="Z35" s="1"/>
      <c r="AA35" s="21"/>
      <c r="AB35" s="1"/>
      <c r="AC35" s="1"/>
      <c r="AD35" s="1"/>
      <c r="AE35" s="1"/>
      <c r="AF35" s="1"/>
      <c r="AG35" s="1"/>
      <c r="AH35" s="21"/>
      <c r="AI35" s="1"/>
      <c r="AJ35" s="1"/>
      <c r="AK35" s="1">
        <f t="shared" si="6"/>
        <v>0</v>
      </c>
    </row>
    <row r="36" spans="1:37" x14ac:dyDescent="0.25">
      <c r="A36" s="74"/>
      <c r="B36" s="77"/>
      <c r="C36" s="78"/>
      <c r="D36" s="8" t="s">
        <v>3</v>
      </c>
      <c r="E36" s="1"/>
      <c r="F36" s="21"/>
      <c r="G36" s="1"/>
      <c r="H36" s="1"/>
      <c r="I36" s="1"/>
      <c r="J36" s="1"/>
      <c r="K36" s="1"/>
      <c r="L36" s="1"/>
      <c r="M36" s="21"/>
      <c r="N36" s="1"/>
      <c r="O36" s="1"/>
      <c r="P36" s="1"/>
      <c r="Q36" s="1"/>
      <c r="R36" s="1"/>
      <c r="S36" s="1"/>
      <c r="T36" s="21"/>
      <c r="U36" s="1"/>
      <c r="V36" s="1"/>
      <c r="W36" s="2"/>
      <c r="X36" s="2"/>
      <c r="Y36" s="1"/>
      <c r="Z36" s="1"/>
      <c r="AA36" s="21"/>
      <c r="AB36" s="1"/>
      <c r="AC36" s="1"/>
      <c r="AD36" s="1"/>
      <c r="AE36" s="1"/>
      <c r="AF36" s="1"/>
      <c r="AG36" s="1"/>
      <c r="AH36" s="21"/>
      <c r="AI36" s="1"/>
      <c r="AJ36" s="1"/>
      <c r="AK36" s="1">
        <f t="shared" si="6"/>
        <v>0</v>
      </c>
    </row>
    <row r="37" spans="1:37" x14ac:dyDescent="0.25">
      <c r="A37" s="75"/>
      <c r="B37" s="78"/>
      <c r="C37" s="5" t="s">
        <v>9</v>
      </c>
      <c r="D37" s="5" t="s">
        <v>4</v>
      </c>
      <c r="E37" s="1">
        <v>0</v>
      </c>
      <c r="F37" s="22">
        <f>E37+F34-F35</f>
        <v>0</v>
      </c>
      <c r="G37" s="6">
        <f t="shared" ref="G37" si="98">F37+G34-G35</f>
        <v>0</v>
      </c>
      <c r="H37" s="6">
        <f t="shared" ref="H37" si="99">G37+H34-H35</f>
        <v>0</v>
      </c>
      <c r="I37" s="6">
        <f t="shared" ref="I37" si="100">H37+I34-I35</f>
        <v>0</v>
      </c>
      <c r="J37" s="6">
        <f t="shared" ref="J37" si="101">I37+J34-J35</f>
        <v>0</v>
      </c>
      <c r="K37" s="6">
        <f t="shared" ref="K37" si="102">J37+K34-K35</f>
        <v>0</v>
      </c>
      <c r="L37" s="6">
        <f t="shared" ref="L37" si="103">K37+L34-L35</f>
        <v>0</v>
      </c>
      <c r="M37" s="22">
        <f t="shared" ref="M37" si="104">L37+M34-M35</f>
        <v>0</v>
      </c>
      <c r="N37" s="6">
        <f t="shared" ref="N37" si="105">M37+N34-N35</f>
        <v>0</v>
      </c>
      <c r="O37" s="6">
        <f t="shared" ref="O37" si="106">N37+O34-O35</f>
        <v>0</v>
      </c>
      <c r="P37" s="6">
        <f t="shared" ref="P37" si="107">O37+P34-P35</f>
        <v>0</v>
      </c>
      <c r="Q37" s="6">
        <f t="shared" ref="Q37" si="108">P37+Q34-Q35</f>
        <v>0</v>
      </c>
      <c r="R37" s="6">
        <f t="shared" ref="R37" si="109">Q37+R34-R35</f>
        <v>0</v>
      </c>
      <c r="S37" s="6">
        <f t="shared" ref="S37" si="110">R37+S34-S35</f>
        <v>0</v>
      </c>
      <c r="T37" s="22">
        <f t="shared" ref="T37" si="111">S37+T34-T35</f>
        <v>0</v>
      </c>
      <c r="U37" s="6">
        <f t="shared" ref="U37" si="112">T37+U34-U35</f>
        <v>0</v>
      </c>
      <c r="V37" s="6">
        <f t="shared" ref="V37" si="113">U37+V34-V35</f>
        <v>0</v>
      </c>
      <c r="W37" s="6">
        <f t="shared" ref="W37" si="114">V37+W34-W35</f>
        <v>0</v>
      </c>
      <c r="X37" s="6">
        <f t="shared" ref="X37" si="115">W37+X34-X35</f>
        <v>0</v>
      </c>
      <c r="Y37" s="6">
        <f t="shared" ref="Y37" si="116">X37+Y34-Y35</f>
        <v>0</v>
      </c>
      <c r="Z37" s="6">
        <f t="shared" ref="Z37" si="117">Y37+Z34-Z35</f>
        <v>0</v>
      </c>
      <c r="AA37" s="22">
        <f t="shared" ref="AA37" si="118">Z37+AA34-AA35</f>
        <v>0</v>
      </c>
      <c r="AB37" s="6">
        <f t="shared" ref="AB37" si="119">AA37+AB34-AB35</f>
        <v>0</v>
      </c>
      <c r="AC37" s="6">
        <f t="shared" ref="AC37" si="120">AB37+AC34-AC35</f>
        <v>0</v>
      </c>
      <c r="AD37" s="6">
        <f t="shared" ref="AD37" si="121">AC37+AD34-AD35</f>
        <v>0</v>
      </c>
      <c r="AE37" s="6">
        <f t="shared" ref="AE37" si="122">AD37+AE34-AE35</f>
        <v>0</v>
      </c>
      <c r="AF37" s="6">
        <f t="shared" ref="AF37" si="123">AE37+AF34-AF35</f>
        <v>0</v>
      </c>
      <c r="AG37" s="6">
        <f t="shared" ref="AG37" si="124">AF37+AG34-AG35</f>
        <v>0</v>
      </c>
      <c r="AH37" s="22">
        <f t="shared" ref="AH37" si="125">AG37+AH34-AH35</f>
        <v>0</v>
      </c>
      <c r="AI37" s="6">
        <f t="shared" ref="AI37" si="126">AH37+AI34-AI35</f>
        <v>0</v>
      </c>
      <c r="AJ37" s="6">
        <f t="shared" ref="AJ37" si="127">AI37+AJ34-AJ35</f>
        <v>0</v>
      </c>
      <c r="AK37" s="4">
        <f t="shared" si="6"/>
        <v>0</v>
      </c>
    </row>
    <row r="38" spans="1:37" x14ac:dyDescent="0.25">
      <c r="A38" s="73"/>
      <c r="B38" s="76"/>
      <c r="C38" s="8" t="s">
        <v>7</v>
      </c>
      <c r="D38" s="8" t="s">
        <v>4</v>
      </c>
      <c r="E38" s="1"/>
      <c r="F38" s="21"/>
      <c r="G38" s="1"/>
      <c r="H38" s="1"/>
      <c r="I38" s="1"/>
      <c r="J38" s="1"/>
      <c r="K38" s="1"/>
      <c r="L38" s="1"/>
      <c r="M38" s="21"/>
      <c r="N38" s="1"/>
      <c r="O38" s="1"/>
      <c r="P38" s="1"/>
      <c r="Q38" s="1"/>
      <c r="R38" s="1"/>
      <c r="S38" s="1"/>
      <c r="T38" s="21"/>
      <c r="U38" s="1"/>
      <c r="V38" s="1"/>
      <c r="W38" s="1"/>
      <c r="X38" s="1"/>
      <c r="Y38" s="1"/>
      <c r="Z38" s="1"/>
      <c r="AA38" s="21"/>
      <c r="AB38" s="1"/>
      <c r="AC38" s="1"/>
      <c r="AD38" s="1"/>
      <c r="AE38" s="1"/>
      <c r="AF38" s="1"/>
      <c r="AG38" s="1"/>
      <c r="AH38" s="21"/>
      <c r="AI38" s="1"/>
      <c r="AJ38" s="1"/>
      <c r="AK38" s="1">
        <f t="shared" si="6"/>
        <v>0</v>
      </c>
    </row>
    <row r="39" spans="1:37" x14ac:dyDescent="0.25">
      <c r="A39" s="74"/>
      <c r="B39" s="77"/>
      <c r="C39" s="76" t="s">
        <v>8</v>
      </c>
      <c r="D39" s="8" t="s">
        <v>4</v>
      </c>
      <c r="E39" s="1"/>
      <c r="F39" s="21"/>
      <c r="G39" s="1"/>
      <c r="H39" s="1"/>
      <c r="I39" s="1"/>
      <c r="J39" s="1"/>
      <c r="K39" s="1"/>
      <c r="L39" s="1"/>
      <c r="M39" s="21"/>
      <c r="N39" s="1"/>
      <c r="O39" s="1"/>
      <c r="P39" s="1"/>
      <c r="Q39" s="1"/>
      <c r="R39" s="1"/>
      <c r="S39" s="1"/>
      <c r="T39" s="21"/>
      <c r="U39" s="1"/>
      <c r="V39" s="1"/>
      <c r="W39" s="1"/>
      <c r="X39" s="2"/>
      <c r="Y39" s="1"/>
      <c r="Z39" s="1"/>
      <c r="AA39" s="21"/>
      <c r="AB39" s="1"/>
      <c r="AC39" s="1"/>
      <c r="AD39" s="1"/>
      <c r="AE39" s="1"/>
      <c r="AF39" s="1"/>
      <c r="AG39" s="1"/>
      <c r="AH39" s="21"/>
      <c r="AI39" s="1"/>
      <c r="AJ39" s="1"/>
      <c r="AK39" s="1">
        <f t="shared" si="6"/>
        <v>0</v>
      </c>
    </row>
    <row r="40" spans="1:37" x14ac:dyDescent="0.25">
      <c r="A40" s="74"/>
      <c r="B40" s="77"/>
      <c r="C40" s="78"/>
      <c r="D40" s="8" t="s">
        <v>3</v>
      </c>
      <c r="E40" s="1"/>
      <c r="F40" s="21"/>
      <c r="G40" s="1"/>
      <c r="H40" s="1"/>
      <c r="I40" s="1"/>
      <c r="J40" s="1"/>
      <c r="K40" s="1"/>
      <c r="L40" s="1"/>
      <c r="M40" s="21"/>
      <c r="N40" s="1"/>
      <c r="O40" s="1"/>
      <c r="P40" s="1"/>
      <c r="Q40" s="1"/>
      <c r="R40" s="1"/>
      <c r="S40" s="1"/>
      <c r="T40" s="21"/>
      <c r="U40" s="1"/>
      <c r="V40" s="1"/>
      <c r="W40" s="1"/>
      <c r="X40" s="2"/>
      <c r="Y40" s="1"/>
      <c r="Z40" s="1"/>
      <c r="AA40" s="21"/>
      <c r="AB40" s="1"/>
      <c r="AC40" s="1"/>
      <c r="AD40" s="1"/>
      <c r="AE40" s="1"/>
      <c r="AF40" s="1"/>
      <c r="AG40" s="1"/>
      <c r="AH40" s="21"/>
      <c r="AI40" s="1"/>
      <c r="AJ40" s="1"/>
      <c r="AK40" s="1">
        <f t="shared" si="6"/>
        <v>0</v>
      </c>
    </row>
    <row r="41" spans="1:37" x14ac:dyDescent="0.25">
      <c r="A41" s="75"/>
      <c r="B41" s="78"/>
      <c r="C41" s="5" t="s">
        <v>9</v>
      </c>
      <c r="D41" s="5" t="s">
        <v>4</v>
      </c>
      <c r="E41" s="1">
        <v>0</v>
      </c>
      <c r="F41" s="22">
        <f>E41+F38-F39</f>
        <v>0</v>
      </c>
      <c r="G41" s="6">
        <f t="shared" ref="G41" si="128">F41+G38-G39</f>
        <v>0</v>
      </c>
      <c r="H41" s="6">
        <f t="shared" ref="H41" si="129">G41+H38-H39</f>
        <v>0</v>
      </c>
      <c r="I41" s="6">
        <f t="shared" ref="I41" si="130">H41+I38-I39</f>
        <v>0</v>
      </c>
      <c r="J41" s="6">
        <f t="shared" ref="J41" si="131">I41+J38-J39</f>
        <v>0</v>
      </c>
      <c r="K41" s="6">
        <f t="shared" ref="K41" si="132">J41+K38-K39</f>
        <v>0</v>
      </c>
      <c r="L41" s="6">
        <f t="shared" ref="L41" si="133">K41+L38-L39</f>
        <v>0</v>
      </c>
      <c r="M41" s="22">
        <f t="shared" ref="M41" si="134">L41+M38-M39</f>
        <v>0</v>
      </c>
      <c r="N41" s="6">
        <f t="shared" ref="N41" si="135">M41+N38-N39</f>
        <v>0</v>
      </c>
      <c r="O41" s="6">
        <f t="shared" ref="O41" si="136">N41+O38-O39</f>
        <v>0</v>
      </c>
      <c r="P41" s="6">
        <f t="shared" ref="P41" si="137">O41+P38-P39</f>
        <v>0</v>
      </c>
      <c r="Q41" s="6">
        <f t="shared" ref="Q41" si="138">P41+Q38-Q39</f>
        <v>0</v>
      </c>
      <c r="R41" s="6">
        <f t="shared" ref="R41" si="139">Q41+R38-R39</f>
        <v>0</v>
      </c>
      <c r="S41" s="6">
        <f t="shared" ref="S41" si="140">R41+S38-S39</f>
        <v>0</v>
      </c>
      <c r="T41" s="22">
        <f t="shared" ref="T41" si="141">S41+T38-T39</f>
        <v>0</v>
      </c>
      <c r="U41" s="6">
        <f t="shared" ref="U41" si="142">T41+U38-U39</f>
        <v>0</v>
      </c>
      <c r="V41" s="6">
        <f t="shared" ref="V41" si="143">U41+V38-V39</f>
        <v>0</v>
      </c>
      <c r="W41" s="6">
        <f t="shared" ref="W41" si="144">V41+W38-W39</f>
        <v>0</v>
      </c>
      <c r="X41" s="6">
        <f t="shared" ref="X41" si="145">W41+X38-X39</f>
        <v>0</v>
      </c>
      <c r="Y41" s="6">
        <f t="shared" ref="Y41" si="146">X41+Y38-Y39</f>
        <v>0</v>
      </c>
      <c r="Z41" s="6">
        <f t="shared" ref="Z41" si="147">Y41+Z38-Z39</f>
        <v>0</v>
      </c>
      <c r="AA41" s="22">
        <f t="shared" ref="AA41" si="148">Z41+AA38-AA39</f>
        <v>0</v>
      </c>
      <c r="AB41" s="6">
        <f t="shared" ref="AB41" si="149">AA41+AB38-AB39</f>
        <v>0</v>
      </c>
      <c r="AC41" s="6">
        <f t="shared" ref="AC41" si="150">AB41+AC38-AC39</f>
        <v>0</v>
      </c>
      <c r="AD41" s="6">
        <f t="shared" ref="AD41" si="151">AC41+AD38-AD39</f>
        <v>0</v>
      </c>
      <c r="AE41" s="6">
        <f t="shared" ref="AE41" si="152">AD41+AE38-AE39</f>
        <v>0</v>
      </c>
      <c r="AF41" s="6">
        <f t="shared" ref="AF41" si="153">AE41+AF38-AF39</f>
        <v>0</v>
      </c>
      <c r="AG41" s="6">
        <f t="shared" ref="AG41" si="154">AF41+AG38-AG39</f>
        <v>0</v>
      </c>
      <c r="AH41" s="22">
        <f t="shared" ref="AH41" si="155">AG41+AH38-AH39</f>
        <v>0</v>
      </c>
      <c r="AI41" s="6">
        <f t="shared" ref="AI41" si="156">AH41+AI38-AI39</f>
        <v>0</v>
      </c>
      <c r="AJ41" s="6">
        <f t="shared" ref="AJ41" si="157">AI41+AJ38-AJ39</f>
        <v>0</v>
      </c>
      <c r="AK41" s="7">
        <f t="shared" si="6"/>
        <v>0</v>
      </c>
    </row>
    <row r="42" spans="1:37" x14ac:dyDescent="0.25">
      <c r="A42" s="73"/>
      <c r="B42" s="76"/>
      <c r="C42" s="8" t="s">
        <v>7</v>
      </c>
      <c r="D42" s="8" t="s">
        <v>4</v>
      </c>
      <c r="E42" s="1"/>
      <c r="F42" s="21"/>
      <c r="G42" s="1"/>
      <c r="H42" s="1"/>
      <c r="I42" s="1"/>
      <c r="J42" s="1"/>
      <c r="K42" s="1"/>
      <c r="L42" s="1"/>
      <c r="M42" s="21"/>
      <c r="N42" s="1"/>
      <c r="O42" s="1"/>
      <c r="P42" s="1"/>
      <c r="Q42" s="1"/>
      <c r="R42" s="1"/>
      <c r="S42" s="1"/>
      <c r="T42" s="21"/>
      <c r="U42" s="1"/>
      <c r="V42" s="1"/>
      <c r="W42" s="1"/>
      <c r="X42" s="1"/>
      <c r="Y42" s="1"/>
      <c r="Z42" s="1"/>
      <c r="AA42" s="21"/>
      <c r="AB42" s="1"/>
      <c r="AC42" s="1"/>
      <c r="AD42" s="1"/>
      <c r="AE42" s="1"/>
      <c r="AF42" s="1"/>
      <c r="AG42" s="1"/>
      <c r="AH42" s="21"/>
      <c r="AI42" s="1"/>
      <c r="AJ42" s="1"/>
      <c r="AK42" s="1">
        <f t="shared" si="6"/>
        <v>0</v>
      </c>
    </row>
    <row r="43" spans="1:37" x14ac:dyDescent="0.25">
      <c r="A43" s="74"/>
      <c r="B43" s="77"/>
      <c r="C43" s="76" t="s">
        <v>8</v>
      </c>
      <c r="D43" s="8" t="s">
        <v>4</v>
      </c>
      <c r="E43" s="1"/>
      <c r="F43" s="21"/>
      <c r="G43" s="1"/>
      <c r="H43" s="1"/>
      <c r="I43" s="1"/>
      <c r="J43" s="1"/>
      <c r="K43" s="1"/>
      <c r="L43" s="1"/>
      <c r="M43" s="21"/>
      <c r="N43" s="1"/>
      <c r="O43" s="1"/>
      <c r="P43" s="1"/>
      <c r="Q43" s="1"/>
      <c r="R43" s="1"/>
      <c r="S43" s="1"/>
      <c r="T43" s="21"/>
      <c r="U43" s="1"/>
      <c r="V43" s="1"/>
      <c r="W43" s="1"/>
      <c r="X43" s="1"/>
      <c r="Y43" s="1"/>
      <c r="Z43" s="1"/>
      <c r="AA43" s="21"/>
      <c r="AB43" s="1"/>
      <c r="AC43" s="1"/>
      <c r="AD43" s="1"/>
      <c r="AE43" s="1"/>
      <c r="AF43" s="1"/>
      <c r="AG43" s="1"/>
      <c r="AH43" s="21"/>
      <c r="AI43" s="1"/>
      <c r="AJ43" s="1"/>
      <c r="AK43" s="1">
        <f t="shared" si="6"/>
        <v>0</v>
      </c>
    </row>
    <row r="44" spans="1:37" x14ac:dyDescent="0.25">
      <c r="A44" s="74"/>
      <c r="B44" s="77"/>
      <c r="C44" s="78"/>
      <c r="D44" s="8" t="s">
        <v>3</v>
      </c>
      <c r="E44" s="1"/>
      <c r="F44" s="21"/>
      <c r="G44" s="1"/>
      <c r="H44" s="1"/>
      <c r="I44" s="1"/>
      <c r="J44" s="1"/>
      <c r="K44" s="1"/>
      <c r="L44" s="1"/>
      <c r="M44" s="21"/>
      <c r="N44" s="1"/>
      <c r="O44" s="1"/>
      <c r="P44" s="1"/>
      <c r="Q44" s="1"/>
      <c r="R44" s="1"/>
      <c r="S44" s="1"/>
      <c r="T44" s="21"/>
      <c r="U44" s="1"/>
      <c r="V44" s="1"/>
      <c r="W44" s="1"/>
      <c r="X44" s="1"/>
      <c r="Y44" s="1"/>
      <c r="Z44" s="1"/>
      <c r="AA44" s="21"/>
      <c r="AB44" s="1"/>
      <c r="AC44" s="1"/>
      <c r="AD44" s="1"/>
      <c r="AE44" s="1"/>
      <c r="AF44" s="1"/>
      <c r="AG44" s="1"/>
      <c r="AH44" s="21"/>
      <c r="AI44" s="1"/>
      <c r="AJ44" s="1"/>
      <c r="AK44" s="1">
        <f t="shared" si="6"/>
        <v>0</v>
      </c>
    </row>
    <row r="45" spans="1:37" x14ac:dyDescent="0.25">
      <c r="A45" s="75"/>
      <c r="B45" s="78"/>
      <c r="C45" s="5" t="s">
        <v>9</v>
      </c>
      <c r="D45" s="5" t="s">
        <v>4</v>
      </c>
      <c r="E45" s="1">
        <v>0</v>
      </c>
      <c r="F45" s="22">
        <f>E45+F42-F43</f>
        <v>0</v>
      </c>
      <c r="G45" s="6">
        <f t="shared" ref="G45" si="158">F45+G42-G43</f>
        <v>0</v>
      </c>
      <c r="H45" s="6">
        <f t="shared" ref="H45" si="159">G45+H42-H43</f>
        <v>0</v>
      </c>
      <c r="I45" s="6">
        <f t="shared" ref="I45" si="160">H45+I42-I43</f>
        <v>0</v>
      </c>
      <c r="J45" s="6">
        <f t="shared" ref="J45" si="161">I45+J42-J43</f>
        <v>0</v>
      </c>
      <c r="K45" s="6">
        <f t="shared" ref="K45" si="162">J45+K42-K43</f>
        <v>0</v>
      </c>
      <c r="L45" s="6">
        <f t="shared" ref="L45" si="163">K45+L42-L43</f>
        <v>0</v>
      </c>
      <c r="M45" s="22">
        <f t="shared" ref="M45" si="164">L45+M42-M43</f>
        <v>0</v>
      </c>
      <c r="N45" s="6">
        <f t="shared" ref="N45" si="165">M45+N42-N43</f>
        <v>0</v>
      </c>
      <c r="O45" s="6">
        <f t="shared" ref="O45" si="166">N45+O42-O43</f>
        <v>0</v>
      </c>
      <c r="P45" s="6">
        <f t="shared" ref="P45" si="167">O45+P42-P43</f>
        <v>0</v>
      </c>
      <c r="Q45" s="6">
        <f t="shared" ref="Q45" si="168">P45+Q42-Q43</f>
        <v>0</v>
      </c>
      <c r="R45" s="6">
        <f t="shared" ref="R45" si="169">Q45+R42-R43</f>
        <v>0</v>
      </c>
      <c r="S45" s="6">
        <f t="shared" ref="S45" si="170">R45+S42-S43</f>
        <v>0</v>
      </c>
      <c r="T45" s="22">
        <f t="shared" ref="T45" si="171">S45+T42-T43</f>
        <v>0</v>
      </c>
      <c r="U45" s="6">
        <f t="shared" ref="U45" si="172">T45+U42-U43</f>
        <v>0</v>
      </c>
      <c r="V45" s="6">
        <f t="shared" ref="V45" si="173">U45+V42-V43</f>
        <v>0</v>
      </c>
      <c r="W45" s="6">
        <f t="shared" ref="W45" si="174">V45+W42-W43</f>
        <v>0</v>
      </c>
      <c r="X45" s="6">
        <f t="shared" ref="X45" si="175">W45+X42-X43</f>
        <v>0</v>
      </c>
      <c r="Y45" s="6">
        <f t="shared" ref="Y45" si="176">X45+Y42-Y43</f>
        <v>0</v>
      </c>
      <c r="Z45" s="6">
        <f t="shared" ref="Z45" si="177">Y45+Z42-Z43</f>
        <v>0</v>
      </c>
      <c r="AA45" s="22">
        <f t="shared" ref="AA45" si="178">Z45+AA42-AA43</f>
        <v>0</v>
      </c>
      <c r="AB45" s="6">
        <f t="shared" ref="AB45" si="179">AA45+AB42-AB43</f>
        <v>0</v>
      </c>
      <c r="AC45" s="6">
        <f t="shared" ref="AC45" si="180">AB45+AC42-AC43</f>
        <v>0</v>
      </c>
      <c r="AD45" s="6">
        <f t="shared" ref="AD45" si="181">AC45+AD42-AD43</f>
        <v>0</v>
      </c>
      <c r="AE45" s="6">
        <f t="shared" ref="AE45" si="182">AD45+AE42-AE43</f>
        <v>0</v>
      </c>
      <c r="AF45" s="6">
        <f t="shared" ref="AF45" si="183">AE45+AF42-AF43</f>
        <v>0</v>
      </c>
      <c r="AG45" s="6">
        <f t="shared" ref="AG45" si="184">AF45+AG42-AG43</f>
        <v>0</v>
      </c>
      <c r="AH45" s="22">
        <f t="shared" ref="AH45" si="185">AG45+AH42-AH43</f>
        <v>0</v>
      </c>
      <c r="AI45" s="6">
        <f t="shared" ref="AI45" si="186">AH45+AI42-AI43</f>
        <v>0</v>
      </c>
      <c r="AJ45" s="6">
        <f t="shared" ref="AJ45" si="187">AI45+AJ42-AJ43</f>
        <v>0</v>
      </c>
      <c r="AK45" s="7">
        <f t="shared" si="6"/>
        <v>0</v>
      </c>
    </row>
    <row r="46" spans="1:37" x14ac:dyDescent="0.25">
      <c r="A46" s="79"/>
      <c r="B46" s="80"/>
      <c r="C46" s="8" t="s">
        <v>7</v>
      </c>
      <c r="D46" s="8" t="s">
        <v>4</v>
      </c>
      <c r="E46" s="1"/>
      <c r="F46" s="21"/>
      <c r="G46" s="1"/>
      <c r="H46" s="1"/>
      <c r="I46" s="1"/>
      <c r="J46" s="1"/>
      <c r="K46" s="1"/>
      <c r="L46" s="1"/>
      <c r="M46" s="21"/>
      <c r="N46" s="1"/>
      <c r="O46" s="1"/>
      <c r="P46" s="1"/>
      <c r="Q46" s="1"/>
      <c r="R46" s="1"/>
      <c r="S46" s="1"/>
      <c r="T46" s="21"/>
      <c r="U46" s="1"/>
      <c r="V46" s="1"/>
      <c r="W46" s="1"/>
      <c r="X46" s="1"/>
      <c r="Y46" s="1"/>
      <c r="Z46" s="1"/>
      <c r="AA46" s="21"/>
      <c r="AB46" s="1"/>
      <c r="AC46" s="1"/>
      <c r="AD46" s="1"/>
      <c r="AE46" s="1"/>
      <c r="AF46" s="1"/>
      <c r="AG46" s="1"/>
      <c r="AH46" s="21"/>
      <c r="AI46" s="1"/>
      <c r="AJ46" s="1"/>
      <c r="AK46" s="1">
        <f t="shared" si="6"/>
        <v>0</v>
      </c>
    </row>
    <row r="47" spans="1:37" x14ac:dyDescent="0.25">
      <c r="A47" s="79"/>
      <c r="B47" s="80"/>
      <c r="C47" s="76" t="s">
        <v>8</v>
      </c>
      <c r="D47" s="8" t="s">
        <v>4</v>
      </c>
      <c r="E47" s="1"/>
      <c r="F47" s="22"/>
      <c r="G47" s="1"/>
      <c r="H47" s="1"/>
      <c r="I47" s="1"/>
      <c r="J47" s="1"/>
      <c r="K47" s="3"/>
      <c r="L47" s="1"/>
      <c r="M47" s="21"/>
      <c r="N47" s="1"/>
      <c r="O47" s="1"/>
      <c r="P47" s="1"/>
      <c r="Q47" s="1"/>
      <c r="R47" s="1"/>
      <c r="S47" s="1"/>
      <c r="T47" s="21"/>
      <c r="U47" s="1"/>
      <c r="V47" s="1"/>
      <c r="W47" s="1"/>
      <c r="X47" s="1"/>
      <c r="Y47" s="1"/>
      <c r="Z47" s="1"/>
      <c r="AA47" s="21"/>
      <c r="AB47" s="1"/>
      <c r="AC47" s="1"/>
      <c r="AD47" s="1"/>
      <c r="AE47" s="1"/>
      <c r="AF47" s="1"/>
      <c r="AG47" s="1"/>
      <c r="AH47" s="21"/>
      <c r="AI47" s="1"/>
      <c r="AJ47" s="1"/>
      <c r="AK47" s="1">
        <f t="shared" si="6"/>
        <v>0</v>
      </c>
    </row>
    <row r="48" spans="1:37" x14ac:dyDescent="0.25">
      <c r="A48" s="79"/>
      <c r="B48" s="80"/>
      <c r="C48" s="78"/>
      <c r="D48" s="8" t="s">
        <v>3</v>
      </c>
      <c r="E48" s="1"/>
      <c r="F48" s="22"/>
      <c r="G48" s="1"/>
      <c r="H48" s="1"/>
      <c r="I48" s="1"/>
      <c r="J48" s="1"/>
      <c r="K48" s="3"/>
      <c r="L48" s="1"/>
      <c r="M48" s="21"/>
      <c r="N48" s="1"/>
      <c r="O48" s="1"/>
      <c r="P48" s="1"/>
      <c r="Q48" s="1"/>
      <c r="R48" s="1"/>
      <c r="S48" s="1"/>
      <c r="T48" s="21"/>
      <c r="U48" s="1"/>
      <c r="V48" s="1"/>
      <c r="W48" s="1"/>
      <c r="X48" s="1"/>
      <c r="Y48" s="1"/>
      <c r="Z48" s="1"/>
      <c r="AA48" s="21"/>
      <c r="AB48" s="1"/>
      <c r="AC48" s="1"/>
      <c r="AD48" s="1"/>
      <c r="AE48" s="1"/>
      <c r="AF48" s="1"/>
      <c r="AG48" s="1"/>
      <c r="AH48" s="21"/>
      <c r="AI48" s="1"/>
      <c r="AJ48" s="1"/>
      <c r="AK48" s="1">
        <f t="shared" si="6"/>
        <v>0</v>
      </c>
    </row>
    <row r="49" spans="1:37" x14ac:dyDescent="0.25">
      <c r="A49" s="79"/>
      <c r="B49" s="80"/>
      <c r="C49" s="5" t="s">
        <v>9</v>
      </c>
      <c r="D49" s="5" t="s">
        <v>4</v>
      </c>
      <c r="E49" s="1">
        <v>0</v>
      </c>
      <c r="F49" s="22">
        <f>E49+F46-F47</f>
        <v>0</v>
      </c>
      <c r="G49" s="6">
        <f t="shared" ref="G49" si="188">F49+G46-G47</f>
        <v>0</v>
      </c>
      <c r="H49" s="6">
        <f t="shared" ref="H49" si="189">G49+H46-H47</f>
        <v>0</v>
      </c>
      <c r="I49" s="6">
        <f t="shared" ref="I49" si="190">H49+I46-I47</f>
        <v>0</v>
      </c>
      <c r="J49" s="6">
        <f t="shared" ref="J49" si="191">I49+J46-J47</f>
        <v>0</v>
      </c>
      <c r="K49" s="6">
        <f t="shared" ref="K49" si="192">J49+K46-K47</f>
        <v>0</v>
      </c>
      <c r="L49" s="6">
        <f t="shared" ref="L49" si="193">K49+L46-L47</f>
        <v>0</v>
      </c>
      <c r="M49" s="22">
        <f t="shared" ref="M49" si="194">L49+M46-M47</f>
        <v>0</v>
      </c>
      <c r="N49" s="6">
        <f t="shared" ref="N49" si="195">M49+N46-N47</f>
        <v>0</v>
      </c>
      <c r="O49" s="6">
        <f t="shared" ref="O49" si="196">N49+O46-O47</f>
        <v>0</v>
      </c>
      <c r="P49" s="6">
        <f t="shared" ref="P49" si="197">O49+P46-P47</f>
        <v>0</v>
      </c>
      <c r="Q49" s="6">
        <f t="shared" ref="Q49" si="198">P49+Q46-Q47</f>
        <v>0</v>
      </c>
      <c r="R49" s="6">
        <f t="shared" ref="R49" si="199">Q49+R46-R47</f>
        <v>0</v>
      </c>
      <c r="S49" s="6">
        <f t="shared" ref="S49" si="200">R49+S46-S47</f>
        <v>0</v>
      </c>
      <c r="T49" s="22">
        <f t="shared" ref="T49" si="201">S49+T46-T47</f>
        <v>0</v>
      </c>
      <c r="U49" s="6">
        <f t="shared" ref="U49" si="202">T49+U46-U47</f>
        <v>0</v>
      </c>
      <c r="V49" s="6">
        <f t="shared" ref="V49" si="203">U49+V46-V47</f>
        <v>0</v>
      </c>
      <c r="W49" s="6">
        <f t="shared" ref="W49" si="204">V49+W46-W47</f>
        <v>0</v>
      </c>
      <c r="X49" s="6">
        <f t="shared" ref="X49" si="205">W49+X46-X47</f>
        <v>0</v>
      </c>
      <c r="Y49" s="6">
        <f t="shared" ref="Y49" si="206">X49+Y46-Y47</f>
        <v>0</v>
      </c>
      <c r="Z49" s="6">
        <f t="shared" ref="Z49" si="207">Y49+Z46-Z47</f>
        <v>0</v>
      </c>
      <c r="AA49" s="22">
        <f t="shared" ref="AA49" si="208">Z49+AA46-AA47</f>
        <v>0</v>
      </c>
      <c r="AB49" s="6">
        <f t="shared" ref="AB49" si="209">AA49+AB46-AB47</f>
        <v>0</v>
      </c>
      <c r="AC49" s="6">
        <f t="shared" ref="AC49" si="210">AB49+AC46-AC47</f>
        <v>0</v>
      </c>
      <c r="AD49" s="6">
        <f t="shared" ref="AD49" si="211">AC49+AD46-AD47</f>
        <v>0</v>
      </c>
      <c r="AE49" s="6">
        <f t="shared" ref="AE49" si="212">AD49+AE46-AE47</f>
        <v>0</v>
      </c>
      <c r="AF49" s="6">
        <f t="shared" ref="AF49" si="213">AE49+AF46-AF47</f>
        <v>0</v>
      </c>
      <c r="AG49" s="6">
        <f t="shared" ref="AG49" si="214">AF49+AG46-AG47</f>
        <v>0</v>
      </c>
      <c r="AH49" s="22">
        <f t="shared" ref="AH49" si="215">AG49+AH46-AH47</f>
        <v>0</v>
      </c>
      <c r="AI49" s="6">
        <f t="shared" ref="AI49" si="216">AH49+AI46-AI47</f>
        <v>0</v>
      </c>
      <c r="AJ49" s="6">
        <f t="shared" ref="AJ49" si="217">AI49+AJ46-AJ47</f>
        <v>0</v>
      </c>
      <c r="AK49" s="4">
        <f t="shared" si="6"/>
        <v>0</v>
      </c>
    </row>
    <row r="50" spans="1:37" x14ac:dyDescent="0.25">
      <c r="A50" s="79"/>
      <c r="B50" s="76"/>
      <c r="C50" s="8" t="s">
        <v>7</v>
      </c>
      <c r="D50" s="8" t="s">
        <v>4</v>
      </c>
      <c r="E50" s="1"/>
      <c r="F50" s="21"/>
      <c r="G50" s="1"/>
      <c r="H50" s="1"/>
      <c r="I50" s="1"/>
      <c r="J50" s="1"/>
      <c r="K50" s="1"/>
      <c r="L50" s="1"/>
      <c r="M50" s="21"/>
      <c r="N50" s="1"/>
      <c r="O50" s="1"/>
      <c r="P50" s="1"/>
      <c r="Q50" s="1"/>
      <c r="R50" s="1"/>
      <c r="S50" s="1"/>
      <c r="T50" s="21"/>
      <c r="U50" s="1"/>
      <c r="V50" s="1"/>
      <c r="W50" s="1"/>
      <c r="X50" s="1"/>
      <c r="Y50" s="1"/>
      <c r="Z50" s="1"/>
      <c r="AA50" s="21"/>
      <c r="AB50" s="1"/>
      <c r="AC50" s="1"/>
      <c r="AD50" s="1"/>
      <c r="AE50" s="1"/>
      <c r="AF50" s="1"/>
      <c r="AG50" s="1"/>
      <c r="AH50" s="21"/>
      <c r="AI50" s="1"/>
      <c r="AJ50" s="1"/>
      <c r="AK50" s="1">
        <f t="shared" si="6"/>
        <v>0</v>
      </c>
    </row>
    <row r="51" spans="1:37" x14ac:dyDescent="0.25">
      <c r="A51" s="79"/>
      <c r="B51" s="77"/>
      <c r="C51" s="76" t="s">
        <v>8</v>
      </c>
      <c r="D51" s="8" t="s">
        <v>4</v>
      </c>
      <c r="E51" s="1"/>
      <c r="F51" s="21"/>
      <c r="G51" s="1"/>
      <c r="H51" s="2"/>
      <c r="I51" s="1"/>
      <c r="J51" s="1"/>
      <c r="K51" s="1"/>
      <c r="L51" s="2"/>
      <c r="M51" s="21"/>
      <c r="N51" s="1"/>
      <c r="O51" s="1"/>
      <c r="P51" s="1"/>
      <c r="Q51" s="1"/>
      <c r="R51" s="1"/>
      <c r="S51" s="1"/>
      <c r="T51" s="21"/>
      <c r="U51" s="1"/>
      <c r="V51" s="1"/>
      <c r="W51" s="1"/>
      <c r="X51" s="1"/>
      <c r="Y51" s="1"/>
      <c r="Z51" s="1"/>
      <c r="AA51" s="21"/>
      <c r="AB51" s="1"/>
      <c r="AC51" s="1"/>
      <c r="AD51" s="1"/>
      <c r="AE51" s="1"/>
      <c r="AF51" s="1"/>
      <c r="AG51" s="1"/>
      <c r="AH51" s="21"/>
      <c r="AI51" s="1"/>
      <c r="AJ51" s="1"/>
      <c r="AK51" s="1">
        <f t="shared" si="6"/>
        <v>0</v>
      </c>
    </row>
    <row r="52" spans="1:37" x14ac:dyDescent="0.25">
      <c r="A52" s="79"/>
      <c r="B52" s="77"/>
      <c r="C52" s="78"/>
      <c r="D52" s="8" t="s">
        <v>3</v>
      </c>
      <c r="E52" s="1"/>
      <c r="F52" s="21"/>
      <c r="G52" s="1"/>
      <c r="H52" s="2"/>
      <c r="I52" s="1"/>
      <c r="J52" s="1"/>
      <c r="K52" s="1"/>
      <c r="L52" s="2"/>
      <c r="M52" s="21"/>
      <c r="N52" s="1"/>
      <c r="O52" s="1"/>
      <c r="P52" s="1"/>
      <c r="Q52" s="1"/>
      <c r="R52" s="1"/>
      <c r="S52" s="1"/>
      <c r="T52" s="21"/>
      <c r="U52" s="1"/>
      <c r="V52" s="1"/>
      <c r="W52" s="1"/>
      <c r="X52" s="1"/>
      <c r="Y52" s="1"/>
      <c r="Z52" s="1"/>
      <c r="AA52" s="21"/>
      <c r="AB52" s="1"/>
      <c r="AC52" s="1"/>
      <c r="AD52" s="1"/>
      <c r="AE52" s="1"/>
      <c r="AF52" s="1"/>
      <c r="AG52" s="1"/>
      <c r="AH52" s="21"/>
      <c r="AI52" s="1"/>
      <c r="AJ52" s="1"/>
      <c r="AK52" s="1">
        <f t="shared" si="6"/>
        <v>0</v>
      </c>
    </row>
    <row r="53" spans="1:37" x14ac:dyDescent="0.25">
      <c r="A53" s="79"/>
      <c r="B53" s="78"/>
      <c r="C53" s="5" t="s">
        <v>9</v>
      </c>
      <c r="D53" s="5" t="s">
        <v>4</v>
      </c>
      <c r="E53" s="1">
        <v>0</v>
      </c>
      <c r="F53" s="22">
        <f>E53+F50-F51</f>
        <v>0</v>
      </c>
      <c r="G53" s="6">
        <f t="shared" ref="G53" si="218">F53+G50-G51</f>
        <v>0</v>
      </c>
      <c r="H53" s="6">
        <f t="shared" ref="H53" si="219">G53+H50-H51</f>
        <v>0</v>
      </c>
      <c r="I53" s="6">
        <f t="shared" ref="I53" si="220">H53+I50-I51</f>
        <v>0</v>
      </c>
      <c r="J53" s="6">
        <f t="shared" ref="J53" si="221">I53+J50-J51</f>
        <v>0</v>
      </c>
      <c r="K53" s="6">
        <f t="shared" ref="K53" si="222">J53+K50-K51</f>
        <v>0</v>
      </c>
      <c r="L53" s="6">
        <f t="shared" ref="L53" si="223">K53+L50-L51</f>
        <v>0</v>
      </c>
      <c r="M53" s="22">
        <f t="shared" ref="M53" si="224">L53+M50-M51</f>
        <v>0</v>
      </c>
      <c r="N53" s="6">
        <f t="shared" ref="N53" si="225">M53+N50-N51</f>
        <v>0</v>
      </c>
      <c r="O53" s="6">
        <f t="shared" ref="O53" si="226">N53+O50-O51</f>
        <v>0</v>
      </c>
      <c r="P53" s="6">
        <f t="shared" ref="P53" si="227">O53+P50-P51</f>
        <v>0</v>
      </c>
      <c r="Q53" s="6">
        <f t="shared" ref="Q53" si="228">P53+Q50-Q51</f>
        <v>0</v>
      </c>
      <c r="R53" s="6">
        <f t="shared" ref="R53" si="229">Q53+R50-R51</f>
        <v>0</v>
      </c>
      <c r="S53" s="6">
        <f t="shared" ref="S53" si="230">R53+S50-S51</f>
        <v>0</v>
      </c>
      <c r="T53" s="22">
        <f t="shared" ref="T53" si="231">S53+T50-T51</f>
        <v>0</v>
      </c>
      <c r="U53" s="6">
        <f t="shared" ref="U53" si="232">T53+U50-U51</f>
        <v>0</v>
      </c>
      <c r="V53" s="6">
        <f t="shared" ref="V53" si="233">U53+V50-V51</f>
        <v>0</v>
      </c>
      <c r="W53" s="6">
        <f t="shared" ref="W53" si="234">V53+W50-W51</f>
        <v>0</v>
      </c>
      <c r="X53" s="6">
        <f t="shared" ref="X53" si="235">W53+X50-X51</f>
        <v>0</v>
      </c>
      <c r="Y53" s="6">
        <f t="shared" ref="Y53" si="236">X53+Y50-Y51</f>
        <v>0</v>
      </c>
      <c r="Z53" s="6">
        <f t="shared" ref="Z53" si="237">Y53+Z50-Z51</f>
        <v>0</v>
      </c>
      <c r="AA53" s="22">
        <f t="shared" ref="AA53" si="238">Z53+AA50-AA51</f>
        <v>0</v>
      </c>
      <c r="AB53" s="6">
        <f t="shared" ref="AB53" si="239">AA53+AB50-AB51</f>
        <v>0</v>
      </c>
      <c r="AC53" s="6">
        <f t="shared" ref="AC53" si="240">AB53+AC50-AC51</f>
        <v>0</v>
      </c>
      <c r="AD53" s="6">
        <f t="shared" ref="AD53" si="241">AC53+AD50-AD51</f>
        <v>0</v>
      </c>
      <c r="AE53" s="6">
        <f t="shared" ref="AE53" si="242">AD53+AE50-AE51</f>
        <v>0</v>
      </c>
      <c r="AF53" s="6">
        <f t="shared" ref="AF53" si="243">AE53+AF50-AF51</f>
        <v>0</v>
      </c>
      <c r="AG53" s="6">
        <f t="shared" ref="AG53" si="244">AF53+AG50-AG51</f>
        <v>0</v>
      </c>
      <c r="AH53" s="22">
        <f t="shared" ref="AH53" si="245">AG53+AH50-AH51</f>
        <v>0</v>
      </c>
      <c r="AI53" s="6">
        <f t="shared" ref="AI53" si="246">AH53+AI50-AI51</f>
        <v>0</v>
      </c>
      <c r="AJ53" s="6">
        <f t="shared" ref="AJ53" si="247">AI53+AJ50-AJ51</f>
        <v>0</v>
      </c>
      <c r="AK53" s="4">
        <f t="shared" si="6"/>
        <v>0</v>
      </c>
    </row>
    <row r="54" spans="1:37" x14ac:dyDescent="0.25">
      <c r="A54" s="73"/>
      <c r="B54" s="76"/>
      <c r="C54" s="8" t="s">
        <v>7</v>
      </c>
      <c r="D54" s="8" t="s">
        <v>4</v>
      </c>
      <c r="E54" s="1"/>
      <c r="F54" s="21"/>
      <c r="G54" s="1"/>
      <c r="H54" s="1"/>
      <c r="I54" s="1"/>
      <c r="J54" s="1"/>
      <c r="K54" s="1"/>
      <c r="L54" s="1"/>
      <c r="M54" s="21"/>
      <c r="N54" s="1"/>
      <c r="O54" s="1"/>
      <c r="P54" s="1"/>
      <c r="Q54" s="1"/>
      <c r="R54" s="1"/>
      <c r="S54" s="1"/>
      <c r="T54" s="21"/>
      <c r="U54" s="1"/>
      <c r="V54" s="1"/>
      <c r="W54" s="1"/>
      <c r="X54" s="1"/>
      <c r="Y54" s="1"/>
      <c r="Z54" s="1"/>
      <c r="AA54" s="21"/>
      <c r="AB54" s="1"/>
      <c r="AC54" s="1"/>
      <c r="AD54" s="1"/>
      <c r="AE54" s="1"/>
      <c r="AF54" s="1"/>
      <c r="AG54" s="1"/>
      <c r="AH54" s="21"/>
      <c r="AI54" s="1"/>
      <c r="AJ54" s="1"/>
      <c r="AK54" s="1">
        <f t="shared" si="6"/>
        <v>0</v>
      </c>
    </row>
    <row r="55" spans="1:37" x14ac:dyDescent="0.25">
      <c r="A55" s="74"/>
      <c r="B55" s="77"/>
      <c r="C55" s="76" t="s">
        <v>8</v>
      </c>
      <c r="D55" s="8" t="s">
        <v>4</v>
      </c>
      <c r="E55" s="1"/>
      <c r="F55" s="21"/>
      <c r="G55" s="1"/>
      <c r="H55" s="1"/>
      <c r="I55" s="1"/>
      <c r="J55" s="1"/>
      <c r="K55" s="1"/>
      <c r="L55" s="2"/>
      <c r="M55" s="21"/>
      <c r="N55" s="1"/>
      <c r="O55" s="1"/>
      <c r="P55" s="1"/>
      <c r="Q55" s="1"/>
      <c r="R55" s="2"/>
      <c r="S55" s="1"/>
      <c r="T55" s="21"/>
      <c r="U55" s="1"/>
      <c r="V55" s="1"/>
      <c r="W55" s="1"/>
      <c r="X55" s="1"/>
      <c r="Y55" s="1"/>
      <c r="Z55" s="1"/>
      <c r="AA55" s="21"/>
      <c r="AB55" s="1"/>
      <c r="AC55" s="1"/>
      <c r="AD55" s="1"/>
      <c r="AE55" s="1"/>
      <c r="AF55" s="1"/>
      <c r="AG55" s="1"/>
      <c r="AH55" s="21"/>
      <c r="AI55" s="1"/>
      <c r="AJ55" s="1"/>
      <c r="AK55" s="1">
        <f t="shared" si="6"/>
        <v>0</v>
      </c>
    </row>
    <row r="56" spans="1:37" x14ac:dyDescent="0.25">
      <c r="A56" s="74"/>
      <c r="B56" s="77"/>
      <c r="C56" s="78"/>
      <c r="D56" s="8" t="s">
        <v>3</v>
      </c>
      <c r="E56" s="1"/>
      <c r="F56" s="21"/>
      <c r="G56" s="1"/>
      <c r="H56" s="1"/>
      <c r="I56" s="1"/>
      <c r="J56" s="1"/>
      <c r="K56" s="1"/>
      <c r="L56" s="2"/>
      <c r="M56" s="21"/>
      <c r="N56" s="1"/>
      <c r="O56" s="1"/>
      <c r="P56" s="1"/>
      <c r="Q56" s="1"/>
      <c r="R56" s="2"/>
      <c r="S56" s="1"/>
      <c r="T56" s="21"/>
      <c r="U56" s="1"/>
      <c r="V56" s="1"/>
      <c r="W56" s="1"/>
      <c r="X56" s="1"/>
      <c r="Y56" s="1"/>
      <c r="Z56" s="1"/>
      <c r="AA56" s="21"/>
      <c r="AB56" s="1"/>
      <c r="AC56" s="1"/>
      <c r="AD56" s="1"/>
      <c r="AE56" s="1"/>
      <c r="AF56" s="1"/>
      <c r="AG56" s="1"/>
      <c r="AH56" s="21"/>
      <c r="AI56" s="1"/>
      <c r="AJ56" s="1"/>
      <c r="AK56" s="1">
        <f t="shared" si="6"/>
        <v>0</v>
      </c>
    </row>
    <row r="57" spans="1:37" x14ac:dyDescent="0.25">
      <c r="A57" s="75"/>
      <c r="B57" s="78"/>
      <c r="C57" s="5" t="s">
        <v>9</v>
      </c>
      <c r="D57" s="5" t="s">
        <v>4</v>
      </c>
      <c r="E57" s="1">
        <v>0</v>
      </c>
      <c r="F57" s="22">
        <f>E57+F54-F55</f>
        <v>0</v>
      </c>
      <c r="G57" s="6">
        <f t="shared" ref="G57" si="248">F57+G54-G55</f>
        <v>0</v>
      </c>
      <c r="H57" s="6">
        <f t="shared" ref="H57" si="249">G57+H54-H55</f>
        <v>0</v>
      </c>
      <c r="I57" s="6">
        <f t="shared" ref="I57" si="250">H57+I54-I55</f>
        <v>0</v>
      </c>
      <c r="J57" s="6">
        <f t="shared" ref="J57" si="251">I57+J54-J55</f>
        <v>0</v>
      </c>
      <c r="K57" s="6">
        <f t="shared" ref="K57" si="252">J57+K54-K55</f>
        <v>0</v>
      </c>
      <c r="L57" s="6">
        <f t="shared" ref="L57" si="253">K57+L54-L55</f>
        <v>0</v>
      </c>
      <c r="M57" s="22">
        <f t="shared" ref="M57" si="254">L57+M54-M55</f>
        <v>0</v>
      </c>
      <c r="N57" s="6">
        <f t="shared" ref="N57" si="255">M57+N54-N55</f>
        <v>0</v>
      </c>
      <c r="O57" s="6">
        <f t="shared" ref="O57" si="256">N57+O54-O55</f>
        <v>0</v>
      </c>
      <c r="P57" s="6">
        <f t="shared" ref="P57" si="257">O57+P54-P55</f>
        <v>0</v>
      </c>
      <c r="Q57" s="6">
        <f t="shared" ref="Q57" si="258">P57+Q54-Q55</f>
        <v>0</v>
      </c>
      <c r="R57" s="6">
        <f t="shared" ref="R57" si="259">Q57+R54-R55</f>
        <v>0</v>
      </c>
      <c r="S57" s="6">
        <f t="shared" ref="S57" si="260">R57+S54-S55</f>
        <v>0</v>
      </c>
      <c r="T57" s="22">
        <f t="shared" ref="T57" si="261">S57+T54-T55</f>
        <v>0</v>
      </c>
      <c r="U57" s="6">
        <f t="shared" ref="U57" si="262">T57+U54-U55</f>
        <v>0</v>
      </c>
      <c r="V57" s="6">
        <f t="shared" ref="V57" si="263">U57+V54-V55</f>
        <v>0</v>
      </c>
      <c r="W57" s="6">
        <f t="shared" ref="W57" si="264">V57+W54-W55</f>
        <v>0</v>
      </c>
      <c r="X57" s="6">
        <f t="shared" ref="X57" si="265">W57+X54-X55</f>
        <v>0</v>
      </c>
      <c r="Y57" s="6">
        <f t="shared" ref="Y57" si="266">X57+Y54-Y55</f>
        <v>0</v>
      </c>
      <c r="Z57" s="6">
        <f t="shared" ref="Z57" si="267">Y57+Z54-Z55</f>
        <v>0</v>
      </c>
      <c r="AA57" s="22">
        <f t="shared" ref="AA57" si="268">Z57+AA54-AA55</f>
        <v>0</v>
      </c>
      <c r="AB57" s="6">
        <f t="shared" ref="AB57" si="269">AA57+AB54-AB55</f>
        <v>0</v>
      </c>
      <c r="AC57" s="6">
        <f t="shared" ref="AC57" si="270">AB57+AC54-AC55</f>
        <v>0</v>
      </c>
      <c r="AD57" s="6">
        <f t="shared" ref="AD57" si="271">AC57+AD54-AD55</f>
        <v>0</v>
      </c>
      <c r="AE57" s="6">
        <f t="shared" ref="AE57" si="272">AD57+AE54-AE55</f>
        <v>0</v>
      </c>
      <c r="AF57" s="6">
        <f t="shared" ref="AF57" si="273">AE57+AF54-AF55</f>
        <v>0</v>
      </c>
      <c r="AG57" s="6">
        <f t="shared" ref="AG57" si="274">AF57+AG54-AG55</f>
        <v>0</v>
      </c>
      <c r="AH57" s="22">
        <f t="shared" ref="AH57" si="275">AG57+AH54-AH55</f>
        <v>0</v>
      </c>
      <c r="AI57" s="6">
        <f t="shared" ref="AI57" si="276">AH57+AI54-AI55</f>
        <v>0</v>
      </c>
      <c r="AJ57" s="6">
        <f t="shared" ref="AJ57" si="277">AI57+AJ54-AJ55</f>
        <v>0</v>
      </c>
      <c r="AK57" s="1">
        <f t="shared" si="6"/>
        <v>0</v>
      </c>
    </row>
    <row r="58" spans="1:37" x14ac:dyDescent="0.25">
      <c r="A58" s="73"/>
      <c r="B58" s="76"/>
      <c r="C58" s="8" t="s">
        <v>7</v>
      </c>
      <c r="D58" s="8" t="s">
        <v>4</v>
      </c>
      <c r="E58" s="1"/>
      <c r="F58" s="21"/>
      <c r="G58" s="1"/>
      <c r="H58" s="1"/>
      <c r="I58" s="1"/>
      <c r="J58" s="1"/>
      <c r="K58" s="1"/>
      <c r="L58" s="1"/>
      <c r="M58" s="21"/>
      <c r="N58" s="1"/>
      <c r="O58" s="1"/>
      <c r="P58" s="1"/>
      <c r="Q58" s="1"/>
      <c r="R58" s="1"/>
      <c r="S58" s="1"/>
      <c r="T58" s="21"/>
      <c r="U58" s="1"/>
      <c r="V58" s="1"/>
      <c r="W58" s="1"/>
      <c r="X58" s="1"/>
      <c r="Y58" s="1"/>
      <c r="Z58" s="1"/>
      <c r="AA58" s="21"/>
      <c r="AB58" s="1"/>
      <c r="AC58" s="1"/>
      <c r="AD58" s="1"/>
      <c r="AE58" s="1"/>
      <c r="AF58" s="1"/>
      <c r="AG58" s="1"/>
      <c r="AH58" s="21"/>
      <c r="AI58" s="1"/>
      <c r="AJ58" s="1"/>
      <c r="AK58" s="1">
        <f t="shared" si="6"/>
        <v>0</v>
      </c>
    </row>
    <row r="59" spans="1:37" x14ac:dyDescent="0.25">
      <c r="A59" s="74"/>
      <c r="B59" s="77"/>
      <c r="C59" s="76" t="s">
        <v>8</v>
      </c>
      <c r="D59" s="8" t="s">
        <v>4</v>
      </c>
      <c r="E59" s="1"/>
      <c r="F59" s="21"/>
      <c r="G59" s="1"/>
      <c r="H59" s="1"/>
      <c r="I59" s="1"/>
      <c r="J59" s="1"/>
      <c r="K59" s="1"/>
      <c r="L59" s="1"/>
      <c r="M59" s="21"/>
      <c r="N59" s="1"/>
      <c r="O59" s="1"/>
      <c r="P59" s="1"/>
      <c r="Q59" s="1"/>
      <c r="R59" s="1"/>
      <c r="S59" s="1"/>
      <c r="T59" s="21"/>
      <c r="U59" s="1"/>
      <c r="V59" s="1"/>
      <c r="W59" s="1"/>
      <c r="X59" s="1"/>
      <c r="Y59" s="1"/>
      <c r="Z59" s="1"/>
      <c r="AA59" s="21"/>
      <c r="AB59" s="1"/>
      <c r="AC59" s="1"/>
      <c r="AD59" s="1"/>
      <c r="AE59" s="1"/>
      <c r="AF59" s="1"/>
      <c r="AG59" s="1"/>
      <c r="AH59" s="21"/>
      <c r="AI59" s="1"/>
      <c r="AJ59" s="1"/>
      <c r="AK59" s="1">
        <f t="shared" si="6"/>
        <v>0</v>
      </c>
    </row>
    <row r="60" spans="1:37" x14ac:dyDescent="0.25">
      <c r="A60" s="74"/>
      <c r="B60" s="77"/>
      <c r="C60" s="78"/>
      <c r="D60" s="8" t="s">
        <v>3</v>
      </c>
      <c r="E60" s="1"/>
      <c r="F60" s="21"/>
      <c r="G60" s="1"/>
      <c r="H60" s="1"/>
      <c r="I60" s="1"/>
      <c r="J60" s="1"/>
      <c r="K60" s="1"/>
      <c r="L60" s="1"/>
      <c r="M60" s="21"/>
      <c r="N60" s="1"/>
      <c r="O60" s="1"/>
      <c r="P60" s="1"/>
      <c r="Q60" s="1"/>
      <c r="R60" s="1"/>
      <c r="S60" s="1"/>
      <c r="T60" s="21"/>
      <c r="U60" s="1"/>
      <c r="V60" s="1"/>
      <c r="W60" s="1"/>
      <c r="X60" s="1"/>
      <c r="Y60" s="1"/>
      <c r="Z60" s="1"/>
      <c r="AA60" s="21"/>
      <c r="AB60" s="1"/>
      <c r="AC60" s="1"/>
      <c r="AD60" s="1"/>
      <c r="AE60" s="1"/>
      <c r="AF60" s="1"/>
      <c r="AG60" s="1"/>
      <c r="AH60" s="21"/>
      <c r="AI60" s="1"/>
      <c r="AJ60" s="1"/>
      <c r="AK60" s="1">
        <f t="shared" si="6"/>
        <v>0</v>
      </c>
    </row>
    <row r="61" spans="1:37" x14ac:dyDescent="0.25">
      <c r="A61" s="75"/>
      <c r="B61" s="78"/>
      <c r="C61" s="5" t="s">
        <v>9</v>
      </c>
      <c r="D61" s="5" t="s">
        <v>4</v>
      </c>
      <c r="E61" s="1">
        <v>0</v>
      </c>
      <c r="F61" s="22">
        <f>E61+F58-F59</f>
        <v>0</v>
      </c>
      <c r="G61" s="6">
        <f t="shared" ref="G61" si="278">F61+G58-G59</f>
        <v>0</v>
      </c>
      <c r="H61" s="6">
        <f t="shared" ref="H61" si="279">G61+H58-H59</f>
        <v>0</v>
      </c>
      <c r="I61" s="6">
        <f t="shared" ref="I61" si="280">H61+I58-I59</f>
        <v>0</v>
      </c>
      <c r="J61" s="6">
        <f t="shared" ref="J61" si="281">I61+J58-J59</f>
        <v>0</v>
      </c>
      <c r="K61" s="6">
        <f t="shared" ref="K61" si="282">J61+K58-K59</f>
        <v>0</v>
      </c>
      <c r="L61" s="6">
        <f t="shared" ref="L61" si="283">K61+L58-L59</f>
        <v>0</v>
      </c>
      <c r="M61" s="22">
        <f t="shared" ref="M61" si="284">L61+M58-M59</f>
        <v>0</v>
      </c>
      <c r="N61" s="6">
        <f t="shared" ref="N61" si="285">M61+N58-N59</f>
        <v>0</v>
      </c>
      <c r="O61" s="6">
        <f t="shared" ref="O61" si="286">N61+O58-O59</f>
        <v>0</v>
      </c>
      <c r="P61" s="6">
        <f t="shared" ref="P61" si="287">O61+P58-P59</f>
        <v>0</v>
      </c>
      <c r="Q61" s="6">
        <f t="shared" ref="Q61" si="288">P61+Q58-Q59</f>
        <v>0</v>
      </c>
      <c r="R61" s="6">
        <f t="shared" ref="R61" si="289">Q61+R58-R59</f>
        <v>0</v>
      </c>
      <c r="S61" s="6">
        <f t="shared" ref="S61" si="290">R61+S58-S59</f>
        <v>0</v>
      </c>
      <c r="T61" s="22">
        <f t="shared" ref="T61" si="291">S61+T58-T59</f>
        <v>0</v>
      </c>
      <c r="U61" s="6">
        <f t="shared" ref="U61" si="292">T61+U58-U59</f>
        <v>0</v>
      </c>
      <c r="V61" s="6">
        <f t="shared" ref="V61" si="293">U61+V58-V59</f>
        <v>0</v>
      </c>
      <c r="W61" s="6">
        <f t="shared" ref="W61" si="294">V61+W58-W59</f>
        <v>0</v>
      </c>
      <c r="X61" s="6">
        <f t="shared" ref="X61" si="295">W61+X58-X59</f>
        <v>0</v>
      </c>
      <c r="Y61" s="6">
        <f t="shared" ref="Y61" si="296">X61+Y58-Y59</f>
        <v>0</v>
      </c>
      <c r="Z61" s="6">
        <f t="shared" ref="Z61" si="297">Y61+Z58-Z59</f>
        <v>0</v>
      </c>
      <c r="AA61" s="22">
        <f t="shared" ref="AA61" si="298">Z61+AA58-AA59</f>
        <v>0</v>
      </c>
      <c r="AB61" s="6">
        <f t="shared" ref="AB61" si="299">AA61+AB58-AB59</f>
        <v>0</v>
      </c>
      <c r="AC61" s="6">
        <f t="shared" ref="AC61" si="300">AB61+AC58-AC59</f>
        <v>0</v>
      </c>
      <c r="AD61" s="6">
        <f t="shared" ref="AD61" si="301">AC61+AD58-AD59</f>
        <v>0</v>
      </c>
      <c r="AE61" s="6">
        <f t="shared" ref="AE61" si="302">AD61+AE58-AE59</f>
        <v>0</v>
      </c>
      <c r="AF61" s="6">
        <f t="shared" ref="AF61" si="303">AE61+AF58-AF59</f>
        <v>0</v>
      </c>
      <c r="AG61" s="6">
        <f t="shared" ref="AG61" si="304">AF61+AG58-AG59</f>
        <v>0</v>
      </c>
      <c r="AH61" s="22">
        <f t="shared" ref="AH61" si="305">AG61+AH58-AH59</f>
        <v>0</v>
      </c>
      <c r="AI61" s="6">
        <f t="shared" ref="AI61" si="306">AH61+AI58-AI59</f>
        <v>0</v>
      </c>
      <c r="AJ61" s="6">
        <f t="shared" ref="AJ61" si="307">AI61+AJ58-AJ59</f>
        <v>0</v>
      </c>
      <c r="AK61" s="1">
        <f t="shared" si="6"/>
        <v>0</v>
      </c>
    </row>
    <row r="62" spans="1:37" x14ac:dyDescent="0.25">
      <c r="A62" s="73"/>
      <c r="B62" s="76"/>
      <c r="C62" s="8" t="s">
        <v>7</v>
      </c>
      <c r="D62" s="8" t="s">
        <v>4</v>
      </c>
      <c r="E62" s="1"/>
      <c r="F62" s="21"/>
      <c r="G62" s="1"/>
      <c r="H62" s="1"/>
      <c r="I62" s="1"/>
      <c r="J62" s="1"/>
      <c r="K62" s="1"/>
      <c r="L62" s="1"/>
      <c r="M62" s="21"/>
      <c r="N62" s="1"/>
      <c r="O62" s="1"/>
      <c r="P62" s="1"/>
      <c r="Q62" s="1"/>
      <c r="R62" s="1"/>
      <c r="S62" s="1"/>
      <c r="T62" s="21"/>
      <c r="U62" s="1"/>
      <c r="V62" s="1"/>
      <c r="W62" s="1"/>
      <c r="X62" s="1"/>
      <c r="Y62" s="1"/>
      <c r="Z62" s="1"/>
      <c r="AA62" s="21"/>
      <c r="AB62" s="1"/>
      <c r="AC62" s="1"/>
      <c r="AD62" s="1"/>
      <c r="AE62" s="1"/>
      <c r="AF62" s="1"/>
      <c r="AG62" s="1"/>
      <c r="AH62" s="21"/>
      <c r="AI62" s="1"/>
      <c r="AJ62" s="1"/>
      <c r="AK62" s="1">
        <f t="shared" si="6"/>
        <v>0</v>
      </c>
    </row>
    <row r="63" spans="1:37" x14ac:dyDescent="0.25">
      <c r="A63" s="74"/>
      <c r="B63" s="77"/>
      <c r="C63" s="76" t="s">
        <v>8</v>
      </c>
      <c r="D63" s="8" t="s">
        <v>4</v>
      </c>
      <c r="E63" s="1"/>
      <c r="F63" s="21"/>
      <c r="G63" s="1"/>
      <c r="H63" s="1"/>
      <c r="I63" s="1"/>
      <c r="J63" s="1"/>
      <c r="K63" s="1"/>
      <c r="L63" s="1"/>
      <c r="M63" s="21"/>
      <c r="N63" s="1"/>
      <c r="O63" s="1"/>
      <c r="P63" s="1"/>
      <c r="Q63" s="1"/>
      <c r="R63" s="1"/>
      <c r="S63" s="1"/>
      <c r="T63" s="21"/>
      <c r="U63" s="1"/>
      <c r="V63" s="1"/>
      <c r="W63" s="2"/>
      <c r="X63" s="2"/>
      <c r="Y63" s="1"/>
      <c r="Z63" s="1"/>
      <c r="AA63" s="21"/>
      <c r="AB63" s="1"/>
      <c r="AC63" s="1"/>
      <c r="AD63" s="1"/>
      <c r="AE63" s="1"/>
      <c r="AF63" s="1"/>
      <c r="AG63" s="1"/>
      <c r="AH63" s="21"/>
      <c r="AI63" s="1"/>
      <c r="AJ63" s="1"/>
      <c r="AK63" s="1">
        <f t="shared" si="6"/>
        <v>0</v>
      </c>
    </row>
    <row r="64" spans="1:37" x14ac:dyDescent="0.25">
      <c r="A64" s="74"/>
      <c r="B64" s="77"/>
      <c r="C64" s="78"/>
      <c r="D64" s="8" t="s">
        <v>3</v>
      </c>
      <c r="E64" s="1"/>
      <c r="F64" s="21"/>
      <c r="G64" s="1"/>
      <c r="H64" s="1"/>
      <c r="I64" s="1"/>
      <c r="J64" s="1"/>
      <c r="K64" s="1"/>
      <c r="L64" s="1"/>
      <c r="M64" s="21"/>
      <c r="N64" s="1"/>
      <c r="O64" s="1"/>
      <c r="P64" s="1"/>
      <c r="Q64" s="1"/>
      <c r="R64" s="1"/>
      <c r="S64" s="1"/>
      <c r="T64" s="21"/>
      <c r="U64" s="1"/>
      <c r="V64" s="1"/>
      <c r="W64" s="2"/>
      <c r="X64" s="2"/>
      <c r="Y64" s="1"/>
      <c r="Z64" s="1"/>
      <c r="AA64" s="21"/>
      <c r="AB64" s="1"/>
      <c r="AC64" s="1"/>
      <c r="AD64" s="1"/>
      <c r="AE64" s="1"/>
      <c r="AF64" s="1"/>
      <c r="AG64" s="1"/>
      <c r="AH64" s="21"/>
      <c r="AI64" s="1"/>
      <c r="AJ64" s="1"/>
      <c r="AK64" s="1">
        <f t="shared" si="6"/>
        <v>0</v>
      </c>
    </row>
    <row r="65" spans="1:37" x14ac:dyDescent="0.25">
      <c r="A65" s="75"/>
      <c r="B65" s="78"/>
      <c r="C65" s="5" t="s">
        <v>9</v>
      </c>
      <c r="D65" s="5" t="s">
        <v>4</v>
      </c>
      <c r="E65" s="1">
        <v>0</v>
      </c>
      <c r="F65" s="22">
        <f>E65+F62-F63</f>
        <v>0</v>
      </c>
      <c r="G65" s="6">
        <f t="shared" ref="G65" si="308">F65+G62-G63</f>
        <v>0</v>
      </c>
      <c r="H65" s="6">
        <f t="shared" ref="H65" si="309">G65+H62-H63</f>
        <v>0</v>
      </c>
      <c r="I65" s="6">
        <f t="shared" ref="I65" si="310">H65+I62-I63</f>
        <v>0</v>
      </c>
      <c r="J65" s="6">
        <f t="shared" ref="J65" si="311">I65+J62-J63</f>
        <v>0</v>
      </c>
      <c r="K65" s="6">
        <f t="shared" ref="K65" si="312">J65+K62-K63</f>
        <v>0</v>
      </c>
      <c r="L65" s="6">
        <f t="shared" ref="L65" si="313">K65+L62-L63</f>
        <v>0</v>
      </c>
      <c r="M65" s="22">
        <f t="shared" ref="M65" si="314">L65+M62-M63</f>
        <v>0</v>
      </c>
      <c r="N65" s="6">
        <f t="shared" ref="N65" si="315">M65+N62-N63</f>
        <v>0</v>
      </c>
      <c r="O65" s="6">
        <f t="shared" ref="O65" si="316">N65+O62-O63</f>
        <v>0</v>
      </c>
      <c r="P65" s="6">
        <f t="shared" ref="P65" si="317">O65+P62-P63</f>
        <v>0</v>
      </c>
      <c r="Q65" s="6">
        <f t="shared" ref="Q65" si="318">P65+Q62-Q63</f>
        <v>0</v>
      </c>
      <c r="R65" s="6">
        <f t="shared" ref="R65" si="319">Q65+R62-R63</f>
        <v>0</v>
      </c>
      <c r="S65" s="6">
        <f t="shared" ref="S65" si="320">R65+S62-S63</f>
        <v>0</v>
      </c>
      <c r="T65" s="22">
        <f t="shared" ref="T65" si="321">S65+T62-T63</f>
        <v>0</v>
      </c>
      <c r="U65" s="6">
        <f t="shared" ref="U65" si="322">T65+U62-U63</f>
        <v>0</v>
      </c>
      <c r="V65" s="6">
        <f t="shared" ref="V65" si="323">U65+V62-V63</f>
        <v>0</v>
      </c>
      <c r="W65" s="6">
        <f t="shared" ref="W65" si="324">V65+W62-W63</f>
        <v>0</v>
      </c>
      <c r="X65" s="6">
        <f t="shared" ref="X65" si="325">W65+X62-X63</f>
        <v>0</v>
      </c>
      <c r="Y65" s="6">
        <f t="shared" ref="Y65" si="326">X65+Y62-Y63</f>
        <v>0</v>
      </c>
      <c r="Z65" s="6">
        <f t="shared" ref="Z65" si="327">Y65+Z62-Z63</f>
        <v>0</v>
      </c>
      <c r="AA65" s="22">
        <f t="shared" ref="AA65" si="328">Z65+AA62-AA63</f>
        <v>0</v>
      </c>
      <c r="AB65" s="6">
        <f t="shared" ref="AB65" si="329">AA65+AB62-AB63</f>
        <v>0</v>
      </c>
      <c r="AC65" s="6">
        <f t="shared" ref="AC65" si="330">AB65+AC62-AC63</f>
        <v>0</v>
      </c>
      <c r="AD65" s="6">
        <f t="shared" ref="AD65" si="331">AC65+AD62-AD63</f>
        <v>0</v>
      </c>
      <c r="AE65" s="6">
        <f t="shared" ref="AE65" si="332">AD65+AE62-AE63</f>
        <v>0</v>
      </c>
      <c r="AF65" s="6">
        <f t="shared" ref="AF65" si="333">AE65+AF62-AF63</f>
        <v>0</v>
      </c>
      <c r="AG65" s="6">
        <f t="shared" ref="AG65" si="334">AF65+AG62-AG63</f>
        <v>0</v>
      </c>
      <c r="AH65" s="22">
        <f t="shared" ref="AH65" si="335">AG65+AH62-AH63</f>
        <v>0</v>
      </c>
      <c r="AI65" s="6">
        <f t="shared" ref="AI65" si="336">AH65+AI62-AI63</f>
        <v>0</v>
      </c>
      <c r="AJ65" s="6">
        <f t="shared" ref="AJ65" si="337">AI65+AJ62-AJ63</f>
        <v>0</v>
      </c>
      <c r="AK65" s="1">
        <f t="shared" si="6"/>
        <v>0</v>
      </c>
    </row>
    <row r="66" spans="1:37" x14ac:dyDescent="0.25">
      <c r="A66" s="73"/>
      <c r="B66" s="76"/>
      <c r="C66" s="8" t="s">
        <v>7</v>
      </c>
      <c r="D66" s="8" t="s">
        <v>4</v>
      </c>
      <c r="E66" s="1"/>
      <c r="F66" s="21"/>
      <c r="G66" s="1"/>
      <c r="H66" s="1"/>
      <c r="I66" s="1"/>
      <c r="J66" s="1"/>
      <c r="K66" s="1"/>
      <c r="L66" s="1"/>
      <c r="M66" s="21"/>
      <c r="N66" s="1"/>
      <c r="O66" s="1"/>
      <c r="P66" s="1"/>
      <c r="Q66" s="1"/>
      <c r="R66" s="1"/>
      <c r="S66" s="1"/>
      <c r="T66" s="21"/>
      <c r="U66" s="1"/>
      <c r="V66" s="1"/>
      <c r="W66" s="1"/>
      <c r="X66" s="1"/>
      <c r="Y66" s="1"/>
      <c r="Z66" s="1"/>
      <c r="AA66" s="21"/>
      <c r="AB66" s="1"/>
      <c r="AC66" s="1"/>
      <c r="AD66" s="1"/>
      <c r="AE66" s="1"/>
      <c r="AF66" s="1"/>
      <c r="AG66" s="1"/>
      <c r="AH66" s="21"/>
      <c r="AI66" s="1"/>
      <c r="AJ66" s="1"/>
      <c r="AK66" s="1">
        <f t="shared" si="6"/>
        <v>0</v>
      </c>
    </row>
    <row r="67" spans="1:37" x14ac:dyDescent="0.25">
      <c r="A67" s="74"/>
      <c r="B67" s="77"/>
      <c r="C67" s="76" t="s">
        <v>8</v>
      </c>
      <c r="D67" s="8" t="s">
        <v>4</v>
      </c>
      <c r="E67" s="1"/>
      <c r="F67" s="21"/>
      <c r="G67" s="1"/>
      <c r="H67" s="1"/>
      <c r="I67" s="1"/>
      <c r="J67" s="1"/>
      <c r="K67" s="1"/>
      <c r="L67" s="1"/>
      <c r="M67" s="21"/>
      <c r="N67" s="1"/>
      <c r="O67" s="1"/>
      <c r="P67" s="1"/>
      <c r="Q67" s="1"/>
      <c r="R67" s="1"/>
      <c r="S67" s="1"/>
      <c r="T67" s="21"/>
      <c r="U67" s="1"/>
      <c r="V67" s="1"/>
      <c r="W67" s="1"/>
      <c r="X67" s="2"/>
      <c r="Y67" s="1"/>
      <c r="Z67" s="1"/>
      <c r="AA67" s="21"/>
      <c r="AB67" s="1"/>
      <c r="AC67" s="1"/>
      <c r="AD67" s="1"/>
      <c r="AE67" s="1"/>
      <c r="AF67" s="1"/>
      <c r="AG67" s="1"/>
      <c r="AH67" s="21"/>
      <c r="AI67" s="1"/>
      <c r="AJ67" s="1"/>
      <c r="AK67" s="1">
        <f t="shared" si="6"/>
        <v>0</v>
      </c>
    </row>
    <row r="68" spans="1:37" x14ac:dyDescent="0.25">
      <c r="A68" s="74"/>
      <c r="B68" s="77"/>
      <c r="C68" s="78"/>
      <c r="D68" s="8" t="s">
        <v>3</v>
      </c>
      <c r="E68" s="1"/>
      <c r="F68" s="21"/>
      <c r="G68" s="1"/>
      <c r="H68" s="1"/>
      <c r="I68" s="1"/>
      <c r="J68" s="1"/>
      <c r="K68" s="1"/>
      <c r="L68" s="1"/>
      <c r="M68" s="21"/>
      <c r="N68" s="1"/>
      <c r="O68" s="1"/>
      <c r="P68" s="1"/>
      <c r="Q68" s="1"/>
      <c r="R68" s="1"/>
      <c r="S68" s="1"/>
      <c r="T68" s="21"/>
      <c r="U68" s="1"/>
      <c r="V68" s="1"/>
      <c r="W68" s="1"/>
      <c r="X68" s="2"/>
      <c r="Y68" s="1"/>
      <c r="Z68" s="1"/>
      <c r="AA68" s="21"/>
      <c r="AB68" s="1"/>
      <c r="AC68" s="1"/>
      <c r="AD68" s="1"/>
      <c r="AE68" s="1"/>
      <c r="AF68" s="1"/>
      <c r="AG68" s="1"/>
      <c r="AH68" s="21"/>
      <c r="AI68" s="1"/>
      <c r="AJ68" s="1"/>
      <c r="AK68" s="1">
        <f t="shared" si="6"/>
        <v>0</v>
      </c>
    </row>
    <row r="69" spans="1:37" x14ac:dyDescent="0.25">
      <c r="A69" s="75"/>
      <c r="B69" s="78"/>
      <c r="C69" s="5" t="s">
        <v>9</v>
      </c>
      <c r="D69" s="5" t="s">
        <v>4</v>
      </c>
      <c r="E69" s="1">
        <v>0</v>
      </c>
      <c r="F69" s="22">
        <f>E69+F66-F67</f>
        <v>0</v>
      </c>
      <c r="G69" s="6">
        <f t="shared" ref="G69" si="338">F69+G66-G67</f>
        <v>0</v>
      </c>
      <c r="H69" s="6">
        <f t="shared" ref="H69" si="339">G69+H66-H67</f>
        <v>0</v>
      </c>
      <c r="I69" s="6">
        <f t="shared" ref="I69" si="340">H69+I66-I67</f>
        <v>0</v>
      </c>
      <c r="J69" s="6">
        <f t="shared" ref="J69" si="341">I69+J66-J67</f>
        <v>0</v>
      </c>
      <c r="K69" s="6">
        <f t="shared" ref="K69" si="342">J69+K66-K67</f>
        <v>0</v>
      </c>
      <c r="L69" s="6">
        <f t="shared" ref="L69" si="343">K69+L66-L67</f>
        <v>0</v>
      </c>
      <c r="M69" s="22">
        <f t="shared" ref="M69" si="344">L69+M66-M67</f>
        <v>0</v>
      </c>
      <c r="N69" s="6">
        <f t="shared" ref="N69" si="345">M69+N66-N67</f>
        <v>0</v>
      </c>
      <c r="O69" s="6">
        <f t="shared" ref="O69" si="346">N69+O66-O67</f>
        <v>0</v>
      </c>
      <c r="P69" s="6">
        <f t="shared" ref="P69" si="347">O69+P66-P67</f>
        <v>0</v>
      </c>
      <c r="Q69" s="6">
        <f t="shared" ref="Q69" si="348">P69+Q66-Q67</f>
        <v>0</v>
      </c>
      <c r="R69" s="6">
        <f t="shared" ref="R69" si="349">Q69+R66-R67</f>
        <v>0</v>
      </c>
      <c r="S69" s="6">
        <f t="shared" ref="S69" si="350">R69+S66-S67</f>
        <v>0</v>
      </c>
      <c r="T69" s="22">
        <f t="shared" ref="T69" si="351">S69+T66-T67</f>
        <v>0</v>
      </c>
      <c r="U69" s="6">
        <f t="shared" ref="U69" si="352">T69+U66-U67</f>
        <v>0</v>
      </c>
      <c r="V69" s="6">
        <f t="shared" ref="V69" si="353">U69+V66-V67</f>
        <v>0</v>
      </c>
      <c r="W69" s="6">
        <f t="shared" ref="W69" si="354">V69+W66-W67</f>
        <v>0</v>
      </c>
      <c r="X69" s="6">
        <f t="shared" ref="X69" si="355">W69+X66-X67</f>
        <v>0</v>
      </c>
      <c r="Y69" s="6">
        <f t="shared" ref="Y69" si="356">X69+Y66-Y67</f>
        <v>0</v>
      </c>
      <c r="Z69" s="6">
        <f t="shared" ref="Z69" si="357">Y69+Z66-Z67</f>
        <v>0</v>
      </c>
      <c r="AA69" s="22">
        <f t="shared" ref="AA69" si="358">Z69+AA66-AA67</f>
        <v>0</v>
      </c>
      <c r="AB69" s="6">
        <f t="shared" ref="AB69" si="359">AA69+AB66-AB67</f>
        <v>0</v>
      </c>
      <c r="AC69" s="6">
        <f t="shared" ref="AC69" si="360">AB69+AC66-AC67</f>
        <v>0</v>
      </c>
      <c r="AD69" s="6">
        <f t="shared" ref="AD69" si="361">AC69+AD66-AD67</f>
        <v>0</v>
      </c>
      <c r="AE69" s="6">
        <f t="shared" ref="AE69" si="362">AD69+AE66-AE67</f>
        <v>0</v>
      </c>
      <c r="AF69" s="6">
        <f t="shared" ref="AF69" si="363">AE69+AF66-AF67</f>
        <v>0</v>
      </c>
      <c r="AG69" s="6">
        <f t="shared" ref="AG69" si="364">AF69+AG66-AG67</f>
        <v>0</v>
      </c>
      <c r="AH69" s="22">
        <f t="shared" ref="AH69" si="365">AG69+AH66-AH67</f>
        <v>0</v>
      </c>
      <c r="AI69" s="6">
        <f t="shared" ref="AI69" si="366">AH69+AI66-AI67</f>
        <v>0</v>
      </c>
      <c r="AJ69" s="6">
        <f t="shared" ref="AJ69" si="367">AI69+AJ66-AJ67</f>
        <v>0</v>
      </c>
      <c r="AK69" s="7">
        <f t="shared" si="6"/>
        <v>0</v>
      </c>
    </row>
    <row r="70" spans="1:37" x14ac:dyDescent="0.25">
      <c r="A70" s="73"/>
      <c r="B70" s="76"/>
      <c r="C70" s="8" t="s">
        <v>7</v>
      </c>
      <c r="D70" s="8" t="s">
        <v>4</v>
      </c>
      <c r="E70" s="1"/>
      <c r="F70" s="21"/>
      <c r="G70" s="1"/>
      <c r="H70" s="1"/>
      <c r="I70" s="1"/>
      <c r="J70" s="1"/>
      <c r="K70" s="1"/>
      <c r="L70" s="1"/>
      <c r="M70" s="21"/>
      <c r="N70" s="1"/>
      <c r="O70" s="1"/>
      <c r="P70" s="1"/>
      <c r="Q70" s="1"/>
      <c r="R70" s="1"/>
      <c r="S70" s="1"/>
      <c r="T70" s="21"/>
      <c r="U70" s="1"/>
      <c r="V70" s="1"/>
      <c r="W70" s="1"/>
      <c r="X70" s="1"/>
      <c r="Y70" s="1"/>
      <c r="Z70" s="1"/>
      <c r="AA70" s="21"/>
      <c r="AB70" s="1"/>
      <c r="AC70" s="1"/>
      <c r="AD70" s="1"/>
      <c r="AE70" s="1"/>
      <c r="AF70" s="1"/>
      <c r="AG70" s="1"/>
      <c r="AH70" s="21"/>
      <c r="AI70" s="1"/>
      <c r="AJ70" s="1"/>
      <c r="AK70" s="1">
        <f t="shared" si="6"/>
        <v>0</v>
      </c>
    </row>
    <row r="71" spans="1:37" x14ac:dyDescent="0.25">
      <c r="A71" s="74"/>
      <c r="B71" s="77"/>
      <c r="C71" s="76" t="s">
        <v>8</v>
      </c>
      <c r="D71" s="8" t="s">
        <v>4</v>
      </c>
      <c r="E71" s="1"/>
      <c r="F71" s="21"/>
      <c r="G71" s="1"/>
      <c r="H71" s="1"/>
      <c r="I71" s="1"/>
      <c r="J71" s="1"/>
      <c r="K71" s="1"/>
      <c r="L71" s="1"/>
      <c r="M71" s="21"/>
      <c r="N71" s="1"/>
      <c r="O71" s="1"/>
      <c r="P71" s="1"/>
      <c r="Q71" s="1"/>
      <c r="R71" s="1"/>
      <c r="S71" s="1"/>
      <c r="T71" s="21"/>
      <c r="U71" s="1"/>
      <c r="V71" s="1"/>
      <c r="W71" s="1"/>
      <c r="X71" s="1"/>
      <c r="Y71" s="1"/>
      <c r="Z71" s="1"/>
      <c r="AA71" s="21"/>
      <c r="AB71" s="1"/>
      <c r="AC71" s="1"/>
      <c r="AD71" s="1"/>
      <c r="AE71" s="1"/>
      <c r="AF71" s="1"/>
      <c r="AG71" s="1"/>
      <c r="AH71" s="21"/>
      <c r="AI71" s="1"/>
      <c r="AJ71" s="1"/>
      <c r="AK71" s="1">
        <f t="shared" si="6"/>
        <v>0</v>
      </c>
    </row>
    <row r="72" spans="1:37" x14ac:dyDescent="0.25">
      <c r="A72" s="74"/>
      <c r="B72" s="77"/>
      <c r="C72" s="78"/>
      <c r="D72" s="8" t="s">
        <v>3</v>
      </c>
      <c r="E72" s="1"/>
      <c r="F72" s="21"/>
      <c r="G72" s="1"/>
      <c r="H72" s="1"/>
      <c r="I72" s="1"/>
      <c r="J72" s="1"/>
      <c r="K72" s="1"/>
      <c r="L72" s="1"/>
      <c r="M72" s="21"/>
      <c r="N72" s="1"/>
      <c r="O72" s="1"/>
      <c r="P72" s="1"/>
      <c r="Q72" s="1"/>
      <c r="R72" s="1"/>
      <c r="S72" s="1"/>
      <c r="T72" s="21"/>
      <c r="U72" s="1"/>
      <c r="V72" s="1"/>
      <c r="W72" s="1"/>
      <c r="X72" s="1"/>
      <c r="Y72" s="1"/>
      <c r="Z72" s="1"/>
      <c r="AA72" s="21"/>
      <c r="AB72" s="1"/>
      <c r="AC72" s="1"/>
      <c r="AD72" s="1"/>
      <c r="AE72" s="1"/>
      <c r="AF72" s="1"/>
      <c r="AG72" s="1"/>
      <c r="AH72" s="21"/>
      <c r="AI72" s="1"/>
      <c r="AJ72" s="1"/>
      <c r="AK72" s="1">
        <f t="shared" si="6"/>
        <v>0</v>
      </c>
    </row>
    <row r="73" spans="1:37" x14ac:dyDescent="0.25">
      <c r="A73" s="75"/>
      <c r="B73" s="78"/>
      <c r="C73" s="5" t="s">
        <v>9</v>
      </c>
      <c r="D73" s="5" t="s">
        <v>4</v>
      </c>
      <c r="E73" s="1">
        <v>0</v>
      </c>
      <c r="F73" s="22">
        <f>E73+F70-F71</f>
        <v>0</v>
      </c>
      <c r="G73" s="6">
        <f t="shared" ref="G73" si="368">F73+G70-G71</f>
        <v>0</v>
      </c>
      <c r="H73" s="6">
        <f t="shared" ref="H73" si="369">G73+H70-H71</f>
        <v>0</v>
      </c>
      <c r="I73" s="6">
        <f t="shared" ref="I73" si="370">H73+I70-I71</f>
        <v>0</v>
      </c>
      <c r="J73" s="6">
        <f t="shared" ref="J73" si="371">I73+J70-J71</f>
        <v>0</v>
      </c>
      <c r="K73" s="6">
        <f t="shared" ref="K73" si="372">J73+K70-K71</f>
        <v>0</v>
      </c>
      <c r="L73" s="6">
        <f t="shared" ref="L73" si="373">K73+L70-L71</f>
        <v>0</v>
      </c>
      <c r="M73" s="22">
        <f t="shared" ref="M73" si="374">L73+M70-M71</f>
        <v>0</v>
      </c>
      <c r="N73" s="6">
        <f t="shared" ref="N73" si="375">M73+N70-N71</f>
        <v>0</v>
      </c>
      <c r="O73" s="6">
        <f t="shared" ref="O73" si="376">N73+O70-O71</f>
        <v>0</v>
      </c>
      <c r="P73" s="6">
        <f t="shared" ref="P73" si="377">O73+P70-P71</f>
        <v>0</v>
      </c>
      <c r="Q73" s="6">
        <f t="shared" ref="Q73" si="378">P73+Q70-Q71</f>
        <v>0</v>
      </c>
      <c r="R73" s="6">
        <f t="shared" ref="R73" si="379">Q73+R70-R71</f>
        <v>0</v>
      </c>
      <c r="S73" s="6">
        <f t="shared" ref="S73" si="380">R73+S70-S71</f>
        <v>0</v>
      </c>
      <c r="T73" s="22">
        <f t="shared" ref="T73" si="381">S73+T70-T71</f>
        <v>0</v>
      </c>
      <c r="U73" s="6">
        <f t="shared" ref="U73" si="382">T73+U70-U71</f>
        <v>0</v>
      </c>
      <c r="V73" s="6">
        <f t="shared" ref="V73" si="383">U73+V70-V71</f>
        <v>0</v>
      </c>
      <c r="W73" s="6">
        <f t="shared" ref="W73" si="384">V73+W70-W71</f>
        <v>0</v>
      </c>
      <c r="X73" s="6">
        <f t="shared" ref="X73" si="385">W73+X70-X71</f>
        <v>0</v>
      </c>
      <c r="Y73" s="6">
        <f t="shared" ref="Y73" si="386">X73+Y70-Y71</f>
        <v>0</v>
      </c>
      <c r="Z73" s="6">
        <f t="shared" ref="Z73" si="387">Y73+Z70-Z71</f>
        <v>0</v>
      </c>
      <c r="AA73" s="22">
        <f t="shared" ref="AA73" si="388">Z73+AA70-AA71</f>
        <v>0</v>
      </c>
      <c r="AB73" s="6">
        <f t="shared" ref="AB73" si="389">AA73+AB70-AB71</f>
        <v>0</v>
      </c>
      <c r="AC73" s="6">
        <f t="shared" ref="AC73" si="390">AB73+AC70-AC71</f>
        <v>0</v>
      </c>
      <c r="AD73" s="6">
        <f t="shared" ref="AD73" si="391">AC73+AD70-AD71</f>
        <v>0</v>
      </c>
      <c r="AE73" s="6">
        <f t="shared" ref="AE73" si="392">AD73+AE70-AE71</f>
        <v>0</v>
      </c>
      <c r="AF73" s="6">
        <f t="shared" ref="AF73" si="393">AE73+AF70-AF71</f>
        <v>0</v>
      </c>
      <c r="AG73" s="6">
        <f t="shared" ref="AG73" si="394">AF73+AG70-AG71</f>
        <v>0</v>
      </c>
      <c r="AH73" s="22">
        <f t="shared" ref="AH73" si="395">AG73+AH70-AH71</f>
        <v>0</v>
      </c>
      <c r="AI73" s="6">
        <f t="shared" ref="AI73" si="396">AH73+AI70-AI71</f>
        <v>0</v>
      </c>
      <c r="AJ73" s="6">
        <f t="shared" ref="AJ73" si="397">AI73+AJ70-AJ71</f>
        <v>0</v>
      </c>
      <c r="AK73" s="7">
        <f t="shared" si="6"/>
        <v>0</v>
      </c>
    </row>
    <row r="74" spans="1:37" x14ac:dyDescent="0.25">
      <c r="A74" s="79"/>
      <c r="B74" s="80"/>
      <c r="C74" s="8" t="s">
        <v>7</v>
      </c>
      <c r="D74" s="8" t="s">
        <v>4</v>
      </c>
      <c r="E74" s="1"/>
      <c r="F74" s="21"/>
      <c r="G74" s="1"/>
      <c r="H74" s="1"/>
      <c r="I74" s="1"/>
      <c r="J74" s="1"/>
      <c r="K74" s="1"/>
      <c r="L74" s="1"/>
      <c r="M74" s="21"/>
      <c r="N74" s="1"/>
      <c r="O74" s="1"/>
      <c r="P74" s="1"/>
      <c r="Q74" s="1"/>
      <c r="R74" s="1"/>
      <c r="S74" s="1"/>
      <c r="T74" s="21"/>
      <c r="U74" s="1"/>
      <c r="V74" s="1"/>
      <c r="W74" s="1"/>
      <c r="X74" s="1"/>
      <c r="Y74" s="1"/>
      <c r="Z74" s="1"/>
      <c r="AA74" s="21"/>
      <c r="AB74" s="1"/>
      <c r="AC74" s="1"/>
      <c r="AD74" s="1"/>
      <c r="AE74" s="1"/>
      <c r="AF74" s="1"/>
      <c r="AG74" s="1"/>
      <c r="AH74" s="21"/>
      <c r="AI74" s="1"/>
      <c r="AJ74" s="1"/>
      <c r="AK74" s="1">
        <f t="shared" si="6"/>
        <v>0</v>
      </c>
    </row>
    <row r="75" spans="1:37" x14ac:dyDescent="0.25">
      <c r="A75" s="79"/>
      <c r="B75" s="80"/>
      <c r="C75" s="76" t="s">
        <v>8</v>
      </c>
      <c r="D75" s="8" t="s">
        <v>4</v>
      </c>
      <c r="E75" s="1"/>
      <c r="F75" s="22"/>
      <c r="G75" s="1"/>
      <c r="H75" s="1"/>
      <c r="I75" s="1"/>
      <c r="J75" s="1"/>
      <c r="K75" s="3"/>
      <c r="L75" s="1"/>
      <c r="M75" s="21"/>
      <c r="N75" s="1"/>
      <c r="O75" s="1"/>
      <c r="P75" s="1"/>
      <c r="Q75" s="1"/>
      <c r="R75" s="1"/>
      <c r="S75" s="1"/>
      <c r="T75" s="21"/>
      <c r="U75" s="1"/>
      <c r="V75" s="1"/>
      <c r="W75" s="1"/>
      <c r="X75" s="1"/>
      <c r="Y75" s="1"/>
      <c r="Z75" s="1"/>
      <c r="AA75" s="21"/>
      <c r="AB75" s="1"/>
      <c r="AC75" s="1"/>
      <c r="AD75" s="1"/>
      <c r="AE75" s="1"/>
      <c r="AF75" s="1"/>
      <c r="AG75" s="1"/>
      <c r="AH75" s="21"/>
      <c r="AI75" s="1"/>
      <c r="AJ75" s="1"/>
      <c r="AK75" s="1">
        <f t="shared" si="6"/>
        <v>0</v>
      </c>
    </row>
    <row r="76" spans="1:37" x14ac:dyDescent="0.25">
      <c r="A76" s="79"/>
      <c r="B76" s="80"/>
      <c r="C76" s="78"/>
      <c r="D76" s="8" t="s">
        <v>3</v>
      </c>
      <c r="E76" s="1"/>
      <c r="F76" s="22"/>
      <c r="G76" s="1"/>
      <c r="H76" s="1"/>
      <c r="I76" s="1"/>
      <c r="J76" s="1"/>
      <c r="K76" s="3"/>
      <c r="L76" s="1"/>
      <c r="M76" s="21"/>
      <c r="N76" s="1"/>
      <c r="O76" s="1"/>
      <c r="P76" s="1"/>
      <c r="Q76" s="1"/>
      <c r="R76" s="1"/>
      <c r="S76" s="1"/>
      <c r="T76" s="21"/>
      <c r="U76" s="1"/>
      <c r="V76" s="1"/>
      <c r="W76" s="1"/>
      <c r="X76" s="1"/>
      <c r="Y76" s="1"/>
      <c r="Z76" s="1"/>
      <c r="AA76" s="21"/>
      <c r="AB76" s="1"/>
      <c r="AC76" s="1"/>
      <c r="AD76" s="1"/>
      <c r="AE76" s="1"/>
      <c r="AF76" s="1"/>
      <c r="AG76" s="1"/>
      <c r="AH76" s="21"/>
      <c r="AI76" s="1"/>
      <c r="AJ76" s="1"/>
      <c r="AK76" s="1">
        <f t="shared" si="6"/>
        <v>0</v>
      </c>
    </row>
    <row r="77" spans="1:37" x14ac:dyDescent="0.25">
      <c r="A77" s="79"/>
      <c r="B77" s="80"/>
      <c r="C77" s="5" t="s">
        <v>9</v>
      </c>
      <c r="D77" s="5" t="s">
        <v>4</v>
      </c>
      <c r="E77" s="1">
        <v>0</v>
      </c>
      <c r="F77" s="22">
        <f>E77+F74-F75</f>
        <v>0</v>
      </c>
      <c r="G77" s="6">
        <f t="shared" ref="G77" si="398">F77+G74-G75</f>
        <v>0</v>
      </c>
      <c r="H77" s="6">
        <f t="shared" ref="H77" si="399">G77+H74-H75</f>
        <v>0</v>
      </c>
      <c r="I77" s="6">
        <f t="shared" ref="I77" si="400">H77+I74-I75</f>
        <v>0</v>
      </c>
      <c r="J77" s="6">
        <f t="shared" ref="J77" si="401">I77+J74-J75</f>
        <v>0</v>
      </c>
      <c r="K77" s="6">
        <f t="shared" ref="K77" si="402">J77+K74-K75</f>
        <v>0</v>
      </c>
      <c r="L77" s="6">
        <f t="shared" ref="L77" si="403">K77+L74-L75</f>
        <v>0</v>
      </c>
      <c r="M77" s="22">
        <f t="shared" ref="M77" si="404">L77+M74-M75</f>
        <v>0</v>
      </c>
      <c r="N77" s="6">
        <f t="shared" ref="N77" si="405">M77+N74-N75</f>
        <v>0</v>
      </c>
      <c r="O77" s="6">
        <f t="shared" ref="O77" si="406">N77+O74-O75</f>
        <v>0</v>
      </c>
      <c r="P77" s="6">
        <f t="shared" ref="P77" si="407">O77+P74-P75</f>
        <v>0</v>
      </c>
      <c r="Q77" s="6">
        <f t="shared" ref="Q77" si="408">P77+Q74-Q75</f>
        <v>0</v>
      </c>
      <c r="R77" s="6">
        <f t="shared" ref="R77" si="409">Q77+R74-R75</f>
        <v>0</v>
      </c>
      <c r="S77" s="6">
        <f t="shared" ref="S77" si="410">R77+S74-S75</f>
        <v>0</v>
      </c>
      <c r="T77" s="22">
        <f t="shared" ref="T77" si="411">S77+T74-T75</f>
        <v>0</v>
      </c>
      <c r="U77" s="6">
        <f t="shared" ref="U77" si="412">T77+U74-U75</f>
        <v>0</v>
      </c>
      <c r="V77" s="6">
        <f t="shared" ref="V77" si="413">U77+V74-V75</f>
        <v>0</v>
      </c>
      <c r="W77" s="6">
        <f t="shared" ref="W77" si="414">V77+W74-W75</f>
        <v>0</v>
      </c>
      <c r="X77" s="6">
        <f t="shared" ref="X77" si="415">W77+X74-X75</f>
        <v>0</v>
      </c>
      <c r="Y77" s="6">
        <f t="shared" ref="Y77" si="416">X77+Y74-Y75</f>
        <v>0</v>
      </c>
      <c r="Z77" s="6">
        <f t="shared" ref="Z77" si="417">Y77+Z74-Z75</f>
        <v>0</v>
      </c>
      <c r="AA77" s="22">
        <f t="shared" ref="AA77" si="418">Z77+AA74-AA75</f>
        <v>0</v>
      </c>
      <c r="AB77" s="6">
        <f t="shared" ref="AB77" si="419">AA77+AB74-AB75</f>
        <v>0</v>
      </c>
      <c r="AC77" s="6">
        <f t="shared" ref="AC77" si="420">AB77+AC74-AC75</f>
        <v>0</v>
      </c>
      <c r="AD77" s="6">
        <f t="shared" ref="AD77" si="421">AC77+AD74-AD75</f>
        <v>0</v>
      </c>
      <c r="AE77" s="6">
        <f t="shared" ref="AE77" si="422">AD77+AE74-AE75</f>
        <v>0</v>
      </c>
      <c r="AF77" s="6">
        <f t="shared" ref="AF77" si="423">AE77+AF74-AF75</f>
        <v>0</v>
      </c>
      <c r="AG77" s="6">
        <f t="shared" ref="AG77" si="424">AF77+AG74-AG75</f>
        <v>0</v>
      </c>
      <c r="AH77" s="22">
        <f t="shared" ref="AH77" si="425">AG77+AH74-AH75</f>
        <v>0</v>
      </c>
      <c r="AI77" s="6">
        <f t="shared" ref="AI77" si="426">AH77+AI74-AI75</f>
        <v>0</v>
      </c>
      <c r="AJ77" s="6">
        <f t="shared" ref="AJ77" si="427">AI77+AJ74-AJ75</f>
        <v>0</v>
      </c>
      <c r="AK77" s="4">
        <f t="shared" si="6"/>
        <v>0</v>
      </c>
    </row>
    <row r="78" spans="1:37" x14ac:dyDescent="0.25">
      <c r="A78" s="79"/>
      <c r="B78" s="76"/>
      <c r="C78" s="8" t="s">
        <v>7</v>
      </c>
      <c r="D78" s="8" t="s">
        <v>4</v>
      </c>
      <c r="E78" s="1"/>
      <c r="F78" s="21"/>
      <c r="G78" s="1"/>
      <c r="H78" s="1"/>
      <c r="I78" s="1"/>
      <c r="J78" s="1"/>
      <c r="K78" s="1"/>
      <c r="L78" s="1"/>
      <c r="M78" s="21"/>
      <c r="N78" s="1"/>
      <c r="O78" s="1"/>
      <c r="P78" s="1"/>
      <c r="Q78" s="1"/>
      <c r="R78" s="1"/>
      <c r="S78" s="1"/>
      <c r="T78" s="21"/>
      <c r="U78" s="1"/>
      <c r="V78" s="1"/>
      <c r="W78" s="1"/>
      <c r="X78" s="1"/>
      <c r="Y78" s="1"/>
      <c r="Z78" s="1"/>
      <c r="AA78" s="21"/>
      <c r="AB78" s="1"/>
      <c r="AC78" s="1"/>
      <c r="AD78" s="1"/>
      <c r="AE78" s="1"/>
      <c r="AF78" s="1"/>
      <c r="AG78" s="1"/>
      <c r="AH78" s="21"/>
      <c r="AI78" s="1"/>
      <c r="AJ78" s="1"/>
      <c r="AK78" s="1">
        <f t="shared" si="6"/>
        <v>0</v>
      </c>
    </row>
    <row r="79" spans="1:37" x14ac:dyDescent="0.25">
      <c r="A79" s="79"/>
      <c r="B79" s="77"/>
      <c r="C79" s="76" t="s">
        <v>8</v>
      </c>
      <c r="D79" s="8" t="s">
        <v>4</v>
      </c>
      <c r="E79" s="1"/>
      <c r="F79" s="21"/>
      <c r="G79" s="1"/>
      <c r="H79" s="2"/>
      <c r="I79" s="1"/>
      <c r="J79" s="1"/>
      <c r="K79" s="1"/>
      <c r="L79" s="2"/>
      <c r="M79" s="21"/>
      <c r="N79" s="1"/>
      <c r="O79" s="1"/>
      <c r="P79" s="1"/>
      <c r="Q79" s="1"/>
      <c r="R79" s="1"/>
      <c r="S79" s="1"/>
      <c r="T79" s="21"/>
      <c r="U79" s="1"/>
      <c r="V79" s="1"/>
      <c r="W79" s="1"/>
      <c r="X79" s="1"/>
      <c r="Y79" s="1"/>
      <c r="Z79" s="1"/>
      <c r="AA79" s="21"/>
      <c r="AB79" s="1"/>
      <c r="AC79" s="1"/>
      <c r="AD79" s="1"/>
      <c r="AE79" s="1"/>
      <c r="AF79" s="1"/>
      <c r="AG79" s="1"/>
      <c r="AH79" s="21"/>
      <c r="AI79" s="1"/>
      <c r="AJ79" s="1"/>
      <c r="AK79" s="1">
        <f t="shared" si="6"/>
        <v>0</v>
      </c>
    </row>
    <row r="80" spans="1:37" x14ac:dyDescent="0.25">
      <c r="A80" s="79"/>
      <c r="B80" s="77"/>
      <c r="C80" s="78"/>
      <c r="D80" s="8" t="s">
        <v>3</v>
      </c>
      <c r="E80" s="1"/>
      <c r="F80" s="21"/>
      <c r="G80" s="1"/>
      <c r="H80" s="2"/>
      <c r="I80" s="1"/>
      <c r="J80" s="1"/>
      <c r="K80" s="1"/>
      <c r="L80" s="2"/>
      <c r="M80" s="21"/>
      <c r="N80" s="1"/>
      <c r="O80" s="1"/>
      <c r="P80" s="1"/>
      <c r="Q80" s="1"/>
      <c r="R80" s="1"/>
      <c r="S80" s="1"/>
      <c r="T80" s="21"/>
      <c r="U80" s="1"/>
      <c r="V80" s="1"/>
      <c r="W80" s="1"/>
      <c r="X80" s="1"/>
      <c r="Y80" s="1"/>
      <c r="Z80" s="1"/>
      <c r="AA80" s="21"/>
      <c r="AB80" s="1"/>
      <c r="AC80" s="1"/>
      <c r="AD80" s="1"/>
      <c r="AE80" s="1"/>
      <c r="AF80" s="1"/>
      <c r="AG80" s="1"/>
      <c r="AH80" s="21"/>
      <c r="AI80" s="1"/>
      <c r="AJ80" s="1"/>
      <c r="AK80" s="1">
        <f t="shared" si="6"/>
        <v>0</v>
      </c>
    </row>
    <row r="81" spans="1:37" x14ac:dyDescent="0.25">
      <c r="A81" s="79"/>
      <c r="B81" s="78"/>
      <c r="C81" s="5" t="s">
        <v>9</v>
      </c>
      <c r="D81" s="5" t="s">
        <v>4</v>
      </c>
      <c r="E81" s="1">
        <v>0</v>
      </c>
      <c r="F81" s="22">
        <f>E81+F78-F79</f>
        <v>0</v>
      </c>
      <c r="G81" s="6">
        <f t="shared" ref="G81" si="428">F81+G78-G79</f>
        <v>0</v>
      </c>
      <c r="H81" s="6">
        <f t="shared" ref="H81" si="429">G81+H78-H79</f>
        <v>0</v>
      </c>
      <c r="I81" s="6">
        <f t="shared" ref="I81" si="430">H81+I78-I79</f>
        <v>0</v>
      </c>
      <c r="J81" s="6">
        <f t="shared" ref="J81" si="431">I81+J78-J79</f>
        <v>0</v>
      </c>
      <c r="K81" s="6">
        <f t="shared" ref="K81" si="432">J81+K78-K79</f>
        <v>0</v>
      </c>
      <c r="L81" s="6">
        <f t="shared" ref="L81" si="433">K81+L78-L79</f>
        <v>0</v>
      </c>
      <c r="M81" s="22">
        <f t="shared" ref="M81" si="434">L81+M78-M79</f>
        <v>0</v>
      </c>
      <c r="N81" s="6">
        <f t="shared" ref="N81" si="435">M81+N78-N79</f>
        <v>0</v>
      </c>
      <c r="O81" s="6">
        <f t="shared" ref="O81" si="436">N81+O78-O79</f>
        <v>0</v>
      </c>
      <c r="P81" s="6">
        <f t="shared" ref="P81" si="437">O81+P78-P79</f>
        <v>0</v>
      </c>
      <c r="Q81" s="6">
        <f t="shared" ref="Q81" si="438">P81+Q78-Q79</f>
        <v>0</v>
      </c>
      <c r="R81" s="6">
        <f t="shared" ref="R81" si="439">Q81+R78-R79</f>
        <v>0</v>
      </c>
      <c r="S81" s="6">
        <f t="shared" ref="S81" si="440">R81+S78-S79</f>
        <v>0</v>
      </c>
      <c r="T81" s="22">
        <f t="shared" ref="T81" si="441">S81+T78-T79</f>
        <v>0</v>
      </c>
      <c r="U81" s="6">
        <f t="shared" ref="U81" si="442">T81+U78-U79</f>
        <v>0</v>
      </c>
      <c r="V81" s="6">
        <f t="shared" ref="V81" si="443">U81+V78-V79</f>
        <v>0</v>
      </c>
      <c r="W81" s="6">
        <f t="shared" ref="W81" si="444">V81+W78-W79</f>
        <v>0</v>
      </c>
      <c r="X81" s="6">
        <f t="shared" ref="X81" si="445">W81+X78-X79</f>
        <v>0</v>
      </c>
      <c r="Y81" s="6">
        <f t="shared" ref="Y81" si="446">X81+Y78-Y79</f>
        <v>0</v>
      </c>
      <c r="Z81" s="6">
        <f t="shared" ref="Z81" si="447">Y81+Z78-Z79</f>
        <v>0</v>
      </c>
      <c r="AA81" s="22">
        <f t="shared" ref="AA81" si="448">Z81+AA78-AA79</f>
        <v>0</v>
      </c>
      <c r="AB81" s="6">
        <f t="shared" ref="AB81" si="449">AA81+AB78-AB79</f>
        <v>0</v>
      </c>
      <c r="AC81" s="6">
        <f t="shared" ref="AC81" si="450">AB81+AC78-AC79</f>
        <v>0</v>
      </c>
      <c r="AD81" s="6">
        <f t="shared" ref="AD81" si="451">AC81+AD78-AD79</f>
        <v>0</v>
      </c>
      <c r="AE81" s="6">
        <f t="shared" ref="AE81" si="452">AD81+AE78-AE79</f>
        <v>0</v>
      </c>
      <c r="AF81" s="6">
        <f t="shared" ref="AF81" si="453">AE81+AF78-AF79</f>
        <v>0</v>
      </c>
      <c r="AG81" s="6">
        <f t="shared" ref="AG81" si="454">AF81+AG78-AG79</f>
        <v>0</v>
      </c>
      <c r="AH81" s="22">
        <f t="shared" ref="AH81" si="455">AG81+AH78-AH79</f>
        <v>0</v>
      </c>
      <c r="AI81" s="6">
        <f t="shared" ref="AI81" si="456">AH81+AI78-AI79</f>
        <v>0</v>
      </c>
      <c r="AJ81" s="6">
        <f t="shared" ref="AJ81" si="457">AI81+AJ78-AJ79</f>
        <v>0</v>
      </c>
      <c r="AK81" s="4">
        <f t="shared" si="6"/>
        <v>0</v>
      </c>
    </row>
    <row r="82" spans="1:37" x14ac:dyDescent="0.25">
      <c r="A82" s="73"/>
      <c r="B82" s="76"/>
      <c r="C82" s="8" t="s">
        <v>7</v>
      </c>
      <c r="D82" s="8" t="s">
        <v>4</v>
      </c>
      <c r="E82" s="1"/>
      <c r="F82" s="21"/>
      <c r="G82" s="1"/>
      <c r="H82" s="1"/>
      <c r="I82" s="1"/>
      <c r="J82" s="1"/>
      <c r="K82" s="1"/>
      <c r="L82" s="1"/>
      <c r="M82" s="21"/>
      <c r="N82" s="1"/>
      <c r="O82" s="1"/>
      <c r="P82" s="1"/>
      <c r="Q82" s="1"/>
      <c r="R82" s="1"/>
      <c r="S82" s="1"/>
      <c r="T82" s="21"/>
      <c r="U82" s="1"/>
      <c r="V82" s="1"/>
      <c r="W82" s="1"/>
      <c r="X82" s="1"/>
      <c r="Y82" s="1"/>
      <c r="Z82" s="1"/>
      <c r="AA82" s="21"/>
      <c r="AB82" s="1"/>
      <c r="AC82" s="1"/>
      <c r="AD82" s="1"/>
      <c r="AE82" s="1"/>
      <c r="AF82" s="1"/>
      <c r="AG82" s="1"/>
      <c r="AH82" s="21"/>
      <c r="AI82" s="1"/>
      <c r="AJ82" s="1"/>
      <c r="AK82" s="1">
        <f t="shared" si="6"/>
        <v>0</v>
      </c>
    </row>
    <row r="83" spans="1:37" x14ac:dyDescent="0.25">
      <c r="A83" s="74"/>
      <c r="B83" s="77"/>
      <c r="C83" s="76" t="s">
        <v>8</v>
      </c>
      <c r="D83" s="8" t="s">
        <v>4</v>
      </c>
      <c r="E83" s="1"/>
      <c r="F83" s="21"/>
      <c r="G83" s="1"/>
      <c r="H83" s="1"/>
      <c r="I83" s="1"/>
      <c r="J83" s="1"/>
      <c r="K83" s="1"/>
      <c r="L83" s="2"/>
      <c r="M83" s="21"/>
      <c r="N83" s="1"/>
      <c r="O83" s="1"/>
      <c r="P83" s="1"/>
      <c r="Q83" s="1"/>
      <c r="R83" s="2"/>
      <c r="S83" s="1"/>
      <c r="T83" s="21"/>
      <c r="U83" s="1"/>
      <c r="V83" s="1"/>
      <c r="W83" s="1"/>
      <c r="X83" s="1"/>
      <c r="Y83" s="1"/>
      <c r="Z83" s="1"/>
      <c r="AA83" s="21"/>
      <c r="AB83" s="1"/>
      <c r="AC83" s="1"/>
      <c r="AD83" s="1"/>
      <c r="AE83" s="1"/>
      <c r="AF83" s="1"/>
      <c r="AG83" s="1"/>
      <c r="AH83" s="21"/>
      <c r="AI83" s="1"/>
      <c r="AJ83" s="1"/>
      <c r="AK83" s="1">
        <f t="shared" ref="AK83:AK125" si="458">SUM(F83:AJ83)</f>
        <v>0</v>
      </c>
    </row>
    <row r="84" spans="1:37" x14ac:dyDescent="0.25">
      <c r="A84" s="74"/>
      <c r="B84" s="77"/>
      <c r="C84" s="78"/>
      <c r="D84" s="8" t="s">
        <v>3</v>
      </c>
      <c r="E84" s="1"/>
      <c r="F84" s="21"/>
      <c r="G84" s="1"/>
      <c r="H84" s="1"/>
      <c r="I84" s="1"/>
      <c r="J84" s="1"/>
      <c r="K84" s="1"/>
      <c r="L84" s="2"/>
      <c r="M84" s="21"/>
      <c r="N84" s="1"/>
      <c r="O84" s="1"/>
      <c r="P84" s="1"/>
      <c r="Q84" s="1"/>
      <c r="R84" s="2"/>
      <c r="S84" s="1"/>
      <c r="T84" s="21"/>
      <c r="U84" s="1"/>
      <c r="V84" s="1"/>
      <c r="W84" s="1"/>
      <c r="X84" s="1"/>
      <c r="Y84" s="1"/>
      <c r="Z84" s="1"/>
      <c r="AA84" s="21"/>
      <c r="AB84" s="1"/>
      <c r="AC84" s="1"/>
      <c r="AD84" s="1"/>
      <c r="AE84" s="1"/>
      <c r="AF84" s="1"/>
      <c r="AG84" s="1"/>
      <c r="AH84" s="21"/>
      <c r="AI84" s="1"/>
      <c r="AJ84" s="1"/>
      <c r="AK84" s="1">
        <f t="shared" si="458"/>
        <v>0</v>
      </c>
    </row>
    <row r="85" spans="1:37" x14ac:dyDescent="0.25">
      <c r="A85" s="75"/>
      <c r="B85" s="78"/>
      <c r="C85" s="5" t="s">
        <v>9</v>
      </c>
      <c r="D85" s="5" t="s">
        <v>4</v>
      </c>
      <c r="E85" s="1">
        <v>0</v>
      </c>
      <c r="F85" s="22">
        <f>E85+F82-F83</f>
        <v>0</v>
      </c>
      <c r="G85" s="6">
        <f t="shared" ref="G85" si="459">F85+G82-G83</f>
        <v>0</v>
      </c>
      <c r="H85" s="6">
        <f t="shared" ref="H85" si="460">G85+H82-H83</f>
        <v>0</v>
      </c>
      <c r="I85" s="6">
        <f t="shared" ref="I85" si="461">H85+I82-I83</f>
        <v>0</v>
      </c>
      <c r="J85" s="6">
        <f t="shared" ref="J85" si="462">I85+J82-J83</f>
        <v>0</v>
      </c>
      <c r="K85" s="6">
        <f t="shared" ref="K85" si="463">J85+K82-K83</f>
        <v>0</v>
      </c>
      <c r="L85" s="6">
        <f t="shared" ref="L85" si="464">K85+L82-L83</f>
        <v>0</v>
      </c>
      <c r="M85" s="22">
        <f t="shared" ref="M85" si="465">L85+M82-M83</f>
        <v>0</v>
      </c>
      <c r="N85" s="6">
        <f t="shared" ref="N85" si="466">M85+N82-N83</f>
        <v>0</v>
      </c>
      <c r="O85" s="6">
        <f t="shared" ref="O85" si="467">N85+O82-O83</f>
        <v>0</v>
      </c>
      <c r="P85" s="6">
        <f t="shared" ref="P85" si="468">O85+P82-P83</f>
        <v>0</v>
      </c>
      <c r="Q85" s="6">
        <f t="shared" ref="Q85" si="469">P85+Q82-Q83</f>
        <v>0</v>
      </c>
      <c r="R85" s="6">
        <f t="shared" ref="R85" si="470">Q85+R82-R83</f>
        <v>0</v>
      </c>
      <c r="S85" s="6">
        <f t="shared" ref="S85" si="471">R85+S82-S83</f>
        <v>0</v>
      </c>
      <c r="T85" s="22">
        <f t="shared" ref="T85" si="472">S85+T82-T83</f>
        <v>0</v>
      </c>
      <c r="U85" s="6">
        <f t="shared" ref="U85" si="473">T85+U82-U83</f>
        <v>0</v>
      </c>
      <c r="V85" s="6">
        <f t="shared" ref="V85" si="474">U85+V82-V83</f>
        <v>0</v>
      </c>
      <c r="W85" s="6">
        <f t="shared" ref="W85" si="475">V85+W82-W83</f>
        <v>0</v>
      </c>
      <c r="X85" s="6">
        <f t="shared" ref="X85" si="476">W85+X82-X83</f>
        <v>0</v>
      </c>
      <c r="Y85" s="6">
        <f t="shared" ref="Y85" si="477">X85+Y82-Y83</f>
        <v>0</v>
      </c>
      <c r="Z85" s="6">
        <f t="shared" ref="Z85" si="478">Y85+Z82-Z83</f>
        <v>0</v>
      </c>
      <c r="AA85" s="22">
        <f t="shared" ref="AA85" si="479">Z85+AA82-AA83</f>
        <v>0</v>
      </c>
      <c r="AB85" s="6">
        <f t="shared" ref="AB85" si="480">AA85+AB82-AB83</f>
        <v>0</v>
      </c>
      <c r="AC85" s="6">
        <f t="shared" ref="AC85" si="481">AB85+AC82-AC83</f>
        <v>0</v>
      </c>
      <c r="AD85" s="6">
        <f t="shared" ref="AD85" si="482">AC85+AD82-AD83</f>
        <v>0</v>
      </c>
      <c r="AE85" s="6">
        <f t="shared" ref="AE85" si="483">AD85+AE82-AE83</f>
        <v>0</v>
      </c>
      <c r="AF85" s="6">
        <f t="shared" ref="AF85" si="484">AE85+AF82-AF83</f>
        <v>0</v>
      </c>
      <c r="AG85" s="6">
        <f t="shared" ref="AG85" si="485">AF85+AG82-AG83</f>
        <v>0</v>
      </c>
      <c r="AH85" s="22">
        <f t="shared" ref="AH85" si="486">AG85+AH82-AH83</f>
        <v>0</v>
      </c>
      <c r="AI85" s="6">
        <f t="shared" ref="AI85" si="487">AH85+AI82-AI83</f>
        <v>0</v>
      </c>
      <c r="AJ85" s="6">
        <f t="shared" ref="AJ85" si="488">AI85+AJ82-AJ83</f>
        <v>0</v>
      </c>
      <c r="AK85" s="1">
        <f t="shared" si="458"/>
        <v>0</v>
      </c>
    </row>
    <row r="86" spans="1:37" x14ac:dyDescent="0.25">
      <c r="A86" s="73"/>
      <c r="B86" s="76"/>
      <c r="C86" s="8" t="s">
        <v>7</v>
      </c>
      <c r="D86" s="8" t="s">
        <v>4</v>
      </c>
      <c r="E86" s="1"/>
      <c r="F86" s="21"/>
      <c r="G86" s="1"/>
      <c r="H86" s="1"/>
      <c r="I86" s="1"/>
      <c r="J86" s="1"/>
      <c r="K86" s="1"/>
      <c r="L86" s="1"/>
      <c r="M86" s="21"/>
      <c r="N86" s="1"/>
      <c r="O86" s="1"/>
      <c r="P86" s="1"/>
      <c r="Q86" s="1"/>
      <c r="R86" s="1"/>
      <c r="S86" s="1"/>
      <c r="T86" s="21"/>
      <c r="U86" s="1"/>
      <c r="V86" s="1"/>
      <c r="W86" s="1"/>
      <c r="X86" s="1"/>
      <c r="Y86" s="1"/>
      <c r="Z86" s="1"/>
      <c r="AA86" s="21"/>
      <c r="AB86" s="1"/>
      <c r="AC86" s="1"/>
      <c r="AD86" s="1"/>
      <c r="AE86" s="1"/>
      <c r="AF86" s="1"/>
      <c r="AG86" s="1"/>
      <c r="AH86" s="21"/>
      <c r="AI86" s="1"/>
      <c r="AJ86" s="1"/>
      <c r="AK86" s="1">
        <f t="shared" si="458"/>
        <v>0</v>
      </c>
    </row>
    <row r="87" spans="1:37" x14ac:dyDescent="0.25">
      <c r="A87" s="74"/>
      <c r="B87" s="77"/>
      <c r="C87" s="76" t="s">
        <v>8</v>
      </c>
      <c r="D87" s="8" t="s">
        <v>4</v>
      </c>
      <c r="E87" s="1"/>
      <c r="F87" s="21"/>
      <c r="G87" s="1"/>
      <c r="H87" s="1"/>
      <c r="I87" s="1"/>
      <c r="J87" s="1"/>
      <c r="K87" s="1"/>
      <c r="L87" s="1"/>
      <c r="M87" s="21"/>
      <c r="N87" s="1"/>
      <c r="O87" s="1"/>
      <c r="P87" s="1"/>
      <c r="Q87" s="1"/>
      <c r="R87" s="1"/>
      <c r="S87" s="1"/>
      <c r="T87" s="21"/>
      <c r="U87" s="1"/>
      <c r="V87" s="1"/>
      <c r="W87" s="1"/>
      <c r="X87" s="1"/>
      <c r="Y87" s="1"/>
      <c r="Z87" s="1"/>
      <c r="AA87" s="21"/>
      <c r="AB87" s="1"/>
      <c r="AC87" s="1"/>
      <c r="AD87" s="1"/>
      <c r="AE87" s="1"/>
      <c r="AF87" s="1"/>
      <c r="AG87" s="1"/>
      <c r="AH87" s="21"/>
      <c r="AI87" s="1"/>
      <c r="AJ87" s="1"/>
      <c r="AK87" s="1">
        <f t="shared" si="458"/>
        <v>0</v>
      </c>
    </row>
    <row r="88" spans="1:37" x14ac:dyDescent="0.25">
      <c r="A88" s="74"/>
      <c r="B88" s="77"/>
      <c r="C88" s="78"/>
      <c r="D88" s="8" t="s">
        <v>3</v>
      </c>
      <c r="E88" s="1"/>
      <c r="F88" s="21"/>
      <c r="G88" s="1"/>
      <c r="H88" s="1"/>
      <c r="I88" s="1"/>
      <c r="J88" s="1"/>
      <c r="K88" s="1"/>
      <c r="L88" s="1"/>
      <c r="M88" s="21"/>
      <c r="N88" s="1"/>
      <c r="O88" s="1"/>
      <c r="P88" s="1"/>
      <c r="Q88" s="1"/>
      <c r="R88" s="1"/>
      <c r="S88" s="1"/>
      <c r="T88" s="21"/>
      <c r="U88" s="1"/>
      <c r="V88" s="1"/>
      <c r="W88" s="1"/>
      <c r="X88" s="1"/>
      <c r="Y88" s="1"/>
      <c r="Z88" s="1"/>
      <c r="AA88" s="21"/>
      <c r="AB88" s="1"/>
      <c r="AC88" s="1"/>
      <c r="AD88" s="1"/>
      <c r="AE88" s="1"/>
      <c r="AF88" s="1"/>
      <c r="AG88" s="1"/>
      <c r="AH88" s="21"/>
      <c r="AI88" s="1"/>
      <c r="AJ88" s="1"/>
      <c r="AK88" s="1">
        <f t="shared" si="458"/>
        <v>0</v>
      </c>
    </row>
    <row r="89" spans="1:37" x14ac:dyDescent="0.25">
      <c r="A89" s="75"/>
      <c r="B89" s="78"/>
      <c r="C89" s="5" t="s">
        <v>9</v>
      </c>
      <c r="D89" s="5" t="s">
        <v>4</v>
      </c>
      <c r="E89" s="1">
        <v>0</v>
      </c>
      <c r="F89" s="22">
        <f>E89+F86-F87</f>
        <v>0</v>
      </c>
      <c r="G89" s="6">
        <f t="shared" ref="G89" si="489">F89+G86-G87</f>
        <v>0</v>
      </c>
      <c r="H89" s="6">
        <f t="shared" ref="H89" si="490">G89+H86-H87</f>
        <v>0</v>
      </c>
      <c r="I89" s="6">
        <f t="shared" ref="I89" si="491">H89+I86-I87</f>
        <v>0</v>
      </c>
      <c r="J89" s="6">
        <f t="shared" ref="J89" si="492">I89+J86-J87</f>
        <v>0</v>
      </c>
      <c r="K89" s="6">
        <f t="shared" ref="K89" si="493">J89+K86-K87</f>
        <v>0</v>
      </c>
      <c r="L89" s="6">
        <f t="shared" ref="L89" si="494">K89+L86-L87</f>
        <v>0</v>
      </c>
      <c r="M89" s="22">
        <f t="shared" ref="M89" si="495">L89+M86-M87</f>
        <v>0</v>
      </c>
      <c r="N89" s="6">
        <f t="shared" ref="N89" si="496">M89+N86-N87</f>
        <v>0</v>
      </c>
      <c r="O89" s="6">
        <f t="shared" ref="O89" si="497">N89+O86-O87</f>
        <v>0</v>
      </c>
      <c r="P89" s="6">
        <f t="shared" ref="P89" si="498">O89+P86-P87</f>
        <v>0</v>
      </c>
      <c r="Q89" s="6">
        <f t="shared" ref="Q89" si="499">P89+Q86-Q87</f>
        <v>0</v>
      </c>
      <c r="R89" s="6">
        <f t="shared" ref="R89" si="500">Q89+R86-R87</f>
        <v>0</v>
      </c>
      <c r="S89" s="6">
        <f t="shared" ref="S89" si="501">R89+S86-S87</f>
        <v>0</v>
      </c>
      <c r="T89" s="22">
        <f t="shared" ref="T89" si="502">S89+T86-T87</f>
        <v>0</v>
      </c>
      <c r="U89" s="6">
        <f t="shared" ref="U89" si="503">T89+U86-U87</f>
        <v>0</v>
      </c>
      <c r="V89" s="6">
        <f t="shared" ref="V89" si="504">U89+V86-V87</f>
        <v>0</v>
      </c>
      <c r="W89" s="6">
        <f t="shared" ref="W89" si="505">V89+W86-W87</f>
        <v>0</v>
      </c>
      <c r="X89" s="6">
        <f t="shared" ref="X89" si="506">W89+X86-X87</f>
        <v>0</v>
      </c>
      <c r="Y89" s="6">
        <f t="shared" ref="Y89" si="507">X89+Y86-Y87</f>
        <v>0</v>
      </c>
      <c r="Z89" s="6">
        <f t="shared" ref="Z89" si="508">Y89+Z86-Z87</f>
        <v>0</v>
      </c>
      <c r="AA89" s="22">
        <f t="shared" ref="AA89" si="509">Z89+AA86-AA87</f>
        <v>0</v>
      </c>
      <c r="AB89" s="6">
        <f t="shared" ref="AB89" si="510">AA89+AB86-AB87</f>
        <v>0</v>
      </c>
      <c r="AC89" s="6">
        <f t="shared" ref="AC89" si="511">AB89+AC86-AC87</f>
        <v>0</v>
      </c>
      <c r="AD89" s="6">
        <f t="shared" ref="AD89" si="512">AC89+AD86-AD87</f>
        <v>0</v>
      </c>
      <c r="AE89" s="6">
        <f t="shared" ref="AE89" si="513">AD89+AE86-AE87</f>
        <v>0</v>
      </c>
      <c r="AF89" s="6">
        <f t="shared" ref="AF89" si="514">AE89+AF86-AF87</f>
        <v>0</v>
      </c>
      <c r="AG89" s="6">
        <f t="shared" ref="AG89" si="515">AF89+AG86-AG87</f>
        <v>0</v>
      </c>
      <c r="AH89" s="22">
        <f t="shared" ref="AH89" si="516">AG89+AH86-AH87</f>
        <v>0</v>
      </c>
      <c r="AI89" s="6">
        <f t="shared" ref="AI89" si="517">AH89+AI86-AI87</f>
        <v>0</v>
      </c>
      <c r="AJ89" s="6">
        <f t="shared" ref="AJ89" si="518">AI89+AJ86-AJ87</f>
        <v>0</v>
      </c>
      <c r="AK89" s="1">
        <f t="shared" si="458"/>
        <v>0</v>
      </c>
    </row>
    <row r="90" spans="1:37" x14ac:dyDescent="0.25">
      <c r="A90" s="73"/>
      <c r="B90" s="76"/>
      <c r="C90" s="8" t="s">
        <v>7</v>
      </c>
      <c r="D90" s="8" t="s">
        <v>4</v>
      </c>
      <c r="E90" s="1"/>
      <c r="F90" s="21"/>
      <c r="G90" s="1"/>
      <c r="H90" s="1"/>
      <c r="I90" s="1"/>
      <c r="J90" s="1"/>
      <c r="K90" s="1"/>
      <c r="L90" s="1"/>
      <c r="M90" s="21"/>
      <c r="N90" s="1"/>
      <c r="O90" s="1"/>
      <c r="P90" s="1"/>
      <c r="Q90" s="1"/>
      <c r="R90" s="1"/>
      <c r="S90" s="1"/>
      <c r="T90" s="21"/>
      <c r="U90" s="1"/>
      <c r="V90" s="1"/>
      <c r="W90" s="1"/>
      <c r="X90" s="1"/>
      <c r="Y90" s="1"/>
      <c r="Z90" s="1"/>
      <c r="AA90" s="21"/>
      <c r="AB90" s="1"/>
      <c r="AC90" s="1"/>
      <c r="AD90" s="1"/>
      <c r="AE90" s="1"/>
      <c r="AF90" s="1"/>
      <c r="AG90" s="1"/>
      <c r="AH90" s="21"/>
      <c r="AI90" s="1"/>
      <c r="AJ90" s="1"/>
      <c r="AK90" s="1">
        <f t="shared" si="458"/>
        <v>0</v>
      </c>
    </row>
    <row r="91" spans="1:37" x14ac:dyDescent="0.25">
      <c r="A91" s="74"/>
      <c r="B91" s="77"/>
      <c r="C91" s="76" t="s">
        <v>8</v>
      </c>
      <c r="D91" s="8" t="s">
        <v>4</v>
      </c>
      <c r="E91" s="1"/>
      <c r="F91" s="21"/>
      <c r="G91" s="1"/>
      <c r="H91" s="1"/>
      <c r="I91" s="1"/>
      <c r="J91" s="1"/>
      <c r="K91" s="1"/>
      <c r="L91" s="1"/>
      <c r="M91" s="21"/>
      <c r="N91" s="1"/>
      <c r="O91" s="1"/>
      <c r="P91" s="1"/>
      <c r="Q91" s="1"/>
      <c r="R91" s="1"/>
      <c r="S91" s="1"/>
      <c r="T91" s="21"/>
      <c r="U91" s="1"/>
      <c r="V91" s="1"/>
      <c r="W91" s="2"/>
      <c r="X91" s="2"/>
      <c r="Y91" s="1"/>
      <c r="Z91" s="1"/>
      <c r="AA91" s="21"/>
      <c r="AB91" s="1"/>
      <c r="AC91" s="1"/>
      <c r="AD91" s="1"/>
      <c r="AE91" s="1"/>
      <c r="AF91" s="1"/>
      <c r="AG91" s="1"/>
      <c r="AH91" s="21"/>
      <c r="AI91" s="1"/>
      <c r="AJ91" s="1"/>
      <c r="AK91" s="1">
        <f t="shared" si="458"/>
        <v>0</v>
      </c>
    </row>
    <row r="92" spans="1:37" x14ac:dyDescent="0.25">
      <c r="A92" s="74"/>
      <c r="B92" s="77"/>
      <c r="C92" s="78"/>
      <c r="D92" s="8" t="s">
        <v>3</v>
      </c>
      <c r="E92" s="1"/>
      <c r="F92" s="21"/>
      <c r="G92" s="1"/>
      <c r="H92" s="1"/>
      <c r="I92" s="1"/>
      <c r="J92" s="1"/>
      <c r="K92" s="1"/>
      <c r="L92" s="1"/>
      <c r="M92" s="21"/>
      <c r="N92" s="1"/>
      <c r="O92" s="1"/>
      <c r="P92" s="1"/>
      <c r="Q92" s="1"/>
      <c r="R92" s="1"/>
      <c r="S92" s="1"/>
      <c r="T92" s="21"/>
      <c r="U92" s="1"/>
      <c r="V92" s="1"/>
      <c r="W92" s="2"/>
      <c r="X92" s="2"/>
      <c r="Y92" s="1"/>
      <c r="Z92" s="1"/>
      <c r="AA92" s="21"/>
      <c r="AB92" s="1"/>
      <c r="AC92" s="1"/>
      <c r="AD92" s="1"/>
      <c r="AE92" s="1"/>
      <c r="AF92" s="1"/>
      <c r="AG92" s="1"/>
      <c r="AH92" s="21"/>
      <c r="AI92" s="1"/>
      <c r="AJ92" s="1"/>
      <c r="AK92" s="1">
        <f t="shared" si="458"/>
        <v>0</v>
      </c>
    </row>
    <row r="93" spans="1:37" x14ac:dyDescent="0.25">
      <c r="A93" s="75"/>
      <c r="B93" s="78"/>
      <c r="C93" s="5" t="s">
        <v>9</v>
      </c>
      <c r="D93" s="5" t="s">
        <v>4</v>
      </c>
      <c r="E93" s="1">
        <v>0</v>
      </c>
      <c r="F93" s="22">
        <f>E93+F90-F91</f>
        <v>0</v>
      </c>
      <c r="G93" s="6">
        <f t="shared" ref="G93" si="519">F93+G90-G91</f>
        <v>0</v>
      </c>
      <c r="H93" s="6">
        <f t="shared" ref="H93" si="520">G93+H90-H91</f>
        <v>0</v>
      </c>
      <c r="I93" s="6">
        <f t="shared" ref="I93" si="521">H93+I90-I91</f>
        <v>0</v>
      </c>
      <c r="J93" s="6">
        <f t="shared" ref="J93" si="522">I93+J90-J91</f>
        <v>0</v>
      </c>
      <c r="K93" s="6">
        <f t="shared" ref="K93" si="523">J93+K90-K91</f>
        <v>0</v>
      </c>
      <c r="L93" s="6">
        <f t="shared" ref="L93" si="524">K93+L90-L91</f>
        <v>0</v>
      </c>
      <c r="M93" s="22">
        <f t="shared" ref="M93" si="525">L93+M90-M91</f>
        <v>0</v>
      </c>
      <c r="N93" s="6">
        <f t="shared" ref="N93" si="526">M93+N90-N91</f>
        <v>0</v>
      </c>
      <c r="O93" s="6">
        <f t="shared" ref="O93" si="527">N93+O90-O91</f>
        <v>0</v>
      </c>
      <c r="P93" s="6">
        <f t="shared" ref="P93" si="528">O93+P90-P91</f>
        <v>0</v>
      </c>
      <c r="Q93" s="6">
        <f t="shared" ref="Q93" si="529">P93+Q90-Q91</f>
        <v>0</v>
      </c>
      <c r="R93" s="6">
        <f t="shared" ref="R93" si="530">Q93+R90-R91</f>
        <v>0</v>
      </c>
      <c r="S93" s="6">
        <f t="shared" ref="S93" si="531">R93+S90-S91</f>
        <v>0</v>
      </c>
      <c r="T93" s="22">
        <f t="shared" ref="T93" si="532">S93+T90-T91</f>
        <v>0</v>
      </c>
      <c r="U93" s="6">
        <f t="shared" ref="U93" si="533">T93+U90-U91</f>
        <v>0</v>
      </c>
      <c r="V93" s="6">
        <f t="shared" ref="V93" si="534">U93+V90-V91</f>
        <v>0</v>
      </c>
      <c r="W93" s="6">
        <f t="shared" ref="W93" si="535">V93+W90-W91</f>
        <v>0</v>
      </c>
      <c r="X93" s="6">
        <f t="shared" ref="X93" si="536">W93+X90-X91</f>
        <v>0</v>
      </c>
      <c r="Y93" s="6">
        <f t="shared" ref="Y93" si="537">X93+Y90-Y91</f>
        <v>0</v>
      </c>
      <c r="Z93" s="6">
        <f t="shared" ref="Z93" si="538">Y93+Z90-Z91</f>
        <v>0</v>
      </c>
      <c r="AA93" s="22">
        <f t="shared" ref="AA93" si="539">Z93+AA90-AA91</f>
        <v>0</v>
      </c>
      <c r="AB93" s="6">
        <f t="shared" ref="AB93" si="540">AA93+AB90-AB91</f>
        <v>0</v>
      </c>
      <c r="AC93" s="6">
        <f t="shared" ref="AC93" si="541">AB93+AC90-AC91</f>
        <v>0</v>
      </c>
      <c r="AD93" s="6">
        <f t="shared" ref="AD93" si="542">AC93+AD90-AD91</f>
        <v>0</v>
      </c>
      <c r="AE93" s="6">
        <f t="shared" ref="AE93" si="543">AD93+AE90-AE91</f>
        <v>0</v>
      </c>
      <c r="AF93" s="6">
        <f t="shared" ref="AF93" si="544">AE93+AF90-AF91</f>
        <v>0</v>
      </c>
      <c r="AG93" s="6">
        <f t="shared" ref="AG93" si="545">AF93+AG90-AG91</f>
        <v>0</v>
      </c>
      <c r="AH93" s="22">
        <f t="shared" ref="AH93" si="546">AG93+AH90-AH91</f>
        <v>0</v>
      </c>
      <c r="AI93" s="6">
        <f t="shared" ref="AI93" si="547">AH93+AI90-AI91</f>
        <v>0</v>
      </c>
      <c r="AJ93" s="6">
        <f t="shared" ref="AJ93" si="548">AI93+AJ90-AJ91</f>
        <v>0</v>
      </c>
      <c r="AK93" s="1">
        <f t="shared" si="458"/>
        <v>0</v>
      </c>
    </row>
    <row r="94" spans="1:37" x14ac:dyDescent="0.25">
      <c r="A94" s="73"/>
      <c r="B94" s="76"/>
      <c r="C94" s="8" t="s">
        <v>7</v>
      </c>
      <c r="D94" s="8" t="s">
        <v>4</v>
      </c>
      <c r="E94" s="1"/>
      <c r="F94" s="21"/>
      <c r="G94" s="1"/>
      <c r="H94" s="1"/>
      <c r="I94" s="1"/>
      <c r="J94" s="1"/>
      <c r="K94" s="1"/>
      <c r="L94" s="1"/>
      <c r="M94" s="21"/>
      <c r="N94" s="1"/>
      <c r="O94" s="1"/>
      <c r="P94" s="1"/>
      <c r="Q94" s="1"/>
      <c r="R94" s="1"/>
      <c r="S94" s="1"/>
      <c r="T94" s="21"/>
      <c r="U94" s="1"/>
      <c r="V94" s="1"/>
      <c r="W94" s="1"/>
      <c r="X94" s="1"/>
      <c r="Y94" s="1"/>
      <c r="Z94" s="1"/>
      <c r="AA94" s="21"/>
      <c r="AB94" s="1"/>
      <c r="AC94" s="1"/>
      <c r="AD94" s="1"/>
      <c r="AE94" s="1"/>
      <c r="AF94" s="1"/>
      <c r="AG94" s="1"/>
      <c r="AH94" s="21"/>
      <c r="AI94" s="1"/>
      <c r="AJ94" s="1"/>
      <c r="AK94" s="1">
        <f t="shared" si="458"/>
        <v>0</v>
      </c>
    </row>
    <row r="95" spans="1:37" x14ac:dyDescent="0.25">
      <c r="A95" s="74"/>
      <c r="B95" s="77"/>
      <c r="C95" s="76" t="s">
        <v>8</v>
      </c>
      <c r="D95" s="8" t="s">
        <v>4</v>
      </c>
      <c r="E95" s="1"/>
      <c r="F95" s="21"/>
      <c r="G95" s="1"/>
      <c r="H95" s="1"/>
      <c r="I95" s="1"/>
      <c r="J95" s="1"/>
      <c r="K95" s="1"/>
      <c r="L95" s="1"/>
      <c r="M95" s="21"/>
      <c r="N95" s="1"/>
      <c r="O95" s="1"/>
      <c r="P95" s="1"/>
      <c r="Q95" s="1"/>
      <c r="R95" s="1"/>
      <c r="S95" s="1"/>
      <c r="T95" s="21"/>
      <c r="U95" s="1"/>
      <c r="V95" s="1"/>
      <c r="W95" s="1"/>
      <c r="X95" s="2"/>
      <c r="Y95" s="1"/>
      <c r="Z95" s="1"/>
      <c r="AA95" s="21"/>
      <c r="AB95" s="1"/>
      <c r="AC95" s="1"/>
      <c r="AD95" s="1"/>
      <c r="AE95" s="1"/>
      <c r="AF95" s="1"/>
      <c r="AG95" s="1"/>
      <c r="AH95" s="21"/>
      <c r="AI95" s="1"/>
      <c r="AJ95" s="1"/>
      <c r="AK95" s="1">
        <f t="shared" si="458"/>
        <v>0</v>
      </c>
    </row>
    <row r="96" spans="1:37" x14ac:dyDescent="0.25">
      <c r="A96" s="74"/>
      <c r="B96" s="77"/>
      <c r="C96" s="78"/>
      <c r="D96" s="8" t="s">
        <v>3</v>
      </c>
      <c r="E96" s="1"/>
      <c r="F96" s="21"/>
      <c r="G96" s="1"/>
      <c r="H96" s="1"/>
      <c r="I96" s="1"/>
      <c r="J96" s="1"/>
      <c r="K96" s="1"/>
      <c r="L96" s="1"/>
      <c r="M96" s="21"/>
      <c r="N96" s="1"/>
      <c r="O96" s="1"/>
      <c r="P96" s="1"/>
      <c r="Q96" s="1"/>
      <c r="R96" s="1"/>
      <c r="S96" s="1"/>
      <c r="T96" s="21"/>
      <c r="U96" s="1"/>
      <c r="V96" s="1"/>
      <c r="W96" s="1"/>
      <c r="X96" s="2"/>
      <c r="Y96" s="1"/>
      <c r="Z96" s="1"/>
      <c r="AA96" s="21"/>
      <c r="AB96" s="1"/>
      <c r="AC96" s="1"/>
      <c r="AD96" s="1"/>
      <c r="AE96" s="1"/>
      <c r="AF96" s="1"/>
      <c r="AG96" s="1"/>
      <c r="AH96" s="21"/>
      <c r="AI96" s="1"/>
      <c r="AJ96" s="1"/>
      <c r="AK96" s="1">
        <f t="shared" si="458"/>
        <v>0</v>
      </c>
    </row>
    <row r="97" spans="1:37" x14ac:dyDescent="0.25">
      <c r="A97" s="75"/>
      <c r="B97" s="78"/>
      <c r="C97" s="5" t="s">
        <v>9</v>
      </c>
      <c r="D97" s="5" t="s">
        <v>4</v>
      </c>
      <c r="E97" s="1">
        <v>0</v>
      </c>
      <c r="F97" s="22">
        <f>E97+F94-F95</f>
        <v>0</v>
      </c>
      <c r="G97" s="6">
        <f t="shared" ref="G97" si="549">F97+G94-G95</f>
        <v>0</v>
      </c>
      <c r="H97" s="6">
        <f t="shared" ref="H97" si="550">G97+H94-H95</f>
        <v>0</v>
      </c>
      <c r="I97" s="6">
        <f t="shared" ref="I97" si="551">H97+I94-I95</f>
        <v>0</v>
      </c>
      <c r="J97" s="6">
        <f t="shared" ref="J97" si="552">I97+J94-J95</f>
        <v>0</v>
      </c>
      <c r="K97" s="6">
        <f t="shared" ref="K97" si="553">J97+K94-K95</f>
        <v>0</v>
      </c>
      <c r="L97" s="6">
        <f t="shared" ref="L97" si="554">K97+L94-L95</f>
        <v>0</v>
      </c>
      <c r="M97" s="22">
        <f t="shared" ref="M97" si="555">L97+M94-M95</f>
        <v>0</v>
      </c>
      <c r="N97" s="6">
        <f t="shared" ref="N97" si="556">M97+N94-N95</f>
        <v>0</v>
      </c>
      <c r="O97" s="6">
        <f t="shared" ref="O97" si="557">N97+O94-O95</f>
        <v>0</v>
      </c>
      <c r="P97" s="6">
        <f t="shared" ref="P97" si="558">O97+P94-P95</f>
        <v>0</v>
      </c>
      <c r="Q97" s="6">
        <f t="shared" ref="Q97" si="559">P97+Q94-Q95</f>
        <v>0</v>
      </c>
      <c r="R97" s="6">
        <f t="shared" ref="R97" si="560">Q97+R94-R95</f>
        <v>0</v>
      </c>
      <c r="S97" s="6">
        <f t="shared" ref="S97" si="561">R97+S94-S95</f>
        <v>0</v>
      </c>
      <c r="T97" s="22">
        <f t="shared" ref="T97" si="562">S97+T94-T95</f>
        <v>0</v>
      </c>
      <c r="U97" s="6">
        <f t="shared" ref="U97" si="563">T97+U94-U95</f>
        <v>0</v>
      </c>
      <c r="V97" s="6">
        <f t="shared" ref="V97" si="564">U97+V94-V95</f>
        <v>0</v>
      </c>
      <c r="W97" s="6">
        <f t="shared" ref="W97" si="565">V97+W94-W95</f>
        <v>0</v>
      </c>
      <c r="X97" s="6">
        <f t="shared" ref="X97" si="566">W97+X94-X95</f>
        <v>0</v>
      </c>
      <c r="Y97" s="6">
        <f t="shared" ref="Y97" si="567">X97+Y94-Y95</f>
        <v>0</v>
      </c>
      <c r="Z97" s="6">
        <f t="shared" ref="Z97" si="568">Y97+Z94-Z95</f>
        <v>0</v>
      </c>
      <c r="AA97" s="22">
        <f t="shared" ref="AA97" si="569">Z97+AA94-AA95</f>
        <v>0</v>
      </c>
      <c r="AB97" s="6">
        <f t="shared" ref="AB97" si="570">AA97+AB94-AB95</f>
        <v>0</v>
      </c>
      <c r="AC97" s="6">
        <f t="shared" ref="AC97" si="571">AB97+AC94-AC95</f>
        <v>0</v>
      </c>
      <c r="AD97" s="6">
        <f t="shared" ref="AD97" si="572">AC97+AD94-AD95</f>
        <v>0</v>
      </c>
      <c r="AE97" s="6">
        <f t="shared" ref="AE97" si="573">AD97+AE94-AE95</f>
        <v>0</v>
      </c>
      <c r="AF97" s="6">
        <f t="shared" ref="AF97" si="574">AE97+AF94-AF95</f>
        <v>0</v>
      </c>
      <c r="AG97" s="6">
        <f t="shared" ref="AG97" si="575">AF97+AG94-AG95</f>
        <v>0</v>
      </c>
      <c r="AH97" s="22">
        <f t="shared" ref="AH97" si="576">AG97+AH94-AH95</f>
        <v>0</v>
      </c>
      <c r="AI97" s="6">
        <f t="shared" ref="AI97" si="577">AH97+AI94-AI95</f>
        <v>0</v>
      </c>
      <c r="AJ97" s="6">
        <f t="shared" ref="AJ97" si="578">AI97+AJ94-AJ95</f>
        <v>0</v>
      </c>
      <c r="AK97" s="7">
        <f t="shared" si="458"/>
        <v>0</v>
      </c>
    </row>
    <row r="98" spans="1:37" x14ac:dyDescent="0.25">
      <c r="A98" s="73"/>
      <c r="B98" s="76"/>
      <c r="C98" s="8" t="s">
        <v>7</v>
      </c>
      <c r="D98" s="8" t="s">
        <v>4</v>
      </c>
      <c r="E98" s="1"/>
      <c r="F98" s="21"/>
      <c r="G98" s="1"/>
      <c r="H98" s="1"/>
      <c r="I98" s="1"/>
      <c r="J98" s="1"/>
      <c r="K98" s="1"/>
      <c r="L98" s="1"/>
      <c r="M98" s="21"/>
      <c r="N98" s="1"/>
      <c r="O98" s="1"/>
      <c r="P98" s="1"/>
      <c r="Q98" s="1"/>
      <c r="R98" s="1"/>
      <c r="S98" s="1"/>
      <c r="T98" s="21"/>
      <c r="U98" s="1"/>
      <c r="V98" s="1"/>
      <c r="W98" s="1"/>
      <c r="X98" s="1"/>
      <c r="Y98" s="1"/>
      <c r="Z98" s="1"/>
      <c r="AA98" s="21"/>
      <c r="AB98" s="1"/>
      <c r="AC98" s="1"/>
      <c r="AD98" s="1"/>
      <c r="AE98" s="1"/>
      <c r="AF98" s="1"/>
      <c r="AG98" s="1"/>
      <c r="AH98" s="21"/>
      <c r="AI98" s="1"/>
      <c r="AJ98" s="1"/>
      <c r="AK98" s="1">
        <f t="shared" si="458"/>
        <v>0</v>
      </c>
    </row>
    <row r="99" spans="1:37" x14ac:dyDescent="0.25">
      <c r="A99" s="74"/>
      <c r="B99" s="77"/>
      <c r="C99" s="76" t="s">
        <v>8</v>
      </c>
      <c r="D99" s="8" t="s">
        <v>4</v>
      </c>
      <c r="E99" s="1"/>
      <c r="F99" s="21"/>
      <c r="G99" s="1"/>
      <c r="H99" s="1"/>
      <c r="I99" s="1"/>
      <c r="J99" s="1"/>
      <c r="K99" s="1"/>
      <c r="L99" s="1"/>
      <c r="M99" s="21"/>
      <c r="N99" s="1"/>
      <c r="O99" s="1"/>
      <c r="P99" s="1"/>
      <c r="Q99" s="1"/>
      <c r="R99" s="1"/>
      <c r="S99" s="1"/>
      <c r="T99" s="21"/>
      <c r="U99" s="1"/>
      <c r="V99" s="1"/>
      <c r="W99" s="1"/>
      <c r="X99" s="1"/>
      <c r="Y99" s="1"/>
      <c r="Z99" s="1"/>
      <c r="AA99" s="21"/>
      <c r="AB99" s="1"/>
      <c r="AC99" s="1"/>
      <c r="AD99" s="1"/>
      <c r="AE99" s="1"/>
      <c r="AF99" s="1"/>
      <c r="AG99" s="1"/>
      <c r="AH99" s="21"/>
      <c r="AI99" s="1"/>
      <c r="AJ99" s="1"/>
      <c r="AK99" s="1">
        <f t="shared" si="458"/>
        <v>0</v>
      </c>
    </row>
    <row r="100" spans="1:37" x14ac:dyDescent="0.25">
      <c r="A100" s="74"/>
      <c r="B100" s="77"/>
      <c r="C100" s="78"/>
      <c r="D100" s="8" t="s">
        <v>3</v>
      </c>
      <c r="E100" s="1"/>
      <c r="F100" s="21"/>
      <c r="G100" s="1"/>
      <c r="H100" s="1"/>
      <c r="I100" s="1"/>
      <c r="J100" s="1"/>
      <c r="K100" s="1"/>
      <c r="L100" s="1"/>
      <c r="M100" s="21"/>
      <c r="N100" s="1"/>
      <c r="O100" s="1"/>
      <c r="P100" s="1"/>
      <c r="Q100" s="1"/>
      <c r="R100" s="1"/>
      <c r="S100" s="1"/>
      <c r="T100" s="21"/>
      <c r="U100" s="1"/>
      <c r="V100" s="1"/>
      <c r="W100" s="1"/>
      <c r="X100" s="1"/>
      <c r="Y100" s="1"/>
      <c r="Z100" s="1"/>
      <c r="AA100" s="21"/>
      <c r="AB100" s="1"/>
      <c r="AC100" s="1"/>
      <c r="AD100" s="1"/>
      <c r="AE100" s="1"/>
      <c r="AF100" s="1"/>
      <c r="AG100" s="1"/>
      <c r="AH100" s="21"/>
      <c r="AI100" s="1"/>
      <c r="AJ100" s="1"/>
      <c r="AK100" s="1">
        <f t="shared" si="458"/>
        <v>0</v>
      </c>
    </row>
    <row r="101" spans="1:37" x14ac:dyDescent="0.25">
      <c r="A101" s="75"/>
      <c r="B101" s="78"/>
      <c r="C101" s="5" t="s">
        <v>9</v>
      </c>
      <c r="D101" s="5" t="s">
        <v>4</v>
      </c>
      <c r="E101" s="1">
        <v>0</v>
      </c>
      <c r="F101" s="22">
        <f>E101+F98-F99</f>
        <v>0</v>
      </c>
      <c r="G101" s="6">
        <f t="shared" ref="G101" si="579">F101+G98-G99</f>
        <v>0</v>
      </c>
      <c r="H101" s="6">
        <f t="shared" ref="H101" si="580">G101+H98-H99</f>
        <v>0</v>
      </c>
      <c r="I101" s="6">
        <f t="shared" ref="I101" si="581">H101+I98-I99</f>
        <v>0</v>
      </c>
      <c r="J101" s="6">
        <f t="shared" ref="J101" si="582">I101+J98-J99</f>
        <v>0</v>
      </c>
      <c r="K101" s="6">
        <f t="shared" ref="K101" si="583">J101+K98-K99</f>
        <v>0</v>
      </c>
      <c r="L101" s="6">
        <f t="shared" ref="L101" si="584">K101+L98-L99</f>
        <v>0</v>
      </c>
      <c r="M101" s="22">
        <f t="shared" ref="M101" si="585">L101+M98-M99</f>
        <v>0</v>
      </c>
      <c r="N101" s="6">
        <f t="shared" ref="N101" si="586">M101+N98-N99</f>
        <v>0</v>
      </c>
      <c r="O101" s="6">
        <f t="shared" ref="O101" si="587">N101+O98-O99</f>
        <v>0</v>
      </c>
      <c r="P101" s="6">
        <f t="shared" ref="P101" si="588">O101+P98-P99</f>
        <v>0</v>
      </c>
      <c r="Q101" s="6">
        <f t="shared" ref="Q101" si="589">P101+Q98-Q99</f>
        <v>0</v>
      </c>
      <c r="R101" s="6">
        <f t="shared" ref="R101" si="590">Q101+R98-R99</f>
        <v>0</v>
      </c>
      <c r="S101" s="6">
        <f t="shared" ref="S101" si="591">R101+S98-S99</f>
        <v>0</v>
      </c>
      <c r="T101" s="22">
        <f t="shared" ref="T101" si="592">S101+T98-T99</f>
        <v>0</v>
      </c>
      <c r="U101" s="6">
        <f t="shared" ref="U101" si="593">T101+U98-U99</f>
        <v>0</v>
      </c>
      <c r="V101" s="6">
        <f t="shared" ref="V101" si="594">U101+V98-V99</f>
        <v>0</v>
      </c>
      <c r="W101" s="6">
        <f t="shared" ref="W101" si="595">V101+W98-W99</f>
        <v>0</v>
      </c>
      <c r="X101" s="6">
        <f t="shared" ref="X101" si="596">W101+X98-X99</f>
        <v>0</v>
      </c>
      <c r="Y101" s="6">
        <f t="shared" ref="Y101" si="597">X101+Y98-Y99</f>
        <v>0</v>
      </c>
      <c r="Z101" s="6">
        <f t="shared" ref="Z101" si="598">Y101+Z98-Z99</f>
        <v>0</v>
      </c>
      <c r="AA101" s="22">
        <f t="shared" ref="AA101" si="599">Z101+AA98-AA99</f>
        <v>0</v>
      </c>
      <c r="AB101" s="6">
        <f t="shared" ref="AB101" si="600">AA101+AB98-AB99</f>
        <v>0</v>
      </c>
      <c r="AC101" s="6">
        <f t="shared" ref="AC101" si="601">AB101+AC98-AC99</f>
        <v>0</v>
      </c>
      <c r="AD101" s="6">
        <f t="shared" ref="AD101" si="602">AC101+AD98-AD99</f>
        <v>0</v>
      </c>
      <c r="AE101" s="6">
        <f t="shared" ref="AE101" si="603">AD101+AE98-AE99</f>
        <v>0</v>
      </c>
      <c r="AF101" s="6">
        <f t="shared" ref="AF101" si="604">AE101+AF98-AF99</f>
        <v>0</v>
      </c>
      <c r="AG101" s="6">
        <f t="shared" ref="AG101" si="605">AF101+AG98-AG99</f>
        <v>0</v>
      </c>
      <c r="AH101" s="22">
        <f t="shared" ref="AH101" si="606">AG101+AH98-AH99</f>
        <v>0</v>
      </c>
      <c r="AI101" s="6">
        <f t="shared" ref="AI101" si="607">AH101+AI98-AI99</f>
        <v>0</v>
      </c>
      <c r="AJ101" s="6">
        <f t="shared" ref="AJ101" si="608">AI101+AJ98-AJ99</f>
        <v>0</v>
      </c>
      <c r="AK101" s="7">
        <f t="shared" si="458"/>
        <v>0</v>
      </c>
    </row>
    <row r="102" spans="1:37" x14ac:dyDescent="0.25">
      <c r="A102" s="79"/>
      <c r="B102" s="80"/>
      <c r="C102" s="8" t="s">
        <v>7</v>
      </c>
      <c r="D102" s="8" t="s">
        <v>4</v>
      </c>
      <c r="E102" s="1"/>
      <c r="F102" s="21"/>
      <c r="G102" s="1"/>
      <c r="H102" s="1"/>
      <c r="I102" s="1"/>
      <c r="J102" s="1"/>
      <c r="K102" s="1"/>
      <c r="L102" s="1"/>
      <c r="M102" s="21"/>
      <c r="N102" s="1"/>
      <c r="O102" s="1"/>
      <c r="P102" s="1"/>
      <c r="Q102" s="1"/>
      <c r="R102" s="1"/>
      <c r="S102" s="1"/>
      <c r="T102" s="21"/>
      <c r="U102" s="1"/>
      <c r="V102" s="1"/>
      <c r="W102" s="1"/>
      <c r="X102" s="1"/>
      <c r="Y102" s="1"/>
      <c r="Z102" s="1"/>
      <c r="AA102" s="21"/>
      <c r="AB102" s="1"/>
      <c r="AC102" s="1"/>
      <c r="AD102" s="1"/>
      <c r="AE102" s="1"/>
      <c r="AF102" s="1"/>
      <c r="AG102" s="1"/>
      <c r="AH102" s="21"/>
      <c r="AI102" s="1"/>
      <c r="AJ102" s="1"/>
      <c r="AK102" s="1">
        <f t="shared" si="458"/>
        <v>0</v>
      </c>
    </row>
    <row r="103" spans="1:37" x14ac:dyDescent="0.25">
      <c r="A103" s="79"/>
      <c r="B103" s="80"/>
      <c r="C103" s="76" t="s">
        <v>8</v>
      </c>
      <c r="D103" s="8" t="s">
        <v>4</v>
      </c>
      <c r="E103" s="1"/>
      <c r="F103" s="22"/>
      <c r="G103" s="1"/>
      <c r="H103" s="1"/>
      <c r="I103" s="1"/>
      <c r="J103" s="1"/>
      <c r="K103" s="3"/>
      <c r="L103" s="1"/>
      <c r="M103" s="21"/>
      <c r="N103" s="1"/>
      <c r="O103" s="1"/>
      <c r="P103" s="1"/>
      <c r="Q103" s="1"/>
      <c r="R103" s="1"/>
      <c r="S103" s="1"/>
      <c r="T103" s="21"/>
      <c r="U103" s="1"/>
      <c r="V103" s="1"/>
      <c r="W103" s="1"/>
      <c r="X103" s="1"/>
      <c r="Y103" s="1"/>
      <c r="Z103" s="1"/>
      <c r="AA103" s="21"/>
      <c r="AB103" s="1"/>
      <c r="AC103" s="1"/>
      <c r="AD103" s="1"/>
      <c r="AE103" s="1"/>
      <c r="AF103" s="1"/>
      <c r="AG103" s="1"/>
      <c r="AH103" s="21"/>
      <c r="AI103" s="1"/>
      <c r="AJ103" s="1"/>
      <c r="AK103" s="1">
        <f t="shared" si="458"/>
        <v>0</v>
      </c>
    </row>
    <row r="104" spans="1:37" x14ac:dyDescent="0.25">
      <c r="A104" s="79"/>
      <c r="B104" s="80"/>
      <c r="C104" s="78"/>
      <c r="D104" s="8" t="s">
        <v>3</v>
      </c>
      <c r="E104" s="1"/>
      <c r="F104" s="22"/>
      <c r="G104" s="1"/>
      <c r="H104" s="1"/>
      <c r="I104" s="1"/>
      <c r="J104" s="1"/>
      <c r="K104" s="3"/>
      <c r="L104" s="1"/>
      <c r="M104" s="21"/>
      <c r="N104" s="1"/>
      <c r="O104" s="1"/>
      <c r="P104" s="1"/>
      <c r="Q104" s="1"/>
      <c r="R104" s="1"/>
      <c r="S104" s="1"/>
      <c r="T104" s="21"/>
      <c r="U104" s="1"/>
      <c r="V104" s="1"/>
      <c r="W104" s="1"/>
      <c r="X104" s="1"/>
      <c r="Y104" s="1"/>
      <c r="Z104" s="1"/>
      <c r="AA104" s="21"/>
      <c r="AB104" s="1"/>
      <c r="AC104" s="1"/>
      <c r="AD104" s="1"/>
      <c r="AE104" s="1"/>
      <c r="AF104" s="1"/>
      <c r="AG104" s="1"/>
      <c r="AH104" s="21"/>
      <c r="AI104" s="1"/>
      <c r="AJ104" s="1"/>
      <c r="AK104" s="1">
        <f t="shared" si="458"/>
        <v>0</v>
      </c>
    </row>
    <row r="105" spans="1:37" x14ac:dyDescent="0.25">
      <c r="A105" s="79"/>
      <c r="B105" s="80"/>
      <c r="C105" s="5" t="s">
        <v>9</v>
      </c>
      <c r="D105" s="5" t="s">
        <v>4</v>
      </c>
      <c r="E105" s="1">
        <v>0</v>
      </c>
      <c r="F105" s="22">
        <f>E105+F102-F103</f>
        <v>0</v>
      </c>
      <c r="G105" s="6">
        <f t="shared" ref="G105" si="609">F105+G102-G103</f>
        <v>0</v>
      </c>
      <c r="H105" s="6">
        <f t="shared" ref="H105" si="610">G105+H102-H103</f>
        <v>0</v>
      </c>
      <c r="I105" s="6">
        <f t="shared" ref="I105" si="611">H105+I102-I103</f>
        <v>0</v>
      </c>
      <c r="J105" s="6">
        <f t="shared" ref="J105" si="612">I105+J102-J103</f>
        <v>0</v>
      </c>
      <c r="K105" s="6">
        <f t="shared" ref="K105" si="613">J105+K102-K103</f>
        <v>0</v>
      </c>
      <c r="L105" s="6">
        <f t="shared" ref="L105" si="614">K105+L102-L103</f>
        <v>0</v>
      </c>
      <c r="M105" s="22">
        <f t="shared" ref="M105" si="615">L105+M102-M103</f>
        <v>0</v>
      </c>
      <c r="N105" s="6">
        <f t="shared" ref="N105" si="616">M105+N102-N103</f>
        <v>0</v>
      </c>
      <c r="O105" s="6">
        <f t="shared" ref="O105" si="617">N105+O102-O103</f>
        <v>0</v>
      </c>
      <c r="P105" s="6">
        <f t="shared" ref="P105" si="618">O105+P102-P103</f>
        <v>0</v>
      </c>
      <c r="Q105" s="6">
        <f t="shared" ref="Q105" si="619">P105+Q102-Q103</f>
        <v>0</v>
      </c>
      <c r="R105" s="6">
        <f t="shared" ref="R105" si="620">Q105+R102-R103</f>
        <v>0</v>
      </c>
      <c r="S105" s="6">
        <f t="shared" ref="S105" si="621">R105+S102-S103</f>
        <v>0</v>
      </c>
      <c r="T105" s="22">
        <f t="shared" ref="T105" si="622">S105+T102-T103</f>
        <v>0</v>
      </c>
      <c r="U105" s="6">
        <f t="shared" ref="U105" si="623">T105+U102-U103</f>
        <v>0</v>
      </c>
      <c r="V105" s="6">
        <f t="shared" ref="V105" si="624">U105+V102-V103</f>
        <v>0</v>
      </c>
      <c r="W105" s="6">
        <f t="shared" ref="W105" si="625">V105+W102-W103</f>
        <v>0</v>
      </c>
      <c r="X105" s="6">
        <f t="shared" ref="X105" si="626">W105+X102-X103</f>
        <v>0</v>
      </c>
      <c r="Y105" s="6">
        <f t="shared" ref="Y105" si="627">X105+Y102-Y103</f>
        <v>0</v>
      </c>
      <c r="Z105" s="6">
        <f t="shared" ref="Z105" si="628">Y105+Z102-Z103</f>
        <v>0</v>
      </c>
      <c r="AA105" s="22">
        <f t="shared" ref="AA105" si="629">Z105+AA102-AA103</f>
        <v>0</v>
      </c>
      <c r="AB105" s="6">
        <f t="shared" ref="AB105" si="630">AA105+AB102-AB103</f>
        <v>0</v>
      </c>
      <c r="AC105" s="6">
        <f t="shared" ref="AC105" si="631">AB105+AC102-AC103</f>
        <v>0</v>
      </c>
      <c r="AD105" s="6">
        <f t="shared" ref="AD105" si="632">AC105+AD102-AD103</f>
        <v>0</v>
      </c>
      <c r="AE105" s="6">
        <f t="shared" ref="AE105" si="633">AD105+AE102-AE103</f>
        <v>0</v>
      </c>
      <c r="AF105" s="6">
        <f t="shared" ref="AF105" si="634">AE105+AF102-AF103</f>
        <v>0</v>
      </c>
      <c r="AG105" s="6">
        <f t="shared" ref="AG105" si="635">AF105+AG102-AG103</f>
        <v>0</v>
      </c>
      <c r="AH105" s="22">
        <f t="shared" ref="AH105" si="636">AG105+AH102-AH103</f>
        <v>0</v>
      </c>
      <c r="AI105" s="6">
        <f t="shared" ref="AI105" si="637">AH105+AI102-AI103</f>
        <v>0</v>
      </c>
      <c r="AJ105" s="6">
        <f t="shared" ref="AJ105" si="638">AI105+AJ102-AJ103</f>
        <v>0</v>
      </c>
      <c r="AK105" s="4">
        <f t="shared" si="458"/>
        <v>0</v>
      </c>
    </row>
    <row r="106" spans="1:37" x14ac:dyDescent="0.25">
      <c r="A106" s="79"/>
      <c r="B106" s="76"/>
      <c r="C106" s="8" t="s">
        <v>7</v>
      </c>
      <c r="D106" s="8" t="s">
        <v>4</v>
      </c>
      <c r="E106" s="1"/>
      <c r="F106" s="21"/>
      <c r="G106" s="1"/>
      <c r="H106" s="1"/>
      <c r="I106" s="1"/>
      <c r="J106" s="1"/>
      <c r="K106" s="1"/>
      <c r="L106" s="1"/>
      <c r="M106" s="21"/>
      <c r="N106" s="1"/>
      <c r="O106" s="1"/>
      <c r="P106" s="1"/>
      <c r="Q106" s="1"/>
      <c r="R106" s="1"/>
      <c r="S106" s="1"/>
      <c r="T106" s="21"/>
      <c r="U106" s="1"/>
      <c r="V106" s="1"/>
      <c r="W106" s="1"/>
      <c r="X106" s="1"/>
      <c r="Y106" s="1"/>
      <c r="Z106" s="1"/>
      <c r="AA106" s="21"/>
      <c r="AB106" s="1"/>
      <c r="AC106" s="1"/>
      <c r="AD106" s="1"/>
      <c r="AE106" s="1"/>
      <c r="AF106" s="1"/>
      <c r="AG106" s="1"/>
      <c r="AH106" s="21"/>
      <c r="AI106" s="1"/>
      <c r="AJ106" s="1"/>
      <c r="AK106" s="1">
        <f t="shared" si="458"/>
        <v>0</v>
      </c>
    </row>
    <row r="107" spans="1:37" x14ac:dyDescent="0.25">
      <c r="A107" s="79"/>
      <c r="B107" s="77"/>
      <c r="C107" s="76" t="s">
        <v>8</v>
      </c>
      <c r="D107" s="8" t="s">
        <v>4</v>
      </c>
      <c r="E107" s="1"/>
      <c r="F107" s="21"/>
      <c r="G107" s="1"/>
      <c r="H107" s="2"/>
      <c r="I107" s="1"/>
      <c r="J107" s="1"/>
      <c r="K107" s="1"/>
      <c r="L107" s="2"/>
      <c r="M107" s="21"/>
      <c r="N107" s="1"/>
      <c r="O107" s="1"/>
      <c r="P107" s="1"/>
      <c r="Q107" s="1"/>
      <c r="R107" s="1"/>
      <c r="S107" s="1"/>
      <c r="T107" s="21"/>
      <c r="U107" s="1"/>
      <c r="V107" s="1"/>
      <c r="W107" s="1"/>
      <c r="X107" s="1"/>
      <c r="Y107" s="1"/>
      <c r="Z107" s="1"/>
      <c r="AA107" s="21"/>
      <c r="AB107" s="1"/>
      <c r="AC107" s="1"/>
      <c r="AD107" s="1"/>
      <c r="AE107" s="1"/>
      <c r="AF107" s="1"/>
      <c r="AG107" s="1"/>
      <c r="AH107" s="21"/>
      <c r="AI107" s="1"/>
      <c r="AJ107" s="1"/>
      <c r="AK107" s="1">
        <f t="shared" si="458"/>
        <v>0</v>
      </c>
    </row>
    <row r="108" spans="1:37" x14ac:dyDescent="0.25">
      <c r="A108" s="79"/>
      <c r="B108" s="77"/>
      <c r="C108" s="78"/>
      <c r="D108" s="8" t="s">
        <v>3</v>
      </c>
      <c r="E108" s="1"/>
      <c r="F108" s="21"/>
      <c r="G108" s="1"/>
      <c r="H108" s="2"/>
      <c r="I108" s="1"/>
      <c r="J108" s="1"/>
      <c r="K108" s="1"/>
      <c r="L108" s="2"/>
      <c r="M108" s="21"/>
      <c r="N108" s="1"/>
      <c r="O108" s="1"/>
      <c r="P108" s="1"/>
      <c r="Q108" s="1"/>
      <c r="R108" s="1"/>
      <c r="S108" s="1"/>
      <c r="T108" s="21"/>
      <c r="U108" s="1"/>
      <c r="V108" s="1"/>
      <c r="W108" s="1"/>
      <c r="X108" s="1"/>
      <c r="Y108" s="1"/>
      <c r="Z108" s="1"/>
      <c r="AA108" s="21"/>
      <c r="AB108" s="1"/>
      <c r="AC108" s="1"/>
      <c r="AD108" s="1"/>
      <c r="AE108" s="1"/>
      <c r="AF108" s="1"/>
      <c r="AG108" s="1"/>
      <c r="AH108" s="21"/>
      <c r="AI108" s="1"/>
      <c r="AJ108" s="1"/>
      <c r="AK108" s="1">
        <f t="shared" si="458"/>
        <v>0</v>
      </c>
    </row>
    <row r="109" spans="1:37" x14ac:dyDescent="0.25">
      <c r="A109" s="79"/>
      <c r="B109" s="78"/>
      <c r="C109" s="5" t="s">
        <v>9</v>
      </c>
      <c r="D109" s="5" t="s">
        <v>4</v>
      </c>
      <c r="E109" s="1">
        <v>0</v>
      </c>
      <c r="F109" s="22">
        <f>E109+F106-F107</f>
        <v>0</v>
      </c>
      <c r="G109" s="6">
        <f t="shared" ref="G109" si="639">F109+G106-G107</f>
        <v>0</v>
      </c>
      <c r="H109" s="6">
        <f t="shared" ref="H109" si="640">G109+H106-H107</f>
        <v>0</v>
      </c>
      <c r="I109" s="6">
        <f t="shared" ref="I109" si="641">H109+I106-I107</f>
        <v>0</v>
      </c>
      <c r="J109" s="6">
        <f t="shared" ref="J109" si="642">I109+J106-J107</f>
        <v>0</v>
      </c>
      <c r="K109" s="6">
        <f t="shared" ref="K109" si="643">J109+K106-K107</f>
        <v>0</v>
      </c>
      <c r="L109" s="6">
        <f t="shared" ref="L109" si="644">K109+L106-L107</f>
        <v>0</v>
      </c>
      <c r="M109" s="22">
        <f t="shared" ref="M109" si="645">L109+M106-M107</f>
        <v>0</v>
      </c>
      <c r="N109" s="6">
        <f t="shared" ref="N109" si="646">M109+N106-N107</f>
        <v>0</v>
      </c>
      <c r="O109" s="6">
        <f t="shared" ref="O109" si="647">N109+O106-O107</f>
        <v>0</v>
      </c>
      <c r="P109" s="6">
        <f t="shared" ref="P109" si="648">O109+P106-P107</f>
        <v>0</v>
      </c>
      <c r="Q109" s="6">
        <f t="shared" ref="Q109" si="649">P109+Q106-Q107</f>
        <v>0</v>
      </c>
      <c r="R109" s="6">
        <f t="shared" ref="R109" si="650">Q109+R106-R107</f>
        <v>0</v>
      </c>
      <c r="S109" s="6">
        <f t="shared" ref="S109" si="651">R109+S106-S107</f>
        <v>0</v>
      </c>
      <c r="T109" s="22">
        <f t="shared" ref="T109" si="652">S109+T106-T107</f>
        <v>0</v>
      </c>
      <c r="U109" s="6">
        <f t="shared" ref="U109" si="653">T109+U106-U107</f>
        <v>0</v>
      </c>
      <c r="V109" s="6">
        <f t="shared" ref="V109" si="654">U109+V106-V107</f>
        <v>0</v>
      </c>
      <c r="W109" s="6">
        <f t="shared" ref="W109" si="655">V109+W106-W107</f>
        <v>0</v>
      </c>
      <c r="X109" s="6">
        <f t="shared" ref="X109" si="656">W109+X106-X107</f>
        <v>0</v>
      </c>
      <c r="Y109" s="6">
        <f t="shared" ref="Y109" si="657">X109+Y106-Y107</f>
        <v>0</v>
      </c>
      <c r="Z109" s="6">
        <f t="shared" ref="Z109" si="658">Y109+Z106-Z107</f>
        <v>0</v>
      </c>
      <c r="AA109" s="22">
        <f t="shared" ref="AA109" si="659">Z109+AA106-AA107</f>
        <v>0</v>
      </c>
      <c r="AB109" s="6">
        <f t="shared" ref="AB109" si="660">AA109+AB106-AB107</f>
        <v>0</v>
      </c>
      <c r="AC109" s="6">
        <f t="shared" ref="AC109" si="661">AB109+AC106-AC107</f>
        <v>0</v>
      </c>
      <c r="AD109" s="6">
        <f t="shared" ref="AD109" si="662">AC109+AD106-AD107</f>
        <v>0</v>
      </c>
      <c r="AE109" s="6">
        <f t="shared" ref="AE109" si="663">AD109+AE106-AE107</f>
        <v>0</v>
      </c>
      <c r="AF109" s="6">
        <f t="shared" ref="AF109" si="664">AE109+AF106-AF107</f>
        <v>0</v>
      </c>
      <c r="AG109" s="6">
        <f t="shared" ref="AG109" si="665">AF109+AG106-AG107</f>
        <v>0</v>
      </c>
      <c r="AH109" s="22">
        <f t="shared" ref="AH109" si="666">AG109+AH106-AH107</f>
        <v>0</v>
      </c>
      <c r="AI109" s="6">
        <f t="shared" ref="AI109" si="667">AH109+AI106-AI107</f>
        <v>0</v>
      </c>
      <c r="AJ109" s="6">
        <f t="shared" ref="AJ109" si="668">AI109+AJ106-AJ107</f>
        <v>0</v>
      </c>
      <c r="AK109" s="4">
        <f t="shared" si="458"/>
        <v>0</v>
      </c>
    </row>
    <row r="110" spans="1:37" x14ac:dyDescent="0.25">
      <c r="A110" s="73"/>
      <c r="B110" s="76"/>
      <c r="C110" s="8" t="s">
        <v>7</v>
      </c>
      <c r="D110" s="8" t="s">
        <v>4</v>
      </c>
      <c r="E110" s="1"/>
      <c r="F110" s="21"/>
      <c r="G110" s="1"/>
      <c r="H110" s="1"/>
      <c r="I110" s="1"/>
      <c r="J110" s="1"/>
      <c r="K110" s="1"/>
      <c r="L110" s="1"/>
      <c r="M110" s="21"/>
      <c r="N110" s="1"/>
      <c r="O110" s="1"/>
      <c r="P110" s="1"/>
      <c r="Q110" s="1"/>
      <c r="R110" s="1"/>
      <c r="S110" s="1"/>
      <c r="T110" s="21"/>
      <c r="U110" s="1"/>
      <c r="V110" s="1"/>
      <c r="W110" s="1"/>
      <c r="X110" s="1"/>
      <c r="Y110" s="1"/>
      <c r="Z110" s="1"/>
      <c r="AA110" s="21"/>
      <c r="AB110" s="1"/>
      <c r="AC110" s="1"/>
      <c r="AD110" s="1"/>
      <c r="AE110" s="1"/>
      <c r="AF110" s="1"/>
      <c r="AG110" s="1"/>
      <c r="AH110" s="21"/>
      <c r="AI110" s="1"/>
      <c r="AJ110" s="1"/>
      <c r="AK110" s="1">
        <f t="shared" si="458"/>
        <v>0</v>
      </c>
    </row>
    <row r="111" spans="1:37" x14ac:dyDescent="0.25">
      <c r="A111" s="74"/>
      <c r="B111" s="77"/>
      <c r="C111" s="76" t="s">
        <v>8</v>
      </c>
      <c r="D111" s="8" t="s">
        <v>4</v>
      </c>
      <c r="E111" s="1"/>
      <c r="F111" s="21"/>
      <c r="G111" s="1"/>
      <c r="H111" s="1"/>
      <c r="I111" s="1"/>
      <c r="J111" s="1"/>
      <c r="K111" s="1"/>
      <c r="L111" s="2"/>
      <c r="M111" s="21"/>
      <c r="N111" s="1"/>
      <c r="O111" s="1"/>
      <c r="P111" s="1"/>
      <c r="Q111" s="1"/>
      <c r="R111" s="2"/>
      <c r="S111" s="1"/>
      <c r="T111" s="21"/>
      <c r="U111" s="1"/>
      <c r="V111" s="1"/>
      <c r="W111" s="1"/>
      <c r="X111" s="1"/>
      <c r="Y111" s="1"/>
      <c r="Z111" s="1"/>
      <c r="AA111" s="21"/>
      <c r="AB111" s="1"/>
      <c r="AC111" s="1"/>
      <c r="AD111" s="1"/>
      <c r="AE111" s="1"/>
      <c r="AF111" s="1"/>
      <c r="AG111" s="1"/>
      <c r="AH111" s="21"/>
      <c r="AI111" s="1"/>
      <c r="AJ111" s="1"/>
      <c r="AK111" s="1">
        <f t="shared" si="458"/>
        <v>0</v>
      </c>
    </row>
    <row r="112" spans="1:37" x14ac:dyDescent="0.25">
      <c r="A112" s="74"/>
      <c r="B112" s="77"/>
      <c r="C112" s="78"/>
      <c r="D112" s="8" t="s">
        <v>3</v>
      </c>
      <c r="E112" s="1"/>
      <c r="F112" s="21"/>
      <c r="G112" s="1"/>
      <c r="H112" s="1"/>
      <c r="I112" s="1"/>
      <c r="J112" s="1"/>
      <c r="K112" s="1"/>
      <c r="L112" s="2"/>
      <c r="M112" s="21"/>
      <c r="N112" s="1"/>
      <c r="O112" s="1"/>
      <c r="P112" s="1"/>
      <c r="Q112" s="1"/>
      <c r="R112" s="2"/>
      <c r="S112" s="1"/>
      <c r="T112" s="21"/>
      <c r="U112" s="1"/>
      <c r="V112" s="1"/>
      <c r="W112" s="1"/>
      <c r="X112" s="1"/>
      <c r="Y112" s="1"/>
      <c r="Z112" s="1"/>
      <c r="AA112" s="21"/>
      <c r="AB112" s="1"/>
      <c r="AC112" s="1"/>
      <c r="AD112" s="1"/>
      <c r="AE112" s="1"/>
      <c r="AF112" s="1"/>
      <c r="AG112" s="1"/>
      <c r="AH112" s="21"/>
      <c r="AI112" s="1"/>
      <c r="AJ112" s="1"/>
      <c r="AK112" s="1">
        <f t="shared" si="458"/>
        <v>0</v>
      </c>
    </row>
    <row r="113" spans="1:37" x14ac:dyDescent="0.25">
      <c r="A113" s="75"/>
      <c r="B113" s="78"/>
      <c r="C113" s="5" t="s">
        <v>9</v>
      </c>
      <c r="D113" s="5" t="s">
        <v>4</v>
      </c>
      <c r="E113" s="1">
        <v>0</v>
      </c>
      <c r="F113" s="22">
        <f>E113+F110-F111</f>
        <v>0</v>
      </c>
      <c r="G113" s="6">
        <f t="shared" ref="G113" si="669">F113+G110-G111</f>
        <v>0</v>
      </c>
      <c r="H113" s="6">
        <f t="shared" ref="H113" si="670">G113+H110-H111</f>
        <v>0</v>
      </c>
      <c r="I113" s="6">
        <f t="shared" ref="I113" si="671">H113+I110-I111</f>
        <v>0</v>
      </c>
      <c r="J113" s="6">
        <f t="shared" ref="J113" si="672">I113+J110-J111</f>
        <v>0</v>
      </c>
      <c r="K113" s="6">
        <f t="shared" ref="K113" si="673">J113+K110-K111</f>
        <v>0</v>
      </c>
      <c r="L113" s="6">
        <f t="shared" ref="L113" si="674">K113+L110-L111</f>
        <v>0</v>
      </c>
      <c r="M113" s="22">
        <f t="shared" ref="M113" si="675">L113+M110-M111</f>
        <v>0</v>
      </c>
      <c r="N113" s="6">
        <f t="shared" ref="N113" si="676">M113+N110-N111</f>
        <v>0</v>
      </c>
      <c r="O113" s="6">
        <f t="shared" ref="O113" si="677">N113+O110-O111</f>
        <v>0</v>
      </c>
      <c r="P113" s="6">
        <f t="shared" ref="P113" si="678">O113+P110-P111</f>
        <v>0</v>
      </c>
      <c r="Q113" s="6">
        <f t="shared" ref="Q113" si="679">P113+Q110-Q111</f>
        <v>0</v>
      </c>
      <c r="R113" s="6">
        <f t="shared" ref="R113" si="680">Q113+R110-R111</f>
        <v>0</v>
      </c>
      <c r="S113" s="6">
        <f t="shared" ref="S113" si="681">R113+S110-S111</f>
        <v>0</v>
      </c>
      <c r="T113" s="22">
        <f t="shared" ref="T113" si="682">S113+T110-T111</f>
        <v>0</v>
      </c>
      <c r="U113" s="6">
        <f t="shared" ref="U113" si="683">T113+U110-U111</f>
        <v>0</v>
      </c>
      <c r="V113" s="6">
        <f t="shared" ref="V113" si="684">U113+V110-V111</f>
        <v>0</v>
      </c>
      <c r="W113" s="6">
        <f t="shared" ref="W113" si="685">V113+W110-W111</f>
        <v>0</v>
      </c>
      <c r="X113" s="6">
        <f t="shared" ref="X113" si="686">W113+X110-X111</f>
        <v>0</v>
      </c>
      <c r="Y113" s="6">
        <f t="shared" ref="Y113" si="687">X113+Y110-Y111</f>
        <v>0</v>
      </c>
      <c r="Z113" s="6">
        <f t="shared" ref="Z113" si="688">Y113+Z110-Z111</f>
        <v>0</v>
      </c>
      <c r="AA113" s="22">
        <f t="shared" ref="AA113" si="689">Z113+AA110-AA111</f>
        <v>0</v>
      </c>
      <c r="AB113" s="6">
        <f t="shared" ref="AB113" si="690">AA113+AB110-AB111</f>
        <v>0</v>
      </c>
      <c r="AC113" s="6">
        <f t="shared" ref="AC113" si="691">AB113+AC110-AC111</f>
        <v>0</v>
      </c>
      <c r="AD113" s="6">
        <f t="shared" ref="AD113" si="692">AC113+AD110-AD111</f>
        <v>0</v>
      </c>
      <c r="AE113" s="6">
        <f t="shared" ref="AE113" si="693">AD113+AE110-AE111</f>
        <v>0</v>
      </c>
      <c r="AF113" s="6">
        <f t="shared" ref="AF113" si="694">AE113+AF110-AF111</f>
        <v>0</v>
      </c>
      <c r="AG113" s="6">
        <f t="shared" ref="AG113" si="695">AF113+AG110-AG111</f>
        <v>0</v>
      </c>
      <c r="AH113" s="22">
        <f t="shared" ref="AH113" si="696">AG113+AH110-AH111</f>
        <v>0</v>
      </c>
      <c r="AI113" s="6">
        <f t="shared" ref="AI113" si="697">AH113+AI110-AI111</f>
        <v>0</v>
      </c>
      <c r="AJ113" s="6">
        <f t="shared" ref="AJ113" si="698">AI113+AJ110-AJ111</f>
        <v>0</v>
      </c>
      <c r="AK113" s="1">
        <f t="shared" si="458"/>
        <v>0</v>
      </c>
    </row>
    <row r="114" spans="1:37" x14ac:dyDescent="0.25">
      <c r="A114" s="73"/>
      <c r="B114" s="76"/>
      <c r="C114" s="8" t="s">
        <v>7</v>
      </c>
      <c r="D114" s="8" t="s">
        <v>4</v>
      </c>
      <c r="E114" s="1"/>
      <c r="F114" s="21"/>
      <c r="G114" s="1"/>
      <c r="H114" s="1"/>
      <c r="I114" s="1"/>
      <c r="J114" s="1"/>
      <c r="K114" s="1"/>
      <c r="L114" s="1"/>
      <c r="M114" s="21"/>
      <c r="N114" s="1"/>
      <c r="O114" s="1"/>
      <c r="P114" s="1"/>
      <c r="Q114" s="1"/>
      <c r="R114" s="1"/>
      <c r="S114" s="1"/>
      <c r="T114" s="21"/>
      <c r="U114" s="1"/>
      <c r="V114" s="1"/>
      <c r="W114" s="1"/>
      <c r="X114" s="1"/>
      <c r="Y114" s="1"/>
      <c r="Z114" s="1"/>
      <c r="AA114" s="21"/>
      <c r="AB114" s="1"/>
      <c r="AC114" s="1"/>
      <c r="AD114" s="1"/>
      <c r="AE114" s="1"/>
      <c r="AF114" s="1"/>
      <c r="AG114" s="1"/>
      <c r="AH114" s="21"/>
      <c r="AI114" s="1"/>
      <c r="AJ114" s="1"/>
      <c r="AK114" s="1">
        <f t="shared" si="458"/>
        <v>0</v>
      </c>
    </row>
    <row r="115" spans="1:37" x14ac:dyDescent="0.25">
      <c r="A115" s="74"/>
      <c r="B115" s="77"/>
      <c r="C115" s="76" t="s">
        <v>8</v>
      </c>
      <c r="D115" s="8" t="s">
        <v>4</v>
      </c>
      <c r="E115" s="1"/>
      <c r="F115" s="21"/>
      <c r="G115" s="1"/>
      <c r="H115" s="1"/>
      <c r="I115" s="1"/>
      <c r="J115" s="1"/>
      <c r="K115" s="1"/>
      <c r="L115" s="1"/>
      <c r="M115" s="21"/>
      <c r="N115" s="1"/>
      <c r="O115" s="1"/>
      <c r="P115" s="1"/>
      <c r="Q115" s="1"/>
      <c r="R115" s="1"/>
      <c r="S115" s="1"/>
      <c r="T115" s="21"/>
      <c r="U115" s="1"/>
      <c r="V115" s="1"/>
      <c r="W115" s="1"/>
      <c r="X115" s="1"/>
      <c r="Y115" s="1"/>
      <c r="Z115" s="1"/>
      <c r="AA115" s="21"/>
      <c r="AB115" s="1"/>
      <c r="AC115" s="1"/>
      <c r="AD115" s="1"/>
      <c r="AE115" s="1"/>
      <c r="AF115" s="1"/>
      <c r="AG115" s="1"/>
      <c r="AH115" s="21"/>
      <c r="AI115" s="1"/>
      <c r="AJ115" s="1"/>
      <c r="AK115" s="1">
        <f t="shared" si="458"/>
        <v>0</v>
      </c>
    </row>
    <row r="116" spans="1:37" x14ac:dyDescent="0.25">
      <c r="A116" s="74"/>
      <c r="B116" s="77"/>
      <c r="C116" s="78"/>
      <c r="D116" s="8" t="s">
        <v>3</v>
      </c>
      <c r="E116" s="1"/>
      <c r="F116" s="21"/>
      <c r="G116" s="1"/>
      <c r="H116" s="1"/>
      <c r="I116" s="1"/>
      <c r="J116" s="1"/>
      <c r="K116" s="1"/>
      <c r="L116" s="1"/>
      <c r="M116" s="21"/>
      <c r="N116" s="1"/>
      <c r="O116" s="1"/>
      <c r="P116" s="1"/>
      <c r="Q116" s="1"/>
      <c r="R116" s="1"/>
      <c r="S116" s="1"/>
      <c r="T116" s="21"/>
      <c r="U116" s="1"/>
      <c r="V116" s="1"/>
      <c r="W116" s="1"/>
      <c r="X116" s="1"/>
      <c r="Y116" s="1"/>
      <c r="Z116" s="1"/>
      <c r="AA116" s="21"/>
      <c r="AB116" s="1"/>
      <c r="AC116" s="1"/>
      <c r="AD116" s="1"/>
      <c r="AE116" s="1"/>
      <c r="AF116" s="1"/>
      <c r="AG116" s="1"/>
      <c r="AH116" s="21"/>
      <c r="AI116" s="1"/>
      <c r="AJ116" s="1"/>
      <c r="AK116" s="1">
        <f t="shared" si="458"/>
        <v>0</v>
      </c>
    </row>
    <row r="117" spans="1:37" x14ac:dyDescent="0.25">
      <c r="A117" s="75"/>
      <c r="B117" s="78"/>
      <c r="C117" s="5" t="s">
        <v>9</v>
      </c>
      <c r="D117" s="5" t="s">
        <v>4</v>
      </c>
      <c r="E117" s="1">
        <v>0</v>
      </c>
      <c r="F117" s="22">
        <f>E117+F114-F115</f>
        <v>0</v>
      </c>
      <c r="G117" s="6">
        <f t="shared" ref="G117" si="699">F117+G114-G115</f>
        <v>0</v>
      </c>
      <c r="H117" s="6">
        <f t="shared" ref="H117" si="700">G117+H114-H115</f>
        <v>0</v>
      </c>
      <c r="I117" s="6">
        <f t="shared" ref="I117" si="701">H117+I114-I115</f>
        <v>0</v>
      </c>
      <c r="J117" s="6">
        <f t="shared" ref="J117" si="702">I117+J114-J115</f>
        <v>0</v>
      </c>
      <c r="K117" s="6">
        <f t="shared" ref="K117" si="703">J117+K114-K115</f>
        <v>0</v>
      </c>
      <c r="L117" s="6">
        <f t="shared" ref="L117" si="704">K117+L114-L115</f>
        <v>0</v>
      </c>
      <c r="M117" s="22">
        <f t="shared" ref="M117" si="705">L117+M114-M115</f>
        <v>0</v>
      </c>
      <c r="N117" s="6">
        <f t="shared" ref="N117" si="706">M117+N114-N115</f>
        <v>0</v>
      </c>
      <c r="O117" s="6">
        <f t="shared" ref="O117" si="707">N117+O114-O115</f>
        <v>0</v>
      </c>
      <c r="P117" s="6">
        <f t="shared" ref="P117" si="708">O117+P114-P115</f>
        <v>0</v>
      </c>
      <c r="Q117" s="6">
        <f t="shared" ref="Q117" si="709">P117+Q114-Q115</f>
        <v>0</v>
      </c>
      <c r="R117" s="6">
        <f t="shared" ref="R117" si="710">Q117+R114-R115</f>
        <v>0</v>
      </c>
      <c r="S117" s="6">
        <f t="shared" ref="S117" si="711">R117+S114-S115</f>
        <v>0</v>
      </c>
      <c r="T117" s="22">
        <f t="shared" ref="T117" si="712">S117+T114-T115</f>
        <v>0</v>
      </c>
      <c r="U117" s="6">
        <f t="shared" ref="U117" si="713">T117+U114-U115</f>
        <v>0</v>
      </c>
      <c r="V117" s="6">
        <f t="shared" ref="V117" si="714">U117+V114-V115</f>
        <v>0</v>
      </c>
      <c r="W117" s="6">
        <f t="shared" ref="W117" si="715">V117+W114-W115</f>
        <v>0</v>
      </c>
      <c r="X117" s="6">
        <f t="shared" ref="X117" si="716">W117+X114-X115</f>
        <v>0</v>
      </c>
      <c r="Y117" s="6">
        <f t="shared" ref="Y117" si="717">X117+Y114-Y115</f>
        <v>0</v>
      </c>
      <c r="Z117" s="6">
        <f t="shared" ref="Z117" si="718">Y117+Z114-Z115</f>
        <v>0</v>
      </c>
      <c r="AA117" s="22">
        <f t="shared" ref="AA117" si="719">Z117+AA114-AA115</f>
        <v>0</v>
      </c>
      <c r="AB117" s="6">
        <f t="shared" ref="AB117" si="720">AA117+AB114-AB115</f>
        <v>0</v>
      </c>
      <c r="AC117" s="6">
        <f t="shared" ref="AC117" si="721">AB117+AC114-AC115</f>
        <v>0</v>
      </c>
      <c r="AD117" s="6">
        <f t="shared" ref="AD117" si="722">AC117+AD114-AD115</f>
        <v>0</v>
      </c>
      <c r="AE117" s="6">
        <f t="shared" ref="AE117" si="723">AD117+AE114-AE115</f>
        <v>0</v>
      </c>
      <c r="AF117" s="6">
        <f t="shared" ref="AF117" si="724">AE117+AF114-AF115</f>
        <v>0</v>
      </c>
      <c r="AG117" s="6">
        <f t="shared" ref="AG117" si="725">AF117+AG114-AG115</f>
        <v>0</v>
      </c>
      <c r="AH117" s="22">
        <f t="shared" ref="AH117" si="726">AG117+AH114-AH115</f>
        <v>0</v>
      </c>
      <c r="AI117" s="6">
        <f t="shared" ref="AI117" si="727">AH117+AI114-AI115</f>
        <v>0</v>
      </c>
      <c r="AJ117" s="6">
        <f t="shared" ref="AJ117" si="728">AI117+AJ114-AJ115</f>
        <v>0</v>
      </c>
      <c r="AK117" s="1">
        <f t="shared" si="458"/>
        <v>0</v>
      </c>
    </row>
    <row r="118" spans="1:37" x14ac:dyDescent="0.25">
      <c r="A118" s="73"/>
      <c r="B118" s="76"/>
      <c r="C118" s="8" t="s">
        <v>7</v>
      </c>
      <c r="D118" s="8" t="s">
        <v>4</v>
      </c>
      <c r="E118" s="1"/>
      <c r="F118" s="21"/>
      <c r="G118" s="1"/>
      <c r="H118" s="1"/>
      <c r="I118" s="1"/>
      <c r="J118" s="1"/>
      <c r="K118" s="1"/>
      <c r="L118" s="1"/>
      <c r="M118" s="21"/>
      <c r="N118" s="1"/>
      <c r="O118" s="1"/>
      <c r="P118" s="1"/>
      <c r="Q118" s="1"/>
      <c r="R118" s="1"/>
      <c r="S118" s="1"/>
      <c r="T118" s="21"/>
      <c r="U118" s="1"/>
      <c r="V118" s="1"/>
      <c r="W118" s="1"/>
      <c r="X118" s="1"/>
      <c r="Y118" s="1"/>
      <c r="Z118" s="1"/>
      <c r="AA118" s="21"/>
      <c r="AB118" s="1"/>
      <c r="AC118" s="1"/>
      <c r="AD118" s="1"/>
      <c r="AE118" s="1"/>
      <c r="AF118" s="1"/>
      <c r="AG118" s="1"/>
      <c r="AH118" s="21"/>
      <c r="AI118" s="1"/>
      <c r="AJ118" s="1"/>
      <c r="AK118" s="1">
        <f t="shared" si="458"/>
        <v>0</v>
      </c>
    </row>
    <row r="119" spans="1:37" x14ac:dyDescent="0.25">
      <c r="A119" s="74"/>
      <c r="B119" s="77"/>
      <c r="C119" s="76" t="s">
        <v>8</v>
      </c>
      <c r="D119" s="8" t="s">
        <v>4</v>
      </c>
      <c r="E119" s="1"/>
      <c r="F119" s="21"/>
      <c r="G119" s="1"/>
      <c r="H119" s="1"/>
      <c r="I119" s="1"/>
      <c r="J119" s="1"/>
      <c r="K119" s="1"/>
      <c r="L119" s="1"/>
      <c r="M119" s="21"/>
      <c r="N119" s="1"/>
      <c r="O119" s="1"/>
      <c r="P119" s="1"/>
      <c r="Q119" s="1"/>
      <c r="R119" s="1"/>
      <c r="S119" s="1"/>
      <c r="T119" s="21"/>
      <c r="U119" s="1"/>
      <c r="V119" s="1"/>
      <c r="W119" s="2"/>
      <c r="X119" s="2"/>
      <c r="Y119" s="1"/>
      <c r="Z119" s="1"/>
      <c r="AA119" s="21"/>
      <c r="AB119" s="1"/>
      <c r="AC119" s="1"/>
      <c r="AD119" s="1"/>
      <c r="AE119" s="1"/>
      <c r="AF119" s="1"/>
      <c r="AG119" s="1"/>
      <c r="AH119" s="21"/>
      <c r="AI119" s="1"/>
      <c r="AJ119" s="1"/>
      <c r="AK119" s="1">
        <f t="shared" si="458"/>
        <v>0</v>
      </c>
    </row>
    <row r="120" spans="1:37" x14ac:dyDescent="0.25">
      <c r="A120" s="74"/>
      <c r="B120" s="77"/>
      <c r="C120" s="78"/>
      <c r="D120" s="8" t="s">
        <v>3</v>
      </c>
      <c r="E120" s="1"/>
      <c r="F120" s="21"/>
      <c r="G120" s="1"/>
      <c r="H120" s="1"/>
      <c r="I120" s="1"/>
      <c r="J120" s="1"/>
      <c r="K120" s="1"/>
      <c r="L120" s="1"/>
      <c r="M120" s="21"/>
      <c r="N120" s="1"/>
      <c r="O120" s="1"/>
      <c r="P120" s="1"/>
      <c r="Q120" s="1"/>
      <c r="R120" s="1"/>
      <c r="S120" s="1"/>
      <c r="T120" s="21"/>
      <c r="U120" s="1"/>
      <c r="V120" s="1"/>
      <c r="W120" s="2"/>
      <c r="X120" s="2"/>
      <c r="Y120" s="1"/>
      <c r="Z120" s="1"/>
      <c r="AA120" s="21"/>
      <c r="AB120" s="1"/>
      <c r="AC120" s="1"/>
      <c r="AD120" s="1"/>
      <c r="AE120" s="1"/>
      <c r="AF120" s="1"/>
      <c r="AG120" s="1"/>
      <c r="AH120" s="21"/>
      <c r="AI120" s="1"/>
      <c r="AJ120" s="1"/>
      <c r="AK120" s="1">
        <f t="shared" si="458"/>
        <v>0</v>
      </c>
    </row>
    <row r="121" spans="1:37" x14ac:dyDescent="0.25">
      <c r="A121" s="75"/>
      <c r="B121" s="78"/>
      <c r="C121" s="5" t="s">
        <v>9</v>
      </c>
      <c r="D121" s="5" t="s">
        <v>4</v>
      </c>
      <c r="E121" s="1">
        <v>0</v>
      </c>
      <c r="F121" s="22">
        <f>E121+F118-F119</f>
        <v>0</v>
      </c>
      <c r="G121" s="6">
        <f t="shared" ref="G121" si="729">F121+G118-G119</f>
        <v>0</v>
      </c>
      <c r="H121" s="6">
        <f t="shared" ref="H121" si="730">G121+H118-H119</f>
        <v>0</v>
      </c>
      <c r="I121" s="6">
        <f t="shared" ref="I121" si="731">H121+I118-I119</f>
        <v>0</v>
      </c>
      <c r="J121" s="6">
        <f t="shared" ref="J121" si="732">I121+J118-J119</f>
        <v>0</v>
      </c>
      <c r="K121" s="6">
        <f t="shared" ref="K121" si="733">J121+K118-K119</f>
        <v>0</v>
      </c>
      <c r="L121" s="6">
        <f t="shared" ref="L121" si="734">K121+L118-L119</f>
        <v>0</v>
      </c>
      <c r="M121" s="22">
        <f t="shared" ref="M121" si="735">L121+M118-M119</f>
        <v>0</v>
      </c>
      <c r="N121" s="6">
        <f t="shared" ref="N121" si="736">M121+N118-N119</f>
        <v>0</v>
      </c>
      <c r="O121" s="6">
        <f t="shared" ref="O121" si="737">N121+O118-O119</f>
        <v>0</v>
      </c>
      <c r="P121" s="6">
        <f t="shared" ref="P121" si="738">O121+P118-P119</f>
        <v>0</v>
      </c>
      <c r="Q121" s="6">
        <f t="shared" ref="Q121" si="739">P121+Q118-Q119</f>
        <v>0</v>
      </c>
      <c r="R121" s="6">
        <f t="shared" ref="R121" si="740">Q121+R118-R119</f>
        <v>0</v>
      </c>
      <c r="S121" s="6">
        <f t="shared" ref="S121" si="741">R121+S118-S119</f>
        <v>0</v>
      </c>
      <c r="T121" s="22">
        <f t="shared" ref="T121" si="742">S121+T118-T119</f>
        <v>0</v>
      </c>
      <c r="U121" s="6">
        <f t="shared" ref="U121" si="743">T121+U118-U119</f>
        <v>0</v>
      </c>
      <c r="V121" s="6">
        <f t="shared" ref="V121" si="744">U121+V118-V119</f>
        <v>0</v>
      </c>
      <c r="W121" s="6">
        <f t="shared" ref="W121" si="745">V121+W118-W119</f>
        <v>0</v>
      </c>
      <c r="X121" s="6">
        <f t="shared" ref="X121" si="746">W121+X118-X119</f>
        <v>0</v>
      </c>
      <c r="Y121" s="6">
        <f t="shared" ref="Y121" si="747">X121+Y118-Y119</f>
        <v>0</v>
      </c>
      <c r="Z121" s="6">
        <f t="shared" ref="Z121" si="748">Y121+Z118-Z119</f>
        <v>0</v>
      </c>
      <c r="AA121" s="22">
        <f t="shared" ref="AA121" si="749">Z121+AA118-AA119</f>
        <v>0</v>
      </c>
      <c r="AB121" s="6">
        <f t="shared" ref="AB121" si="750">AA121+AB118-AB119</f>
        <v>0</v>
      </c>
      <c r="AC121" s="6">
        <f t="shared" ref="AC121" si="751">AB121+AC118-AC119</f>
        <v>0</v>
      </c>
      <c r="AD121" s="6">
        <f t="shared" ref="AD121" si="752">AC121+AD118-AD119</f>
        <v>0</v>
      </c>
      <c r="AE121" s="6">
        <f t="shared" ref="AE121" si="753">AD121+AE118-AE119</f>
        <v>0</v>
      </c>
      <c r="AF121" s="6">
        <f t="shared" ref="AF121" si="754">AE121+AF118-AF119</f>
        <v>0</v>
      </c>
      <c r="AG121" s="6">
        <f t="shared" ref="AG121" si="755">AF121+AG118-AG119</f>
        <v>0</v>
      </c>
      <c r="AH121" s="22">
        <f t="shared" ref="AH121" si="756">AG121+AH118-AH119</f>
        <v>0</v>
      </c>
      <c r="AI121" s="6">
        <f t="shared" ref="AI121" si="757">AH121+AI118-AI119</f>
        <v>0</v>
      </c>
      <c r="AJ121" s="6">
        <f t="shared" ref="AJ121" si="758">AI121+AJ118-AJ119</f>
        <v>0</v>
      </c>
      <c r="AK121" s="1">
        <f t="shared" si="458"/>
        <v>0</v>
      </c>
    </row>
    <row r="122" spans="1:37" x14ac:dyDescent="0.25">
      <c r="A122" s="73"/>
      <c r="B122" s="76"/>
      <c r="C122" s="8" t="s">
        <v>7</v>
      </c>
      <c r="D122" s="8" t="s">
        <v>4</v>
      </c>
      <c r="E122" s="1"/>
      <c r="F122" s="21"/>
      <c r="G122" s="1"/>
      <c r="H122" s="1"/>
      <c r="I122" s="1"/>
      <c r="J122" s="1"/>
      <c r="K122" s="1"/>
      <c r="L122" s="1"/>
      <c r="M122" s="21"/>
      <c r="N122" s="1"/>
      <c r="O122" s="1"/>
      <c r="P122" s="1"/>
      <c r="Q122" s="1"/>
      <c r="R122" s="1"/>
      <c r="S122" s="1"/>
      <c r="T122" s="21"/>
      <c r="U122" s="1"/>
      <c r="V122" s="1"/>
      <c r="W122" s="1"/>
      <c r="X122" s="1"/>
      <c r="Y122" s="1"/>
      <c r="Z122" s="1"/>
      <c r="AA122" s="21"/>
      <c r="AB122" s="1"/>
      <c r="AC122" s="1"/>
      <c r="AD122" s="1"/>
      <c r="AE122" s="1"/>
      <c r="AF122" s="1"/>
      <c r="AG122" s="1"/>
      <c r="AH122" s="21"/>
      <c r="AI122" s="1"/>
      <c r="AJ122" s="1"/>
      <c r="AK122" s="1">
        <f t="shared" si="458"/>
        <v>0</v>
      </c>
    </row>
    <row r="123" spans="1:37" x14ac:dyDescent="0.25">
      <c r="A123" s="74"/>
      <c r="B123" s="77"/>
      <c r="C123" s="76" t="s">
        <v>8</v>
      </c>
      <c r="D123" s="8" t="s">
        <v>4</v>
      </c>
      <c r="E123" s="1"/>
      <c r="F123" s="21"/>
      <c r="G123" s="1"/>
      <c r="H123" s="1"/>
      <c r="I123" s="1"/>
      <c r="J123" s="1"/>
      <c r="K123" s="1"/>
      <c r="L123" s="1"/>
      <c r="M123" s="21"/>
      <c r="N123" s="1"/>
      <c r="O123" s="1"/>
      <c r="P123" s="1"/>
      <c r="Q123" s="1"/>
      <c r="R123" s="1"/>
      <c r="S123" s="1"/>
      <c r="T123" s="21"/>
      <c r="U123" s="1"/>
      <c r="V123" s="1"/>
      <c r="W123" s="1"/>
      <c r="X123" s="2"/>
      <c r="Y123" s="1"/>
      <c r="Z123" s="1"/>
      <c r="AA123" s="21"/>
      <c r="AB123" s="1"/>
      <c r="AC123" s="1"/>
      <c r="AD123" s="1"/>
      <c r="AE123" s="1"/>
      <c r="AF123" s="1"/>
      <c r="AG123" s="1"/>
      <c r="AH123" s="21"/>
      <c r="AI123" s="1"/>
      <c r="AJ123" s="1"/>
      <c r="AK123" s="1">
        <f t="shared" si="458"/>
        <v>0</v>
      </c>
    </row>
    <row r="124" spans="1:37" x14ac:dyDescent="0.25">
      <c r="A124" s="74"/>
      <c r="B124" s="77"/>
      <c r="C124" s="78"/>
      <c r="D124" s="8" t="s">
        <v>3</v>
      </c>
      <c r="E124" s="1"/>
      <c r="F124" s="21"/>
      <c r="G124" s="1"/>
      <c r="H124" s="1"/>
      <c r="I124" s="1"/>
      <c r="J124" s="1"/>
      <c r="K124" s="1"/>
      <c r="L124" s="1"/>
      <c r="M124" s="21"/>
      <c r="N124" s="1"/>
      <c r="O124" s="1"/>
      <c r="P124" s="1"/>
      <c r="Q124" s="1"/>
      <c r="R124" s="1"/>
      <c r="S124" s="1"/>
      <c r="T124" s="21"/>
      <c r="U124" s="1"/>
      <c r="V124" s="1"/>
      <c r="W124" s="1"/>
      <c r="X124" s="2"/>
      <c r="Y124" s="1"/>
      <c r="Z124" s="1"/>
      <c r="AA124" s="21"/>
      <c r="AB124" s="1"/>
      <c r="AC124" s="1"/>
      <c r="AD124" s="1"/>
      <c r="AE124" s="1"/>
      <c r="AF124" s="1"/>
      <c r="AG124" s="1"/>
      <c r="AH124" s="21"/>
      <c r="AI124" s="1"/>
      <c r="AJ124" s="1"/>
      <c r="AK124" s="1">
        <f t="shared" si="458"/>
        <v>0</v>
      </c>
    </row>
    <row r="125" spans="1:37" x14ac:dyDescent="0.25">
      <c r="A125" s="75"/>
      <c r="B125" s="78"/>
      <c r="C125" s="5" t="s">
        <v>9</v>
      </c>
      <c r="D125" s="5" t="s">
        <v>4</v>
      </c>
      <c r="E125" s="1">
        <v>0</v>
      </c>
      <c r="F125" s="22">
        <f>E125+F122-F123</f>
        <v>0</v>
      </c>
      <c r="G125" s="6">
        <f t="shared" ref="G125" si="759">F125+G122-G123</f>
        <v>0</v>
      </c>
      <c r="H125" s="6">
        <f t="shared" ref="H125" si="760">G125+H122-H123</f>
        <v>0</v>
      </c>
      <c r="I125" s="6">
        <f t="shared" ref="I125" si="761">H125+I122-I123</f>
        <v>0</v>
      </c>
      <c r="J125" s="6">
        <f t="shared" ref="J125" si="762">I125+J122-J123</f>
        <v>0</v>
      </c>
      <c r="K125" s="6">
        <f t="shared" ref="K125" si="763">J125+K122-K123</f>
        <v>0</v>
      </c>
      <c r="L125" s="6">
        <f t="shared" ref="L125" si="764">K125+L122-L123</f>
        <v>0</v>
      </c>
      <c r="M125" s="22">
        <f t="shared" ref="M125" si="765">L125+M122-M123</f>
        <v>0</v>
      </c>
      <c r="N125" s="6">
        <f t="shared" ref="N125" si="766">M125+N122-N123</f>
        <v>0</v>
      </c>
      <c r="O125" s="6">
        <f t="shared" ref="O125" si="767">N125+O122-O123</f>
        <v>0</v>
      </c>
      <c r="P125" s="6">
        <f t="shared" ref="P125" si="768">O125+P122-P123</f>
        <v>0</v>
      </c>
      <c r="Q125" s="6">
        <f t="shared" ref="Q125" si="769">P125+Q122-Q123</f>
        <v>0</v>
      </c>
      <c r="R125" s="6">
        <f t="shared" ref="R125" si="770">Q125+R122-R123</f>
        <v>0</v>
      </c>
      <c r="S125" s="6">
        <f t="shared" ref="S125" si="771">R125+S122-S123</f>
        <v>0</v>
      </c>
      <c r="T125" s="22">
        <f t="shared" ref="T125" si="772">S125+T122-T123</f>
        <v>0</v>
      </c>
      <c r="U125" s="6">
        <f t="shared" ref="U125" si="773">T125+U122-U123</f>
        <v>0</v>
      </c>
      <c r="V125" s="6">
        <f t="shared" ref="V125" si="774">U125+V122-V123</f>
        <v>0</v>
      </c>
      <c r="W125" s="6">
        <f t="shared" ref="W125" si="775">V125+W122-W123</f>
        <v>0</v>
      </c>
      <c r="X125" s="6">
        <f t="shared" ref="X125" si="776">W125+X122-X123</f>
        <v>0</v>
      </c>
      <c r="Y125" s="6">
        <f t="shared" ref="Y125" si="777">X125+Y122-Y123</f>
        <v>0</v>
      </c>
      <c r="Z125" s="6">
        <f t="shared" ref="Z125" si="778">Y125+Z122-Z123</f>
        <v>0</v>
      </c>
      <c r="AA125" s="22">
        <f t="shared" ref="AA125" si="779">Z125+AA122-AA123</f>
        <v>0</v>
      </c>
      <c r="AB125" s="6">
        <f t="shared" ref="AB125" si="780">AA125+AB122-AB123</f>
        <v>0</v>
      </c>
      <c r="AC125" s="6">
        <f t="shared" ref="AC125" si="781">AB125+AC122-AC123</f>
        <v>0</v>
      </c>
      <c r="AD125" s="6">
        <f t="shared" ref="AD125" si="782">AC125+AD122-AD123</f>
        <v>0</v>
      </c>
      <c r="AE125" s="6">
        <f t="shared" ref="AE125" si="783">AD125+AE122-AE123</f>
        <v>0</v>
      </c>
      <c r="AF125" s="6">
        <f t="shared" ref="AF125" si="784">AE125+AF122-AF123</f>
        <v>0</v>
      </c>
      <c r="AG125" s="6">
        <f t="shared" ref="AG125" si="785">AF125+AG122-AG123</f>
        <v>0</v>
      </c>
      <c r="AH125" s="22">
        <f t="shared" ref="AH125" si="786">AG125+AH122-AH123</f>
        <v>0</v>
      </c>
      <c r="AI125" s="6">
        <f t="shared" ref="AI125" si="787">AH125+AI122-AI123</f>
        <v>0</v>
      </c>
      <c r="AJ125" s="6">
        <f t="shared" ref="AJ125" si="788">AI125+AJ122-AJ123</f>
        <v>0</v>
      </c>
      <c r="AK125" s="7">
        <f t="shared" si="458"/>
        <v>0</v>
      </c>
    </row>
  </sheetData>
  <mergeCells count="91">
    <mergeCell ref="A30:A33"/>
    <mergeCell ref="A34:A37"/>
    <mergeCell ref="C19:C20"/>
    <mergeCell ref="C23:C24"/>
    <mergeCell ref="A18:A21"/>
    <mergeCell ref="B18:B21"/>
    <mergeCell ref="C31:C32"/>
    <mergeCell ref="C35:C36"/>
    <mergeCell ref="B30:B33"/>
    <mergeCell ref="B34:B37"/>
    <mergeCell ref="D7:D8"/>
    <mergeCell ref="A22:A25"/>
    <mergeCell ref="A26:A29"/>
    <mergeCell ref="AK7:AK8"/>
    <mergeCell ref="A7:A8"/>
    <mergeCell ref="B7:B8"/>
    <mergeCell ref="C7:C8"/>
    <mergeCell ref="F7:AJ7"/>
    <mergeCell ref="E7:E8"/>
    <mergeCell ref="C27:C28"/>
    <mergeCell ref="B22:B25"/>
    <mergeCell ref="B26:B29"/>
    <mergeCell ref="C10:C11"/>
    <mergeCell ref="A9:A16"/>
    <mergeCell ref="B9:B16"/>
    <mergeCell ref="B38:B41"/>
    <mergeCell ref="A38:A41"/>
    <mergeCell ref="C39:C40"/>
    <mergeCell ref="C43:C44"/>
    <mergeCell ref="A42:A45"/>
    <mergeCell ref="B42:B45"/>
    <mergeCell ref="A46:A49"/>
    <mergeCell ref="B46:B49"/>
    <mergeCell ref="C47:C48"/>
    <mergeCell ref="A50:A53"/>
    <mergeCell ref="B50:B53"/>
    <mergeCell ref="C51:C52"/>
    <mergeCell ref="A54:A57"/>
    <mergeCell ref="B54:B57"/>
    <mergeCell ref="C55:C56"/>
    <mergeCell ref="A58:A61"/>
    <mergeCell ref="B58:B61"/>
    <mergeCell ref="C59:C60"/>
    <mergeCell ref="A62:A65"/>
    <mergeCell ref="B62:B65"/>
    <mergeCell ref="C63:C64"/>
    <mergeCell ref="A66:A69"/>
    <mergeCell ref="B66:B69"/>
    <mergeCell ref="C67:C68"/>
    <mergeCell ref="A70:A73"/>
    <mergeCell ref="B70:B73"/>
    <mergeCell ref="C71:C72"/>
    <mergeCell ref="A74:A77"/>
    <mergeCell ref="B74:B77"/>
    <mergeCell ref="C75:C76"/>
    <mergeCell ref="A78:A81"/>
    <mergeCell ref="B78:B81"/>
    <mergeCell ref="C79:C80"/>
    <mergeCell ref="A82:A85"/>
    <mergeCell ref="B82:B85"/>
    <mergeCell ref="C83:C84"/>
    <mergeCell ref="A86:A89"/>
    <mergeCell ref="B86:B89"/>
    <mergeCell ref="C87:C88"/>
    <mergeCell ref="A90:A93"/>
    <mergeCell ref="B90:B93"/>
    <mergeCell ref="C91:C92"/>
    <mergeCell ref="A94:A97"/>
    <mergeCell ref="B94:B97"/>
    <mergeCell ref="C95:C96"/>
    <mergeCell ref="A98:A101"/>
    <mergeCell ref="B98:B101"/>
    <mergeCell ref="C99:C100"/>
    <mergeCell ref="A102:A105"/>
    <mergeCell ref="B102:B105"/>
    <mergeCell ref="C103:C104"/>
    <mergeCell ref="A106:A109"/>
    <mergeCell ref="B106:B109"/>
    <mergeCell ref="C107:C108"/>
    <mergeCell ref="A110:A113"/>
    <mergeCell ref="B110:B113"/>
    <mergeCell ref="C111:C112"/>
    <mergeCell ref="A114:A117"/>
    <mergeCell ref="B114:B117"/>
    <mergeCell ref="C115:C116"/>
    <mergeCell ref="A118:A121"/>
    <mergeCell ref="B118:B121"/>
    <mergeCell ref="C119:C120"/>
    <mergeCell ref="A122:A125"/>
    <mergeCell ref="B122:B125"/>
    <mergeCell ref="C123:C124"/>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M373"/>
  <sheetViews>
    <sheetView showGridLines="0" tabSelected="1" zoomScale="85" zoomScaleNormal="85" workbookViewId="0">
      <pane xSplit="4" ySplit="8" topLeftCell="E9" activePane="bottomRight" state="frozen"/>
      <selection pane="topRight" activeCell="E1" sqref="E1"/>
      <selection pane="bottomLeft" activeCell="A9" sqref="A9"/>
      <selection pane="bottomRight" activeCell="P21" sqref="P21"/>
    </sheetView>
  </sheetViews>
  <sheetFormatPr defaultRowHeight="15" x14ac:dyDescent="0.25"/>
  <cols>
    <col min="1" max="2" width="8.42578125" style="11" customWidth="1"/>
    <col min="3" max="3" width="17.5703125" style="12" customWidth="1"/>
    <col min="4" max="4" width="8.28515625" style="12" customWidth="1"/>
    <col min="5" max="5" width="14.5703125" customWidth="1"/>
    <col min="6" max="9" width="13.42578125" customWidth="1"/>
    <col min="10" max="11" width="13" customWidth="1"/>
    <col min="12" max="33" width="13.42578125" customWidth="1"/>
    <col min="34" max="36" width="10.7109375" customWidth="1"/>
    <col min="37" max="37" width="10.85546875" bestFit="1" customWidth="1"/>
    <col min="38" max="41" width="8.85546875" customWidth="1"/>
  </cols>
  <sheetData>
    <row r="2" spans="1:39" x14ac:dyDescent="0.25">
      <c r="A2" s="10" t="s">
        <v>5</v>
      </c>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row>
    <row r="3" spans="1:39" x14ac:dyDescent="0.25">
      <c r="A3" s="10" t="s">
        <v>23</v>
      </c>
      <c r="F3" s="62">
        <f t="shared" ref="F3:AI3" si="0">F5-F4</f>
        <v>60</v>
      </c>
      <c r="G3" s="62">
        <f t="shared" si="0"/>
        <v>89.5</v>
      </c>
      <c r="H3" s="62">
        <f t="shared" si="0"/>
        <v>144.5</v>
      </c>
      <c r="I3" s="62">
        <f t="shared" si="0"/>
        <v>175</v>
      </c>
      <c r="J3" s="62">
        <f t="shared" si="0"/>
        <v>120</v>
      </c>
      <c r="K3" s="62">
        <f t="shared" si="0"/>
        <v>163</v>
      </c>
      <c r="L3" s="62">
        <f t="shared" si="0"/>
        <v>0</v>
      </c>
      <c r="M3" s="62">
        <f t="shared" si="0"/>
        <v>162</v>
      </c>
      <c r="N3" s="62">
        <f t="shared" si="0"/>
        <v>152</v>
      </c>
      <c r="O3" s="62">
        <f t="shared" si="0"/>
        <v>163</v>
      </c>
      <c r="P3" s="62">
        <f t="shared" si="0"/>
        <v>165</v>
      </c>
      <c r="Q3" s="62">
        <f t="shared" si="0"/>
        <v>-37</v>
      </c>
      <c r="R3" s="62">
        <f t="shared" si="0"/>
        <v>159.5</v>
      </c>
      <c r="S3" s="62">
        <f t="shared" si="0"/>
        <v>96</v>
      </c>
      <c r="T3" s="62">
        <f t="shared" si="0"/>
        <v>101</v>
      </c>
      <c r="U3" s="62">
        <f t="shared" si="0"/>
        <v>151</v>
      </c>
      <c r="V3" s="62">
        <f t="shared" si="0"/>
        <v>116</v>
      </c>
      <c r="W3" s="62">
        <f t="shared" si="0"/>
        <v>140.5</v>
      </c>
      <c r="X3" s="62">
        <f t="shared" si="0"/>
        <v>145</v>
      </c>
      <c r="Y3" s="62">
        <f t="shared" si="0"/>
        <v>111</v>
      </c>
      <c r="Z3" s="62">
        <f t="shared" si="0"/>
        <v>0</v>
      </c>
      <c r="AA3" s="62">
        <f t="shared" si="0"/>
        <v>131.5</v>
      </c>
      <c r="AB3" s="62">
        <f t="shared" si="0"/>
        <v>98.5</v>
      </c>
      <c r="AC3" s="62">
        <f t="shared" si="0"/>
        <v>166</v>
      </c>
      <c r="AD3" s="62">
        <f t="shared" si="0"/>
        <v>145</v>
      </c>
      <c r="AE3" s="62">
        <f t="shared" si="0"/>
        <v>134.5</v>
      </c>
      <c r="AF3" s="62">
        <f t="shared" si="0"/>
        <v>161.5</v>
      </c>
      <c r="AG3" s="62">
        <f t="shared" si="0"/>
        <v>0</v>
      </c>
      <c r="AH3" s="62">
        <f t="shared" si="0"/>
        <v>133</v>
      </c>
      <c r="AI3" s="62">
        <f t="shared" si="0"/>
        <v>125</v>
      </c>
      <c r="AJ3" s="62">
        <f>AJ5-AJ4</f>
        <v>84.5</v>
      </c>
      <c r="AK3" s="62">
        <f>SUM(F3:AJ3)</f>
        <v>3556.5</v>
      </c>
      <c r="AL3" s="56"/>
      <c r="AM3" s="58"/>
    </row>
    <row r="4" spans="1:39" x14ac:dyDescent="0.25">
      <c r="A4" s="11" t="s">
        <v>113</v>
      </c>
      <c r="F4" s="56"/>
      <c r="G4" s="56">
        <v>19.5</v>
      </c>
      <c r="H4" s="56">
        <v>32.5</v>
      </c>
      <c r="I4" s="56"/>
      <c r="J4" s="56">
        <v>26</v>
      </c>
      <c r="K4" s="56"/>
      <c r="L4" s="56"/>
      <c r="M4" s="56"/>
      <c r="N4" s="56"/>
      <c r="O4" s="56"/>
      <c r="P4" s="56"/>
      <c r="Q4" s="58">
        <f>1808-1601</f>
        <v>207</v>
      </c>
      <c r="R4" s="56">
        <v>6.5</v>
      </c>
      <c r="S4" s="56"/>
      <c r="T4" s="56"/>
      <c r="U4" s="56"/>
      <c r="V4" s="56"/>
      <c r="W4" s="56">
        <v>19.5</v>
      </c>
      <c r="X4" s="56">
        <v>13</v>
      </c>
      <c r="Y4" s="56">
        <v>26</v>
      </c>
      <c r="Z4" s="56">
        <v>0</v>
      </c>
      <c r="AA4" s="56">
        <v>6.5</v>
      </c>
      <c r="AB4" s="56">
        <v>19.5</v>
      </c>
      <c r="AC4" s="56"/>
      <c r="AD4" s="56"/>
      <c r="AE4" s="56">
        <v>6.5</v>
      </c>
      <c r="AF4" s="56">
        <v>19.5</v>
      </c>
      <c r="AG4" s="56"/>
      <c r="AH4" s="56"/>
      <c r="AI4" s="56"/>
      <c r="AJ4" s="56">
        <v>45.5</v>
      </c>
      <c r="AK4" s="61"/>
      <c r="AL4" s="56"/>
      <c r="AM4" s="58"/>
    </row>
    <row r="5" spans="1:39" s="56" customFormat="1" x14ac:dyDescent="0.25">
      <c r="A5" s="59"/>
      <c r="B5" s="59"/>
      <c r="C5" s="60"/>
      <c r="D5" s="60"/>
      <c r="F5" s="65">
        <v>60</v>
      </c>
      <c r="G5" s="66">
        <v>109</v>
      </c>
      <c r="H5" s="66">
        <v>177</v>
      </c>
      <c r="I5" s="66">
        <v>175</v>
      </c>
      <c r="J5" s="66">
        <v>146</v>
      </c>
      <c r="K5" s="66">
        <v>163</v>
      </c>
      <c r="L5" s="66">
        <v>0</v>
      </c>
      <c r="M5" s="66">
        <v>162</v>
      </c>
      <c r="N5" s="66">
        <v>152</v>
      </c>
      <c r="O5" s="56">
        <v>163</v>
      </c>
      <c r="P5" s="65">
        <v>165</v>
      </c>
      <c r="Q5" s="65">
        <v>170</v>
      </c>
      <c r="R5" s="65">
        <v>166</v>
      </c>
      <c r="S5" s="65">
        <v>96</v>
      </c>
      <c r="T5" s="65">
        <v>101</v>
      </c>
      <c r="U5" s="65">
        <v>151</v>
      </c>
      <c r="V5" s="65">
        <v>116</v>
      </c>
      <c r="W5" s="65">
        <v>160</v>
      </c>
      <c r="X5" s="65">
        <v>158</v>
      </c>
      <c r="Y5" s="65">
        <v>137</v>
      </c>
      <c r="Z5" s="65">
        <v>0</v>
      </c>
      <c r="AA5" s="65">
        <v>138</v>
      </c>
      <c r="AB5" s="65">
        <v>118</v>
      </c>
      <c r="AC5" s="65">
        <v>166</v>
      </c>
      <c r="AD5" s="65">
        <v>145</v>
      </c>
      <c r="AE5" s="65">
        <v>141</v>
      </c>
      <c r="AF5" s="65">
        <v>181</v>
      </c>
      <c r="AG5" s="65">
        <v>0</v>
      </c>
      <c r="AH5" s="65">
        <v>133</v>
      </c>
      <c r="AI5" s="65">
        <v>125</v>
      </c>
      <c r="AJ5" s="65">
        <v>130</v>
      </c>
      <c r="AK5" s="62">
        <f>SUM(F5:AJ5)</f>
        <v>4004</v>
      </c>
      <c r="AL5" s="62">
        <f>AK5-AK4</f>
        <v>4004</v>
      </c>
      <c r="AM5" s="58"/>
    </row>
    <row r="6" spans="1:39" s="56" customFormat="1" x14ac:dyDescent="0.25">
      <c r="A6" s="59"/>
      <c r="B6" s="59"/>
      <c r="C6" s="60"/>
      <c r="D6" s="60"/>
      <c r="F6" s="62">
        <f>(15+2)*1.4</f>
        <v>23.799999999999997</v>
      </c>
      <c r="G6" s="57">
        <f>(37+19)*1.6</f>
        <v>89.600000000000009</v>
      </c>
      <c r="H6" s="57">
        <f>(54+33+2)*1.6</f>
        <v>142.4</v>
      </c>
      <c r="I6" s="57">
        <f>(43+4)*3</f>
        <v>141</v>
      </c>
      <c r="J6" s="57">
        <f>(56+39)*1.5</f>
        <v>142.5</v>
      </c>
      <c r="K6" s="57">
        <f>(40+39)*2.1</f>
        <v>165.9</v>
      </c>
      <c r="L6" s="57">
        <f>27*1.3</f>
        <v>35.1</v>
      </c>
      <c r="M6" s="63">
        <f>(43+36)*1.9</f>
        <v>150.1</v>
      </c>
      <c r="N6" s="57">
        <f>(46+44)*1.8</f>
        <v>162</v>
      </c>
      <c r="O6" s="56">
        <f>(44+42)*1.9</f>
        <v>163.4</v>
      </c>
      <c r="P6" s="56">
        <f>(45+36)*1.9</f>
        <v>153.9</v>
      </c>
      <c r="Q6" s="56">
        <f>(47+44)*1.8</f>
        <v>163.80000000000001</v>
      </c>
      <c r="R6" s="56">
        <f>(45+53)*1.4</f>
        <v>137.19999999999999</v>
      </c>
      <c r="S6" s="56">
        <f>79*1.2</f>
        <v>94.8</v>
      </c>
      <c r="T6" s="56">
        <f>(48+21)*1.4</f>
        <v>96.6</v>
      </c>
      <c r="U6" s="56">
        <f>(44+17+11+2+2)*1.8</f>
        <v>136.80000000000001</v>
      </c>
      <c r="V6" s="56">
        <f>(45+40)*1.5</f>
        <v>127.5</v>
      </c>
      <c r="W6" s="56">
        <f>(44+53)*1.7</f>
        <v>164.9</v>
      </c>
      <c r="X6" s="56">
        <f>(46+39)*1.7</f>
        <v>144.5</v>
      </c>
      <c r="Y6" s="56">
        <f>(14+10+41+3)*1.6</f>
        <v>108.80000000000001</v>
      </c>
      <c r="Z6" s="56">
        <f>27*1.3</f>
        <v>35.1</v>
      </c>
      <c r="AA6" s="56">
        <f>(33+28+14)*1.3</f>
        <v>97.5</v>
      </c>
      <c r="AB6" s="56">
        <f>(54+33)*1</f>
        <v>87</v>
      </c>
      <c r="AC6" s="56">
        <f>(51+40)*1.8</f>
        <v>163.80000000000001</v>
      </c>
      <c r="AD6" s="56">
        <f>(47+47)*1.57</f>
        <v>147.58000000000001</v>
      </c>
      <c r="AE6" s="56">
        <f>(49+40)*1.5</f>
        <v>133.5</v>
      </c>
      <c r="AF6" s="56">
        <f>(44+36)*2</f>
        <v>160</v>
      </c>
      <c r="AG6" s="56">
        <f>30*1.3</f>
        <v>39</v>
      </c>
      <c r="AH6" s="56">
        <f>(29+26+2)*2.5</f>
        <v>142.5</v>
      </c>
      <c r="AI6" s="56">
        <f>(20+21+52+2)*1.3</f>
        <v>123.5</v>
      </c>
      <c r="AJ6" s="56">
        <f>(26+38)*1.3</f>
        <v>83.2</v>
      </c>
      <c r="AK6" s="62">
        <f>SUM(F6:AJ6)</f>
        <v>3757.28</v>
      </c>
      <c r="AL6" s="61"/>
      <c r="AM6" s="58"/>
    </row>
    <row r="7" spans="1:39" x14ac:dyDescent="0.25">
      <c r="A7" s="81" t="s">
        <v>0</v>
      </c>
      <c r="B7" s="83" t="s">
        <v>12</v>
      </c>
      <c r="C7" s="81" t="s">
        <v>6</v>
      </c>
      <c r="D7" s="81" t="s">
        <v>10</v>
      </c>
      <c r="E7" s="83" t="s">
        <v>11</v>
      </c>
      <c r="F7" s="84" t="s">
        <v>88</v>
      </c>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1" t="s">
        <v>2</v>
      </c>
    </row>
    <row r="8" spans="1:39" x14ac:dyDescent="0.25">
      <c r="A8" s="82"/>
      <c r="B8" s="82"/>
      <c r="C8" s="82"/>
      <c r="D8" s="82"/>
      <c r="E8" s="87"/>
      <c r="F8" s="52">
        <v>1</v>
      </c>
      <c r="G8" s="35">
        <v>2</v>
      </c>
      <c r="H8" s="35">
        <v>3</v>
      </c>
      <c r="I8" s="35">
        <v>4</v>
      </c>
      <c r="J8" s="35">
        <v>5</v>
      </c>
      <c r="K8" s="35">
        <v>6</v>
      </c>
      <c r="L8" s="52">
        <v>7</v>
      </c>
      <c r="M8" s="35">
        <v>8</v>
      </c>
      <c r="N8" s="35">
        <v>9</v>
      </c>
      <c r="O8" s="35">
        <v>10</v>
      </c>
      <c r="P8" s="35">
        <v>11</v>
      </c>
      <c r="Q8" s="35">
        <v>12</v>
      </c>
      <c r="R8" s="35">
        <v>13</v>
      </c>
      <c r="S8" s="52">
        <v>14</v>
      </c>
      <c r="T8" s="35">
        <v>15</v>
      </c>
      <c r="U8" s="35">
        <v>16</v>
      </c>
      <c r="V8" s="35">
        <v>17</v>
      </c>
      <c r="W8" s="35">
        <v>18</v>
      </c>
      <c r="X8" s="35">
        <v>19</v>
      </c>
      <c r="Y8" s="35">
        <v>20</v>
      </c>
      <c r="Z8" s="52">
        <v>21</v>
      </c>
      <c r="AA8" s="35">
        <v>22</v>
      </c>
      <c r="AB8" s="35">
        <v>23</v>
      </c>
      <c r="AC8" s="35">
        <v>24</v>
      </c>
      <c r="AD8" s="35">
        <v>25</v>
      </c>
      <c r="AE8" s="35">
        <v>26</v>
      </c>
      <c r="AF8" s="35">
        <v>27</v>
      </c>
      <c r="AG8" s="52">
        <v>28</v>
      </c>
      <c r="AH8" s="35">
        <v>29</v>
      </c>
      <c r="AI8" s="35">
        <v>30</v>
      </c>
      <c r="AJ8" s="35">
        <v>31</v>
      </c>
      <c r="AK8" s="82"/>
    </row>
    <row r="9" spans="1:39" s="40" customFormat="1" x14ac:dyDescent="0.25">
      <c r="A9" s="88" t="s">
        <v>2</v>
      </c>
      <c r="B9" s="88"/>
      <c r="C9" s="36" t="s">
        <v>7</v>
      </c>
      <c r="D9" s="36" t="s">
        <v>4</v>
      </c>
      <c r="E9" s="37"/>
      <c r="F9" s="51">
        <f>SUM(F18,F22,F26,F30,F34,F38,F42,F46,F50,F54,F58,F62,F66,F70,F74,F78,F82,F86,F90,F94,F98,F102,F106,F110,F114,F118,F122,F126,F130,F134,F138,F142,F146,F150,F154,F158,F162,F166,F170,F174,F178,F182,F186,F190,F194,F198,F202,F206,F210,F214,F218,F222,F226,F230,F234,F238,F242,F246,F250,F254,F258,F262,F266,F270,F274,F278,F282,F286,F290,F294,F298,F302,F306,F310,F314,F318,F322,F326,F330,F334,F338,F342,F346,F350,F354,F358,F362,F366,F370)</f>
        <v>23.8</v>
      </c>
      <c r="G9" s="51">
        <f t="shared" ref="G9:AJ12" si="1">SUM(G18,G22,G26,G30,G34,G38,G42,G46,G50,G54,G58,G62,G66,G70,G74,G78,G82,G86,G90,G94,G98,G102,G106,G110,G114,G118,G122,G126,G130,G134,G138,G142,G146,G150,G154,G158,G162,G166,G170,G174,G178,G182,G186,G190,G194,G198,G202,G206,G210,G214,G218,G222,G226,G230,G234,G238,G242,G246,G250,G254,G258,G262,G266,G270,G274,G278,G282,G286,G290,G294,G298,G302,G306,G310,G314,G318,G322,G326,G330,G334,G338,G342,G346,G350,G354,G358,G362,G366,G370)</f>
        <v>89.600000000000009</v>
      </c>
      <c r="H9" s="51">
        <f t="shared" si="1"/>
        <v>142.4</v>
      </c>
      <c r="I9" s="51">
        <f t="shared" si="1"/>
        <v>141</v>
      </c>
      <c r="J9" s="51">
        <f t="shared" si="1"/>
        <v>142.5</v>
      </c>
      <c r="K9" s="51">
        <f t="shared" si="1"/>
        <v>165.9</v>
      </c>
      <c r="L9" s="51">
        <f t="shared" si="1"/>
        <v>35.1</v>
      </c>
      <c r="M9" s="51">
        <f t="shared" si="1"/>
        <v>150.1</v>
      </c>
      <c r="N9" s="51">
        <f t="shared" si="1"/>
        <v>162</v>
      </c>
      <c r="O9" s="51">
        <f t="shared" si="1"/>
        <v>163.4</v>
      </c>
      <c r="P9" s="51">
        <f t="shared" si="1"/>
        <v>153.9</v>
      </c>
      <c r="Q9" s="51">
        <f t="shared" si="1"/>
        <v>163.80000000000001</v>
      </c>
      <c r="R9" s="51">
        <f t="shared" si="1"/>
        <v>137.19999999999999</v>
      </c>
      <c r="S9" s="51">
        <f t="shared" si="1"/>
        <v>94.8</v>
      </c>
      <c r="T9" s="51">
        <f t="shared" si="1"/>
        <v>96.6</v>
      </c>
      <c r="U9" s="51">
        <f t="shared" si="1"/>
        <v>136.79999999999998</v>
      </c>
      <c r="V9" s="51">
        <f t="shared" si="1"/>
        <v>127.5</v>
      </c>
      <c r="W9" s="51">
        <f t="shared" si="1"/>
        <v>164.9</v>
      </c>
      <c r="X9" s="51">
        <f t="shared" si="1"/>
        <v>144.5</v>
      </c>
      <c r="Y9" s="51">
        <f t="shared" si="1"/>
        <v>108.8</v>
      </c>
      <c r="Z9" s="51">
        <f t="shared" si="1"/>
        <v>35.1</v>
      </c>
      <c r="AA9" s="51">
        <f t="shared" si="1"/>
        <v>97.5</v>
      </c>
      <c r="AB9" s="51">
        <f t="shared" si="1"/>
        <v>87</v>
      </c>
      <c r="AC9" s="51">
        <f t="shared" si="1"/>
        <v>163.80000000000001</v>
      </c>
      <c r="AD9" s="51">
        <f t="shared" si="1"/>
        <v>147.58000000000001</v>
      </c>
      <c r="AE9" s="51">
        <f t="shared" si="1"/>
        <v>133.5</v>
      </c>
      <c r="AF9" s="51">
        <f t="shared" si="1"/>
        <v>160</v>
      </c>
      <c r="AG9" s="51">
        <f t="shared" si="1"/>
        <v>39</v>
      </c>
      <c r="AH9" s="51">
        <f t="shared" si="1"/>
        <v>142.5</v>
      </c>
      <c r="AI9" s="51">
        <f t="shared" si="1"/>
        <v>123.50000000000001</v>
      </c>
      <c r="AJ9" s="51">
        <f t="shared" si="1"/>
        <v>83.2</v>
      </c>
      <c r="AK9" s="64">
        <f>SUM(F9:AJ9)</f>
        <v>3757.28</v>
      </c>
    </row>
    <row r="10" spans="1:39" s="40" customFormat="1" x14ac:dyDescent="0.25">
      <c r="A10" s="90"/>
      <c r="B10" s="90"/>
      <c r="C10" s="88" t="s">
        <v>8</v>
      </c>
      <c r="D10" s="36" t="s">
        <v>4</v>
      </c>
      <c r="E10" s="37"/>
      <c r="F10" s="51">
        <f t="shared" ref="F10:U12" si="2">SUM(F19,F23,F27,F31,F35,F39,F43,F47,F51,F55,F59,F63,F67,F71,F75,F79,F83,F87,F91,F95,F99,F103,F107,F111,F115,F119,F123,F127,F131,F135,F139,F143,F147,F151,F155,F159,F163,F167,F171,F175,F179,F183,F187,F191,F195,F199,F203,F207,F211,F215,F219,F223,F227,F231,F235,F239,F243,F247,F251,F255,F259,F263,F267,F271,F275,F279,F283,F287,F291,F295,F299,F303,F307,F311,F315,F319,F323,F327,F331,F335,F339,F343,F347,F351,F355,F359,F363,F367,F371)</f>
        <v>0</v>
      </c>
      <c r="G10" s="51">
        <f t="shared" si="2"/>
        <v>153.51999999999998</v>
      </c>
      <c r="H10" s="51">
        <f t="shared" si="2"/>
        <v>183.51999999999998</v>
      </c>
      <c r="I10" s="51">
        <f t="shared" si="2"/>
        <v>177.51999999999998</v>
      </c>
      <c r="J10" s="51">
        <f t="shared" si="2"/>
        <v>144.63999999999999</v>
      </c>
      <c r="K10" s="51">
        <f t="shared" si="2"/>
        <v>151.95999999999998</v>
      </c>
      <c r="L10" s="51">
        <f t="shared" si="2"/>
        <v>14</v>
      </c>
      <c r="M10" s="51">
        <f t="shared" si="2"/>
        <v>163.18</v>
      </c>
      <c r="N10" s="51">
        <f t="shared" si="2"/>
        <v>140.6</v>
      </c>
      <c r="O10" s="51">
        <f t="shared" si="2"/>
        <v>160.48000000000002</v>
      </c>
      <c r="P10" s="51">
        <f t="shared" si="2"/>
        <v>145.51999999999998</v>
      </c>
      <c r="Q10" s="51">
        <f t="shared" si="2"/>
        <v>129.28</v>
      </c>
      <c r="R10" s="51">
        <f t="shared" si="2"/>
        <v>143.69999999999999</v>
      </c>
      <c r="S10" s="51">
        <f t="shared" si="2"/>
        <v>0</v>
      </c>
      <c r="T10" s="51">
        <f t="shared" si="2"/>
        <v>132.97999999999999</v>
      </c>
      <c r="U10" s="51">
        <f t="shared" si="2"/>
        <v>138.88</v>
      </c>
      <c r="V10" s="51">
        <f t="shared" si="1"/>
        <v>136.08000000000001</v>
      </c>
      <c r="W10" s="51">
        <f t="shared" si="1"/>
        <v>144.19999999999999</v>
      </c>
      <c r="X10" s="51">
        <f t="shared" si="1"/>
        <v>69.16</v>
      </c>
      <c r="Y10" s="51">
        <f t="shared" si="1"/>
        <v>149.24</v>
      </c>
      <c r="Z10" s="51">
        <f t="shared" si="1"/>
        <v>76.16</v>
      </c>
      <c r="AA10" s="51">
        <f t="shared" si="1"/>
        <v>152.6</v>
      </c>
      <c r="AB10" s="51">
        <f t="shared" si="1"/>
        <v>145.6</v>
      </c>
      <c r="AC10" s="51">
        <f t="shared" si="1"/>
        <v>140.56</v>
      </c>
      <c r="AD10" s="51">
        <f t="shared" si="1"/>
        <v>144.08000000000001</v>
      </c>
      <c r="AE10" s="51">
        <f t="shared" si="1"/>
        <v>145.42000000000002</v>
      </c>
      <c r="AF10" s="51">
        <f t="shared" si="1"/>
        <v>142.9</v>
      </c>
      <c r="AG10" s="51">
        <f t="shared" si="1"/>
        <v>197.24</v>
      </c>
      <c r="AH10" s="51">
        <f t="shared" si="1"/>
        <v>145.5</v>
      </c>
      <c r="AI10" s="51">
        <f t="shared" si="1"/>
        <v>142.6</v>
      </c>
      <c r="AJ10" s="51">
        <f t="shared" si="1"/>
        <v>141.9</v>
      </c>
      <c r="AK10" s="64">
        <f>SUM(F10:AJ10)</f>
        <v>4053.0199999999986</v>
      </c>
    </row>
    <row r="11" spans="1:39" s="40" customFormat="1" x14ac:dyDescent="0.25">
      <c r="A11" s="90"/>
      <c r="B11" s="90"/>
      <c r="C11" s="89"/>
      <c r="D11" s="36" t="s">
        <v>3</v>
      </c>
      <c r="E11" s="37"/>
      <c r="F11" s="51">
        <f t="shared" si="2"/>
        <v>0</v>
      </c>
      <c r="G11" s="51">
        <f t="shared" si="1"/>
        <v>5.3</v>
      </c>
      <c r="H11" s="51">
        <f t="shared" si="1"/>
        <v>5.6099999999999994</v>
      </c>
      <c r="I11" s="51">
        <f t="shared" si="1"/>
        <v>5.6</v>
      </c>
      <c r="J11" s="51">
        <f t="shared" si="1"/>
        <v>5.08</v>
      </c>
      <c r="K11" s="51">
        <f t="shared" si="1"/>
        <v>5.0500000000000007</v>
      </c>
      <c r="L11" s="51">
        <f t="shared" si="1"/>
        <v>0.56000000000000005</v>
      </c>
      <c r="M11" s="51">
        <f t="shared" si="1"/>
        <v>4.9700000000000006</v>
      </c>
      <c r="N11" s="51">
        <f t="shared" si="1"/>
        <v>4.43</v>
      </c>
      <c r="O11" s="51">
        <f t="shared" si="1"/>
        <v>5</v>
      </c>
      <c r="P11" s="51">
        <f t="shared" si="1"/>
        <v>4.3599999999999994</v>
      </c>
      <c r="Q11" s="51">
        <f t="shared" si="1"/>
        <v>4.3900000000000006</v>
      </c>
      <c r="R11" s="51">
        <f t="shared" si="1"/>
        <v>4.9400000000000004</v>
      </c>
      <c r="S11" s="51">
        <f t="shared" si="1"/>
        <v>0</v>
      </c>
      <c r="T11" s="51">
        <f t="shared" si="1"/>
        <v>4.7300000000000004</v>
      </c>
      <c r="U11" s="51">
        <f t="shared" si="1"/>
        <v>4.6100000000000003</v>
      </c>
      <c r="V11" s="51">
        <f t="shared" si="1"/>
        <v>4.4400000000000004</v>
      </c>
      <c r="W11" s="51">
        <f t="shared" si="1"/>
        <v>4.82</v>
      </c>
      <c r="X11" s="51">
        <f t="shared" si="1"/>
        <v>2.1</v>
      </c>
      <c r="Y11" s="51">
        <f t="shared" si="1"/>
        <v>4.6800000000000006</v>
      </c>
      <c r="Z11" s="51">
        <f t="shared" si="1"/>
        <v>1.82</v>
      </c>
      <c r="AA11" s="51">
        <f t="shared" si="1"/>
        <v>5.08</v>
      </c>
      <c r="AB11" s="51">
        <f t="shared" si="1"/>
        <v>3.72</v>
      </c>
      <c r="AC11" s="51">
        <f t="shared" si="1"/>
        <v>3.58</v>
      </c>
      <c r="AD11" s="51">
        <f t="shared" si="1"/>
        <v>3.58</v>
      </c>
      <c r="AE11" s="51">
        <f t="shared" si="1"/>
        <v>3.73</v>
      </c>
      <c r="AF11" s="51">
        <f t="shared" si="1"/>
        <v>3.54</v>
      </c>
      <c r="AG11" s="51">
        <f t="shared" si="1"/>
        <v>2.2599999999999998</v>
      </c>
      <c r="AH11" s="51">
        <f t="shared" si="1"/>
        <v>4.21</v>
      </c>
      <c r="AI11" s="51">
        <f t="shared" si="1"/>
        <v>4.01</v>
      </c>
      <c r="AJ11" s="51">
        <f t="shared" si="1"/>
        <v>3.68</v>
      </c>
      <c r="AK11" s="64">
        <f>SUM(F11:AJ11)</f>
        <v>119.88</v>
      </c>
    </row>
    <row r="12" spans="1:39" s="40" customFormat="1" ht="15.75" customHeight="1" x14ac:dyDescent="0.25">
      <c r="A12" s="90"/>
      <c r="B12" s="90"/>
      <c r="C12" s="36" t="s">
        <v>114</v>
      </c>
      <c r="D12" s="36" t="s">
        <v>4</v>
      </c>
      <c r="E12" s="55">
        <v>1600.7409999999977</v>
      </c>
      <c r="F12" s="51">
        <f t="shared" si="2"/>
        <v>1160.7989999999995</v>
      </c>
      <c r="G12" s="51">
        <f t="shared" si="1"/>
        <v>1096.8789999999995</v>
      </c>
      <c r="H12" s="51">
        <f t="shared" si="1"/>
        <v>1055.7589999999998</v>
      </c>
      <c r="I12" s="51">
        <f t="shared" si="1"/>
        <v>1019.2389999999998</v>
      </c>
      <c r="J12" s="51">
        <f t="shared" si="1"/>
        <v>1017.0989999999998</v>
      </c>
      <c r="K12" s="51">
        <f t="shared" si="1"/>
        <v>1031.0389999999998</v>
      </c>
      <c r="L12" s="51">
        <f t="shared" si="1"/>
        <v>1052.1389999999997</v>
      </c>
      <c r="M12" s="51">
        <f t="shared" si="1"/>
        <v>1039.0589999999997</v>
      </c>
      <c r="N12" s="51">
        <f t="shared" si="1"/>
        <v>1060.4589999999998</v>
      </c>
      <c r="O12" s="51">
        <f t="shared" si="1"/>
        <v>1063.3789999999997</v>
      </c>
      <c r="P12" s="51">
        <f t="shared" si="1"/>
        <v>1071.7589999999996</v>
      </c>
      <c r="Q12" s="51">
        <f t="shared" si="1"/>
        <v>1106.2789999999995</v>
      </c>
      <c r="R12" s="51">
        <f t="shared" si="1"/>
        <v>1099.7789999999998</v>
      </c>
      <c r="S12" s="51">
        <f t="shared" si="1"/>
        <v>1194.5789999999995</v>
      </c>
      <c r="T12" s="51">
        <f t="shared" si="1"/>
        <v>1158.1989999999998</v>
      </c>
      <c r="U12" s="51">
        <f t="shared" si="1"/>
        <v>1156.1189999999995</v>
      </c>
      <c r="V12" s="51">
        <f t="shared" si="1"/>
        <v>1147.5389999999995</v>
      </c>
      <c r="W12" s="51">
        <f t="shared" si="1"/>
        <v>1168.2389999999996</v>
      </c>
      <c r="X12" s="51">
        <f t="shared" si="1"/>
        <v>1243.5789999999997</v>
      </c>
      <c r="Y12" s="51">
        <f t="shared" si="1"/>
        <v>1203.1389999999997</v>
      </c>
      <c r="Z12" s="51">
        <f t="shared" si="1"/>
        <v>1162.0789999999997</v>
      </c>
      <c r="AA12" s="51">
        <f t="shared" si="1"/>
        <v>1106.9789999999998</v>
      </c>
      <c r="AB12" s="51">
        <f t="shared" si="1"/>
        <v>1048.3789999999995</v>
      </c>
      <c r="AC12" s="51">
        <f t="shared" si="1"/>
        <v>1071.6189999999997</v>
      </c>
      <c r="AD12" s="51">
        <f t="shared" si="1"/>
        <v>1075.1189999999997</v>
      </c>
      <c r="AE12" s="51">
        <f t="shared" si="1"/>
        <v>1063.1989999999996</v>
      </c>
      <c r="AF12" s="51">
        <f t="shared" si="1"/>
        <v>1080.2989999999995</v>
      </c>
      <c r="AG12" s="51">
        <f t="shared" si="1"/>
        <v>922.05899999999917</v>
      </c>
      <c r="AH12" s="51">
        <f t="shared" si="1"/>
        <v>919.05899999999917</v>
      </c>
      <c r="AI12" s="51">
        <f t="shared" si="1"/>
        <v>902.95899999999892</v>
      </c>
      <c r="AJ12" s="51">
        <f t="shared" si="1"/>
        <v>860.35899999999924</v>
      </c>
      <c r="AK12" s="51">
        <f>AJ12</f>
        <v>860.35899999999924</v>
      </c>
    </row>
    <row r="13" spans="1:39" s="40" customFormat="1" x14ac:dyDescent="0.25">
      <c r="A13" s="90"/>
      <c r="B13" s="90"/>
      <c r="C13" s="43" t="s">
        <v>19</v>
      </c>
      <c r="D13" s="36" t="s">
        <v>4</v>
      </c>
      <c r="E13" s="44"/>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45"/>
      <c r="AI13" s="45"/>
      <c r="AJ13" s="45"/>
      <c r="AK13" s="44"/>
    </row>
    <row r="14" spans="1:39" s="40" customFormat="1" x14ac:dyDescent="0.25">
      <c r="A14" s="90"/>
      <c r="B14" s="90"/>
      <c r="C14" s="43" t="s">
        <v>20</v>
      </c>
      <c r="D14" s="36" t="s">
        <v>4</v>
      </c>
      <c r="E14" s="44"/>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45"/>
      <c r="AI14" s="45"/>
      <c r="AJ14" s="45"/>
      <c r="AK14" s="44"/>
    </row>
    <row r="15" spans="1:39" s="40" customFormat="1" x14ac:dyDescent="0.25">
      <c r="A15" s="90"/>
      <c r="B15" s="90"/>
      <c r="C15" s="43" t="s">
        <v>21</v>
      </c>
      <c r="D15" s="36" t="s">
        <v>4</v>
      </c>
      <c r="E15" s="44"/>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45"/>
      <c r="AI15" s="45"/>
      <c r="AJ15" s="45"/>
      <c r="AK15" s="44"/>
    </row>
    <row r="16" spans="1:39" s="40" customFormat="1" ht="15.75" customHeight="1" x14ac:dyDescent="0.25">
      <c r="A16" s="89"/>
      <c r="B16" s="89"/>
      <c r="C16" s="43" t="s">
        <v>22</v>
      </c>
      <c r="D16" s="36" t="s">
        <v>4</v>
      </c>
      <c r="E16" s="50"/>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1">
        <v>0</v>
      </c>
      <c r="AC16" s="51">
        <v>0</v>
      </c>
      <c r="AD16" s="51">
        <v>0</v>
      </c>
      <c r="AE16" s="51">
        <v>0</v>
      </c>
      <c r="AF16" s="51">
        <v>0</v>
      </c>
      <c r="AG16" s="51">
        <v>0</v>
      </c>
      <c r="AH16" s="51">
        <v>0</v>
      </c>
      <c r="AI16" s="51">
        <v>0</v>
      </c>
      <c r="AJ16" s="51">
        <v>0</v>
      </c>
      <c r="AK16" s="39">
        <f>AJ16</f>
        <v>0</v>
      </c>
    </row>
    <row r="17" spans="1:37" x14ac:dyDescent="0.25">
      <c r="A17" s="32"/>
      <c r="B17" s="32"/>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7" x14ac:dyDescent="0.25">
      <c r="A18" s="47" t="s">
        <v>25</v>
      </c>
      <c r="B18" s="76">
        <f>VLOOKUP(A18,[1]INTI!$F$4:$G$317,2,FALSE)</f>
        <v>30.690999999999999</v>
      </c>
      <c r="C18" s="8" t="s">
        <v>7</v>
      </c>
      <c r="D18" s="8" t="s">
        <v>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f>SUM(F18:AJ18)</f>
        <v>0</v>
      </c>
    </row>
    <row r="19" spans="1:37" x14ac:dyDescent="0.25">
      <c r="A19" s="48" t="str">
        <f t="shared" ref="A19:A21" si="3">A18</f>
        <v>J12</v>
      </c>
      <c r="B19" s="77"/>
      <c r="C19" s="76" t="s">
        <v>8</v>
      </c>
      <c r="D19" s="8" t="s">
        <v>4</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f>SUM(F19:AJ19)</f>
        <v>0</v>
      </c>
    </row>
    <row r="20" spans="1:37" x14ac:dyDescent="0.25">
      <c r="A20" s="48" t="str">
        <f t="shared" si="3"/>
        <v>J12</v>
      </c>
      <c r="B20" s="77"/>
      <c r="C20" s="78"/>
      <c r="D20" s="8" t="s">
        <v>3</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f>SUM(F20:AJ20)</f>
        <v>0</v>
      </c>
    </row>
    <row r="21" spans="1:37" x14ac:dyDescent="0.25">
      <c r="A21" s="49" t="str">
        <f t="shared" si="3"/>
        <v>J12</v>
      </c>
      <c r="B21" s="78"/>
      <c r="C21" s="5" t="s">
        <v>9</v>
      </c>
      <c r="D21" s="5" t="s">
        <v>4</v>
      </c>
      <c r="E21" s="1">
        <v>-20</v>
      </c>
      <c r="F21" s="6">
        <f t="shared" ref="F21:AH21" si="4">E21+F18-F19</f>
        <v>-20</v>
      </c>
      <c r="G21" s="6">
        <f t="shared" si="4"/>
        <v>-20</v>
      </c>
      <c r="H21" s="6">
        <f t="shared" si="4"/>
        <v>-20</v>
      </c>
      <c r="I21" s="6">
        <f t="shared" si="4"/>
        <v>-20</v>
      </c>
      <c r="J21" s="6">
        <f t="shared" si="4"/>
        <v>-20</v>
      </c>
      <c r="K21" s="6">
        <f t="shared" si="4"/>
        <v>-20</v>
      </c>
      <c r="L21" s="6">
        <f t="shared" si="4"/>
        <v>-20</v>
      </c>
      <c r="M21" s="6">
        <f t="shared" si="4"/>
        <v>-20</v>
      </c>
      <c r="N21" s="6">
        <f t="shared" si="4"/>
        <v>-20</v>
      </c>
      <c r="O21" s="6">
        <f t="shared" si="4"/>
        <v>-20</v>
      </c>
      <c r="P21" s="6">
        <f t="shared" si="4"/>
        <v>-20</v>
      </c>
      <c r="Q21" s="6">
        <f t="shared" si="4"/>
        <v>-20</v>
      </c>
      <c r="R21" s="6">
        <f t="shared" si="4"/>
        <v>-20</v>
      </c>
      <c r="S21" s="6">
        <f t="shared" si="4"/>
        <v>-20</v>
      </c>
      <c r="T21" s="6">
        <f t="shared" si="4"/>
        <v>-20</v>
      </c>
      <c r="U21" s="6">
        <f t="shared" si="4"/>
        <v>-20</v>
      </c>
      <c r="V21" s="6">
        <f t="shared" si="4"/>
        <v>-20</v>
      </c>
      <c r="W21" s="6">
        <f t="shared" si="4"/>
        <v>-20</v>
      </c>
      <c r="X21" s="6">
        <f t="shared" si="4"/>
        <v>-20</v>
      </c>
      <c r="Y21" s="6">
        <f t="shared" si="4"/>
        <v>-20</v>
      </c>
      <c r="Z21" s="6">
        <f t="shared" si="4"/>
        <v>-20</v>
      </c>
      <c r="AA21" s="6">
        <f t="shared" si="4"/>
        <v>-20</v>
      </c>
      <c r="AB21" s="6">
        <f t="shared" si="4"/>
        <v>-20</v>
      </c>
      <c r="AC21" s="6">
        <f t="shared" si="4"/>
        <v>-20</v>
      </c>
      <c r="AD21" s="6">
        <f t="shared" si="4"/>
        <v>-20</v>
      </c>
      <c r="AE21" s="6">
        <f t="shared" si="4"/>
        <v>-20</v>
      </c>
      <c r="AF21" s="6">
        <f t="shared" si="4"/>
        <v>-20</v>
      </c>
      <c r="AG21" s="6">
        <f t="shared" si="4"/>
        <v>-20</v>
      </c>
      <c r="AH21" s="6">
        <f t="shared" si="4"/>
        <v>-20</v>
      </c>
      <c r="AI21" s="6">
        <f>AG21+AI18-AI19</f>
        <v>-20</v>
      </c>
      <c r="AJ21" s="6">
        <f>AH21+AJ18-AJ19</f>
        <v>-20</v>
      </c>
      <c r="AK21" s="6">
        <f>AJ21</f>
        <v>-20</v>
      </c>
    </row>
    <row r="22" spans="1:37" x14ac:dyDescent="0.25">
      <c r="A22" s="47" t="s">
        <v>30</v>
      </c>
      <c r="B22" s="76">
        <f>VLOOKUP(A22,[1]INTI!$F$4:$G$317,2,FALSE)</f>
        <v>28.35</v>
      </c>
      <c r="C22" s="8" t="s">
        <v>7</v>
      </c>
      <c r="D22" s="8" t="s">
        <v>4</v>
      </c>
      <c r="E22" s="1"/>
      <c r="F22" s="1"/>
      <c r="G22" s="1"/>
      <c r="H22" s="1"/>
      <c r="I22" s="1"/>
      <c r="J22" s="1"/>
      <c r="K22" s="1"/>
      <c r="L22" s="1"/>
      <c r="M22" s="1"/>
      <c r="N22" s="1"/>
      <c r="O22" s="1"/>
      <c r="P22" s="1"/>
      <c r="Q22" s="1"/>
      <c r="R22" s="1"/>
      <c r="S22" s="1"/>
      <c r="T22" s="1"/>
      <c r="U22" s="1"/>
      <c r="V22" s="1"/>
      <c r="W22" s="1"/>
      <c r="X22" s="1"/>
      <c r="Y22" s="1"/>
      <c r="Z22" s="1"/>
      <c r="AA22" s="1"/>
      <c r="AB22" s="1"/>
      <c r="AC22" s="1"/>
      <c r="AD22" s="1"/>
      <c r="AE22" s="1">
        <f>40*1.5</f>
        <v>60</v>
      </c>
      <c r="AF22" s="1">
        <f>36*2</f>
        <v>72</v>
      </c>
      <c r="AG22" s="1">
        <f>30*1.3</f>
        <v>39</v>
      </c>
      <c r="AH22" s="1">
        <f>(29+2)*2.5</f>
        <v>77.5</v>
      </c>
      <c r="AI22" s="1">
        <f>(21+2)*1.3</f>
        <v>29.900000000000002</v>
      </c>
      <c r="AJ22" s="1">
        <f>26*1.3</f>
        <v>33.800000000000004</v>
      </c>
      <c r="AK22" s="1">
        <f>SUM(F22:AJ22)</f>
        <v>312.2</v>
      </c>
    </row>
    <row r="23" spans="1:37" x14ac:dyDescent="0.25">
      <c r="A23" s="48" t="str">
        <f t="shared" ref="A23:A25" si="5">A22</f>
        <v>Q19</v>
      </c>
      <c r="B23" s="77"/>
      <c r="C23" s="76" t="s">
        <v>8</v>
      </c>
      <c r="D23" s="8" t="s">
        <v>4</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v>197.24</v>
      </c>
      <c r="AH23" s="1"/>
      <c r="AI23" s="1"/>
      <c r="AJ23" s="1"/>
      <c r="AK23" s="1">
        <f>SUM(F23:AJ23)</f>
        <v>197.24</v>
      </c>
    </row>
    <row r="24" spans="1:37" x14ac:dyDescent="0.25">
      <c r="A24" s="48" t="str">
        <f t="shared" si="5"/>
        <v>Q19</v>
      </c>
      <c r="B24" s="77"/>
      <c r="C24" s="78"/>
      <c r="D24" s="8" t="s">
        <v>3</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v>2.2599999999999998</v>
      </c>
      <c r="AH24" s="1"/>
      <c r="AI24" s="1"/>
      <c r="AJ24" s="1"/>
      <c r="AK24" s="1">
        <f>SUM(F24:AJ24)</f>
        <v>2.2599999999999998</v>
      </c>
    </row>
    <row r="25" spans="1:37" x14ac:dyDescent="0.25">
      <c r="A25" s="49" t="str">
        <f t="shared" si="5"/>
        <v>Q19</v>
      </c>
      <c r="B25" s="78"/>
      <c r="C25" s="5" t="s">
        <v>9</v>
      </c>
      <c r="D25" s="5" t="s">
        <v>4</v>
      </c>
      <c r="E25" s="1">
        <v>88.399999999999991</v>
      </c>
      <c r="F25" s="6">
        <f t="shared" ref="F25:AH25" si="6">E25+F22-F23</f>
        <v>88.399999999999991</v>
      </c>
      <c r="G25" s="6">
        <f t="shared" si="6"/>
        <v>88.399999999999991</v>
      </c>
      <c r="H25" s="6">
        <f t="shared" si="6"/>
        <v>88.399999999999991</v>
      </c>
      <c r="I25" s="6">
        <f t="shared" si="6"/>
        <v>88.399999999999991</v>
      </c>
      <c r="J25" s="6">
        <f t="shared" si="6"/>
        <v>88.399999999999991</v>
      </c>
      <c r="K25" s="6">
        <f t="shared" si="6"/>
        <v>88.399999999999991</v>
      </c>
      <c r="L25" s="6">
        <f t="shared" si="6"/>
        <v>88.399999999999991</v>
      </c>
      <c r="M25" s="6">
        <f t="shared" si="6"/>
        <v>88.399999999999991</v>
      </c>
      <c r="N25" s="6">
        <f t="shared" si="6"/>
        <v>88.399999999999991</v>
      </c>
      <c r="O25" s="6">
        <f t="shared" si="6"/>
        <v>88.399999999999991</v>
      </c>
      <c r="P25" s="6">
        <f t="shared" si="6"/>
        <v>88.399999999999991</v>
      </c>
      <c r="Q25" s="6">
        <f t="shared" si="6"/>
        <v>88.399999999999991</v>
      </c>
      <c r="R25" s="6">
        <f t="shared" si="6"/>
        <v>88.399999999999991</v>
      </c>
      <c r="S25" s="6">
        <f t="shared" si="6"/>
        <v>88.399999999999991</v>
      </c>
      <c r="T25" s="6">
        <f t="shared" si="6"/>
        <v>88.399999999999991</v>
      </c>
      <c r="U25" s="6">
        <f t="shared" si="6"/>
        <v>88.399999999999991</v>
      </c>
      <c r="V25" s="6">
        <f t="shared" si="6"/>
        <v>88.399999999999991</v>
      </c>
      <c r="W25" s="6">
        <f t="shared" si="6"/>
        <v>88.399999999999991</v>
      </c>
      <c r="X25" s="6">
        <f t="shared" si="6"/>
        <v>88.399999999999991</v>
      </c>
      <c r="Y25" s="6">
        <f t="shared" si="6"/>
        <v>88.399999999999991</v>
      </c>
      <c r="Z25" s="6">
        <f t="shared" si="6"/>
        <v>88.399999999999991</v>
      </c>
      <c r="AA25" s="6">
        <f t="shared" si="6"/>
        <v>88.399999999999991</v>
      </c>
      <c r="AB25" s="6">
        <f t="shared" si="6"/>
        <v>88.399999999999991</v>
      </c>
      <c r="AC25" s="6">
        <f t="shared" si="6"/>
        <v>88.399999999999991</v>
      </c>
      <c r="AD25" s="6">
        <f t="shared" si="6"/>
        <v>88.399999999999991</v>
      </c>
      <c r="AE25" s="6">
        <f t="shared" si="6"/>
        <v>148.39999999999998</v>
      </c>
      <c r="AF25" s="6">
        <f t="shared" si="6"/>
        <v>220.39999999999998</v>
      </c>
      <c r="AG25" s="6">
        <f t="shared" si="6"/>
        <v>62.159999999999968</v>
      </c>
      <c r="AH25" s="6">
        <f t="shared" si="6"/>
        <v>139.65999999999997</v>
      </c>
      <c r="AI25" s="6">
        <f>AG25+AI22-AI23</f>
        <v>92.059999999999974</v>
      </c>
      <c r="AJ25" s="6">
        <f>AH25+AJ22-AJ23</f>
        <v>173.45999999999998</v>
      </c>
      <c r="AK25" s="6">
        <f>AJ25</f>
        <v>173.45999999999998</v>
      </c>
    </row>
    <row r="26" spans="1:37" x14ac:dyDescent="0.25">
      <c r="A26" s="47" t="s">
        <v>32</v>
      </c>
      <c r="B26" s="76">
        <f>VLOOKUP(A26,[1]INTI!$F$4:$G$317,2,FALSE)</f>
        <v>10.706</v>
      </c>
      <c r="C26" s="8" t="s">
        <v>7</v>
      </c>
      <c r="D26" s="8" t="s">
        <v>4</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f>SUM(F26:AJ26)</f>
        <v>0</v>
      </c>
    </row>
    <row r="27" spans="1:37" x14ac:dyDescent="0.25">
      <c r="A27" s="48" t="str">
        <f t="shared" ref="A27:A29" si="7">A26</f>
        <v>R21</v>
      </c>
      <c r="B27" s="77"/>
      <c r="C27" s="76" t="s">
        <v>8</v>
      </c>
      <c r="D27" s="8" t="s">
        <v>4</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f>SUM(F27:AJ27)</f>
        <v>0</v>
      </c>
    </row>
    <row r="28" spans="1:37" x14ac:dyDescent="0.25">
      <c r="A28" s="48" t="str">
        <f t="shared" si="7"/>
        <v>R21</v>
      </c>
      <c r="B28" s="77"/>
      <c r="C28" s="78"/>
      <c r="D28" s="8" t="s">
        <v>3</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f>SUM(F28:AJ28)</f>
        <v>0</v>
      </c>
    </row>
    <row r="29" spans="1:37" x14ac:dyDescent="0.25">
      <c r="A29" s="49" t="str">
        <f t="shared" si="7"/>
        <v>R21</v>
      </c>
      <c r="B29" s="78"/>
      <c r="C29" s="5" t="s">
        <v>9</v>
      </c>
      <c r="D29" s="5" t="s">
        <v>4</v>
      </c>
      <c r="E29" s="1">
        <v>474.3</v>
      </c>
      <c r="F29" s="6">
        <f t="shared" ref="F29:AH29" si="8">E29+F26-F27</f>
        <v>474.3</v>
      </c>
      <c r="G29" s="6">
        <f t="shared" si="8"/>
        <v>474.3</v>
      </c>
      <c r="H29" s="6">
        <f t="shared" si="8"/>
        <v>474.3</v>
      </c>
      <c r="I29" s="6">
        <f t="shared" si="8"/>
        <v>474.3</v>
      </c>
      <c r="J29" s="6">
        <f t="shared" si="8"/>
        <v>474.3</v>
      </c>
      <c r="K29" s="6">
        <f t="shared" si="8"/>
        <v>474.3</v>
      </c>
      <c r="L29" s="6">
        <f t="shared" si="8"/>
        <v>474.3</v>
      </c>
      <c r="M29" s="6">
        <f t="shared" si="8"/>
        <v>474.3</v>
      </c>
      <c r="N29" s="6">
        <f t="shared" si="8"/>
        <v>474.3</v>
      </c>
      <c r="O29" s="6">
        <f t="shared" si="8"/>
        <v>474.3</v>
      </c>
      <c r="P29" s="6">
        <f t="shared" si="8"/>
        <v>474.3</v>
      </c>
      <c r="Q29" s="6">
        <f t="shared" si="8"/>
        <v>474.3</v>
      </c>
      <c r="R29" s="6">
        <f t="shared" si="8"/>
        <v>474.3</v>
      </c>
      <c r="S29" s="6">
        <f t="shared" si="8"/>
        <v>474.3</v>
      </c>
      <c r="T29" s="6">
        <f t="shared" si="8"/>
        <v>474.3</v>
      </c>
      <c r="U29" s="6">
        <f t="shared" si="8"/>
        <v>474.3</v>
      </c>
      <c r="V29" s="6">
        <f t="shared" si="8"/>
        <v>474.3</v>
      </c>
      <c r="W29" s="6">
        <f t="shared" si="8"/>
        <v>474.3</v>
      </c>
      <c r="X29" s="6">
        <f t="shared" si="8"/>
        <v>474.3</v>
      </c>
      <c r="Y29" s="6">
        <f t="shared" si="8"/>
        <v>474.3</v>
      </c>
      <c r="Z29" s="6">
        <f t="shared" si="8"/>
        <v>474.3</v>
      </c>
      <c r="AA29" s="6">
        <f t="shared" si="8"/>
        <v>474.3</v>
      </c>
      <c r="AB29" s="6">
        <f t="shared" si="8"/>
        <v>474.3</v>
      </c>
      <c r="AC29" s="6">
        <f t="shared" si="8"/>
        <v>474.3</v>
      </c>
      <c r="AD29" s="6">
        <f t="shared" si="8"/>
        <v>474.3</v>
      </c>
      <c r="AE29" s="6">
        <f t="shared" si="8"/>
        <v>474.3</v>
      </c>
      <c r="AF29" s="6">
        <f t="shared" si="8"/>
        <v>474.3</v>
      </c>
      <c r="AG29" s="6">
        <f t="shared" si="8"/>
        <v>474.3</v>
      </c>
      <c r="AH29" s="6">
        <f t="shared" si="8"/>
        <v>474.3</v>
      </c>
      <c r="AI29" s="6">
        <f>AG29+AI26-AI27</f>
        <v>474.3</v>
      </c>
      <c r="AJ29" s="6">
        <f>AH29+AJ26-AJ27</f>
        <v>474.3</v>
      </c>
      <c r="AK29" s="6">
        <f>AJ29</f>
        <v>474.3</v>
      </c>
    </row>
    <row r="30" spans="1:37" x14ac:dyDescent="0.25">
      <c r="A30" s="47" t="s">
        <v>33</v>
      </c>
      <c r="B30" s="76">
        <f>VLOOKUP(A30,[1]INTI!$F$4:$G$317,2,FALSE)</f>
        <v>17.734999999999999</v>
      </c>
      <c r="C30" s="8" t="s">
        <v>7</v>
      </c>
      <c r="D30" s="8" t="s">
        <v>4</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f>SUM(F30:AJ30)</f>
        <v>0</v>
      </c>
    </row>
    <row r="31" spans="1:37" x14ac:dyDescent="0.25">
      <c r="A31" s="48" t="str">
        <f t="shared" ref="A31:A33" si="9">A30</f>
        <v>S24</v>
      </c>
      <c r="B31" s="77"/>
      <c r="C31" s="76" t="s">
        <v>8</v>
      </c>
      <c r="D31" s="8" t="s">
        <v>4</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f>SUM(F31:AJ31)</f>
        <v>0</v>
      </c>
    </row>
    <row r="32" spans="1:37" x14ac:dyDescent="0.25">
      <c r="A32" s="48" t="str">
        <f t="shared" si="9"/>
        <v>S24</v>
      </c>
      <c r="B32" s="77"/>
      <c r="C32" s="78"/>
      <c r="D32" s="8" t="s">
        <v>3</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f>SUM(F32:AJ32)</f>
        <v>0</v>
      </c>
    </row>
    <row r="33" spans="1:37" x14ac:dyDescent="0.25">
      <c r="A33" s="49" t="str">
        <f t="shared" si="9"/>
        <v>S24</v>
      </c>
      <c r="B33" s="78"/>
      <c r="C33" s="5" t="s">
        <v>9</v>
      </c>
      <c r="D33" s="5" t="s">
        <v>4</v>
      </c>
      <c r="E33" s="1">
        <v>-275.60000000000002</v>
      </c>
      <c r="F33" s="6">
        <f t="shared" ref="F33:AH33" si="10">E33+F30-F31</f>
        <v>-275.60000000000002</v>
      </c>
      <c r="G33" s="6">
        <f t="shared" si="10"/>
        <v>-275.60000000000002</v>
      </c>
      <c r="H33" s="6">
        <f t="shared" si="10"/>
        <v>-275.60000000000002</v>
      </c>
      <c r="I33" s="6">
        <f t="shared" si="10"/>
        <v>-275.60000000000002</v>
      </c>
      <c r="J33" s="6">
        <f t="shared" si="10"/>
        <v>-275.60000000000002</v>
      </c>
      <c r="K33" s="6">
        <f t="shared" si="10"/>
        <v>-275.60000000000002</v>
      </c>
      <c r="L33" s="6">
        <f t="shared" si="10"/>
        <v>-275.60000000000002</v>
      </c>
      <c r="M33" s="6">
        <f t="shared" si="10"/>
        <v>-275.60000000000002</v>
      </c>
      <c r="N33" s="6">
        <f t="shared" si="10"/>
        <v>-275.60000000000002</v>
      </c>
      <c r="O33" s="6">
        <f t="shared" si="10"/>
        <v>-275.60000000000002</v>
      </c>
      <c r="P33" s="6">
        <f t="shared" si="10"/>
        <v>-275.60000000000002</v>
      </c>
      <c r="Q33" s="6">
        <f t="shared" si="10"/>
        <v>-275.60000000000002</v>
      </c>
      <c r="R33" s="6">
        <f t="shared" si="10"/>
        <v>-275.60000000000002</v>
      </c>
      <c r="S33" s="6">
        <f t="shared" si="10"/>
        <v>-275.60000000000002</v>
      </c>
      <c r="T33" s="6">
        <f t="shared" si="10"/>
        <v>-275.60000000000002</v>
      </c>
      <c r="U33" s="6">
        <f t="shared" si="10"/>
        <v>-275.60000000000002</v>
      </c>
      <c r="V33" s="6">
        <f t="shared" si="10"/>
        <v>-275.60000000000002</v>
      </c>
      <c r="W33" s="6">
        <f t="shared" si="10"/>
        <v>-275.60000000000002</v>
      </c>
      <c r="X33" s="6">
        <f t="shared" si="10"/>
        <v>-275.60000000000002</v>
      </c>
      <c r="Y33" s="6">
        <f t="shared" si="10"/>
        <v>-275.60000000000002</v>
      </c>
      <c r="Z33" s="6">
        <f t="shared" si="10"/>
        <v>-275.60000000000002</v>
      </c>
      <c r="AA33" s="6">
        <f t="shared" si="10"/>
        <v>-275.60000000000002</v>
      </c>
      <c r="AB33" s="6">
        <f t="shared" si="10"/>
        <v>-275.60000000000002</v>
      </c>
      <c r="AC33" s="6">
        <f t="shared" si="10"/>
        <v>-275.60000000000002</v>
      </c>
      <c r="AD33" s="6">
        <f t="shared" si="10"/>
        <v>-275.60000000000002</v>
      </c>
      <c r="AE33" s="6">
        <f t="shared" si="10"/>
        <v>-275.60000000000002</v>
      </c>
      <c r="AF33" s="6">
        <f t="shared" si="10"/>
        <v>-275.60000000000002</v>
      </c>
      <c r="AG33" s="6">
        <f t="shared" si="10"/>
        <v>-275.60000000000002</v>
      </c>
      <c r="AH33" s="6">
        <f t="shared" si="10"/>
        <v>-275.60000000000002</v>
      </c>
      <c r="AI33" s="6">
        <f>AG33+AI30-AI31</f>
        <v>-275.60000000000002</v>
      </c>
      <c r="AJ33" s="6">
        <f>AH33+AJ30-AJ31</f>
        <v>-275.60000000000002</v>
      </c>
      <c r="AK33" s="6">
        <f>AJ33</f>
        <v>-275.60000000000002</v>
      </c>
    </row>
    <row r="34" spans="1:37" x14ac:dyDescent="0.25">
      <c r="A34" s="47" t="s">
        <v>34</v>
      </c>
      <c r="B34" s="76">
        <f>VLOOKUP(A34,[1]INTI!$F$4:$G$317,2,FALSE)</f>
        <v>6.758</v>
      </c>
      <c r="C34" s="8" t="s">
        <v>7</v>
      </c>
      <c r="D34" s="8" t="s">
        <v>4</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f>SUM(F34:AJ34)</f>
        <v>0</v>
      </c>
    </row>
    <row r="35" spans="1:37" x14ac:dyDescent="0.25">
      <c r="A35" s="48" t="str">
        <f t="shared" ref="A35:A37" si="11">A34</f>
        <v>T26</v>
      </c>
      <c r="B35" s="77"/>
      <c r="C35" s="76" t="s">
        <v>8</v>
      </c>
      <c r="D35" s="8" t="s">
        <v>4</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f>SUM(F35:AJ35)</f>
        <v>0</v>
      </c>
    </row>
    <row r="36" spans="1:37" x14ac:dyDescent="0.25">
      <c r="A36" s="48" t="str">
        <f t="shared" si="11"/>
        <v>T26</v>
      </c>
      <c r="B36" s="77"/>
      <c r="C36" s="78"/>
      <c r="D36" s="8" t="s">
        <v>3</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f>SUM(F36:AJ36)</f>
        <v>0</v>
      </c>
    </row>
    <row r="37" spans="1:37" x14ac:dyDescent="0.25">
      <c r="A37" s="49" t="str">
        <f t="shared" si="11"/>
        <v>T26</v>
      </c>
      <c r="B37" s="78"/>
      <c r="C37" s="5" t="s">
        <v>9</v>
      </c>
      <c r="D37" s="5" t="s">
        <v>4</v>
      </c>
      <c r="E37" s="1">
        <v>-435.4</v>
      </c>
      <c r="F37" s="6">
        <f t="shared" ref="F37:AH37" si="12">E37+F34-F35</f>
        <v>-435.4</v>
      </c>
      <c r="G37" s="6">
        <f t="shared" si="12"/>
        <v>-435.4</v>
      </c>
      <c r="H37" s="6">
        <f t="shared" si="12"/>
        <v>-435.4</v>
      </c>
      <c r="I37" s="6">
        <f t="shared" si="12"/>
        <v>-435.4</v>
      </c>
      <c r="J37" s="6">
        <f t="shared" si="12"/>
        <v>-435.4</v>
      </c>
      <c r="K37" s="6">
        <f t="shared" si="12"/>
        <v>-435.4</v>
      </c>
      <c r="L37" s="6">
        <f t="shared" si="12"/>
        <v>-435.4</v>
      </c>
      <c r="M37" s="6">
        <f t="shared" si="12"/>
        <v>-435.4</v>
      </c>
      <c r="N37" s="6">
        <f t="shared" si="12"/>
        <v>-435.4</v>
      </c>
      <c r="O37" s="6">
        <f t="shared" si="12"/>
        <v>-435.4</v>
      </c>
      <c r="P37" s="6">
        <f t="shared" si="12"/>
        <v>-435.4</v>
      </c>
      <c r="Q37" s="6">
        <f t="shared" si="12"/>
        <v>-435.4</v>
      </c>
      <c r="R37" s="6">
        <f t="shared" si="12"/>
        <v>-435.4</v>
      </c>
      <c r="S37" s="6">
        <f t="shared" si="12"/>
        <v>-435.4</v>
      </c>
      <c r="T37" s="6">
        <f t="shared" si="12"/>
        <v>-435.4</v>
      </c>
      <c r="U37" s="6">
        <f t="shared" si="12"/>
        <v>-435.4</v>
      </c>
      <c r="V37" s="6">
        <f t="shared" si="12"/>
        <v>-435.4</v>
      </c>
      <c r="W37" s="6">
        <f t="shared" si="12"/>
        <v>-435.4</v>
      </c>
      <c r="X37" s="6">
        <f t="shared" si="12"/>
        <v>-435.4</v>
      </c>
      <c r="Y37" s="6">
        <f t="shared" si="12"/>
        <v>-435.4</v>
      </c>
      <c r="Z37" s="6">
        <f t="shared" si="12"/>
        <v>-435.4</v>
      </c>
      <c r="AA37" s="6">
        <f t="shared" si="12"/>
        <v>-435.4</v>
      </c>
      <c r="AB37" s="6">
        <f t="shared" si="12"/>
        <v>-435.4</v>
      </c>
      <c r="AC37" s="6">
        <f t="shared" si="12"/>
        <v>-435.4</v>
      </c>
      <c r="AD37" s="6">
        <f t="shared" si="12"/>
        <v>-435.4</v>
      </c>
      <c r="AE37" s="6">
        <f t="shared" si="12"/>
        <v>-435.4</v>
      </c>
      <c r="AF37" s="6">
        <f t="shared" si="12"/>
        <v>-435.4</v>
      </c>
      <c r="AG37" s="6">
        <f t="shared" si="12"/>
        <v>-435.4</v>
      </c>
      <c r="AH37" s="6">
        <f t="shared" si="12"/>
        <v>-435.4</v>
      </c>
      <c r="AI37" s="6">
        <f>AG37+AI34-AI35</f>
        <v>-435.4</v>
      </c>
      <c r="AJ37" s="6">
        <f>AH37+AJ34-AJ35</f>
        <v>-435.4</v>
      </c>
      <c r="AK37" s="6">
        <f>AJ37</f>
        <v>-435.4</v>
      </c>
    </row>
    <row r="38" spans="1:37" x14ac:dyDescent="0.25">
      <c r="A38" s="47" t="s">
        <v>35</v>
      </c>
      <c r="B38" s="76">
        <f>VLOOKUP(A38,[1]INTI!$F$4:$G$317,2,FALSE)</f>
        <v>19.794</v>
      </c>
      <c r="C38" s="8" t="s">
        <v>7</v>
      </c>
      <c r="D38" s="8" t="s">
        <v>4</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f>SUM(F38:AJ38)</f>
        <v>0</v>
      </c>
    </row>
    <row r="39" spans="1:37" x14ac:dyDescent="0.25">
      <c r="A39" s="48" t="str">
        <f t="shared" ref="A39:A41" si="13">A38</f>
        <v>T27</v>
      </c>
      <c r="B39" s="77"/>
      <c r="C39" s="76" t="s">
        <v>8</v>
      </c>
      <c r="D39" s="8" t="s">
        <v>4</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f>SUM(F39:AJ39)</f>
        <v>0</v>
      </c>
    </row>
    <row r="40" spans="1:37" x14ac:dyDescent="0.25">
      <c r="A40" s="48" t="str">
        <f t="shared" si="13"/>
        <v>T27</v>
      </c>
      <c r="B40" s="77"/>
      <c r="C40" s="78"/>
      <c r="D40" s="8" t="s">
        <v>3</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f>SUM(F40:AJ40)</f>
        <v>0</v>
      </c>
    </row>
    <row r="41" spans="1:37" x14ac:dyDescent="0.25">
      <c r="A41" s="49" t="str">
        <f t="shared" si="13"/>
        <v>T27</v>
      </c>
      <c r="B41" s="78"/>
      <c r="C41" s="5" t="s">
        <v>9</v>
      </c>
      <c r="D41" s="5" t="s">
        <v>4</v>
      </c>
      <c r="E41" s="1">
        <v>256.39999999999998</v>
      </c>
      <c r="F41" s="6">
        <f t="shared" ref="F41:AH41" si="14">E41+F38-F39</f>
        <v>256.39999999999998</v>
      </c>
      <c r="G41" s="6">
        <f t="shared" si="14"/>
        <v>256.39999999999998</v>
      </c>
      <c r="H41" s="6">
        <f t="shared" si="14"/>
        <v>256.39999999999998</v>
      </c>
      <c r="I41" s="6">
        <f t="shared" si="14"/>
        <v>256.39999999999998</v>
      </c>
      <c r="J41" s="6">
        <f t="shared" si="14"/>
        <v>256.39999999999998</v>
      </c>
      <c r="K41" s="6">
        <f t="shared" si="14"/>
        <v>256.39999999999998</v>
      </c>
      <c r="L41" s="6">
        <f t="shared" si="14"/>
        <v>256.39999999999998</v>
      </c>
      <c r="M41" s="6">
        <f t="shared" si="14"/>
        <v>256.39999999999998</v>
      </c>
      <c r="N41" s="6">
        <f t="shared" si="14"/>
        <v>256.39999999999998</v>
      </c>
      <c r="O41" s="6">
        <f t="shared" si="14"/>
        <v>256.39999999999998</v>
      </c>
      <c r="P41" s="6">
        <f t="shared" si="14"/>
        <v>256.39999999999998</v>
      </c>
      <c r="Q41" s="6">
        <f t="shared" si="14"/>
        <v>256.39999999999998</v>
      </c>
      <c r="R41" s="6">
        <f t="shared" si="14"/>
        <v>256.39999999999998</v>
      </c>
      <c r="S41" s="6">
        <f t="shared" si="14"/>
        <v>256.39999999999998</v>
      </c>
      <c r="T41" s="6">
        <f t="shared" si="14"/>
        <v>256.39999999999998</v>
      </c>
      <c r="U41" s="6">
        <f t="shared" si="14"/>
        <v>256.39999999999998</v>
      </c>
      <c r="V41" s="6">
        <f t="shared" si="14"/>
        <v>256.39999999999998</v>
      </c>
      <c r="W41" s="6">
        <f t="shared" si="14"/>
        <v>256.39999999999998</v>
      </c>
      <c r="X41" s="6">
        <f t="shared" si="14"/>
        <v>256.39999999999998</v>
      </c>
      <c r="Y41" s="6">
        <f t="shared" si="14"/>
        <v>256.39999999999998</v>
      </c>
      <c r="Z41" s="6">
        <f t="shared" si="14"/>
        <v>256.39999999999998</v>
      </c>
      <c r="AA41" s="6">
        <f t="shared" si="14"/>
        <v>256.39999999999998</v>
      </c>
      <c r="AB41" s="6">
        <f t="shared" si="14"/>
        <v>256.39999999999998</v>
      </c>
      <c r="AC41" s="6">
        <f t="shared" si="14"/>
        <v>256.39999999999998</v>
      </c>
      <c r="AD41" s="6">
        <f t="shared" si="14"/>
        <v>256.39999999999998</v>
      </c>
      <c r="AE41" s="6">
        <f t="shared" si="14"/>
        <v>256.39999999999998</v>
      </c>
      <c r="AF41" s="6">
        <f t="shared" si="14"/>
        <v>256.39999999999998</v>
      </c>
      <c r="AG41" s="6">
        <f t="shared" si="14"/>
        <v>256.39999999999998</v>
      </c>
      <c r="AH41" s="6">
        <f t="shared" si="14"/>
        <v>256.39999999999998</v>
      </c>
      <c r="AI41" s="6">
        <f>AG41+AI38-AI39</f>
        <v>256.39999999999998</v>
      </c>
      <c r="AJ41" s="6">
        <f>AH41+AJ38-AJ39</f>
        <v>256.39999999999998</v>
      </c>
      <c r="AK41" s="6">
        <f>AJ41</f>
        <v>256.39999999999998</v>
      </c>
    </row>
    <row r="42" spans="1:37" x14ac:dyDescent="0.25">
      <c r="A42" s="47" t="s">
        <v>36</v>
      </c>
      <c r="B42" s="76">
        <f>VLOOKUP(A42,[1]INTI!$F$4:$G$317,2,FALSE)</f>
        <v>20.419</v>
      </c>
      <c r="C42" s="8" t="s">
        <v>7</v>
      </c>
      <c r="D42" s="8" t="s">
        <v>4</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f>SUM(F42:AJ42)</f>
        <v>0</v>
      </c>
    </row>
    <row r="43" spans="1:37" x14ac:dyDescent="0.25">
      <c r="A43" s="48" t="str">
        <f t="shared" ref="A43:A45" si="15">A42</f>
        <v>T28</v>
      </c>
      <c r="B43" s="77"/>
      <c r="C43" s="76" t="s">
        <v>8</v>
      </c>
      <c r="D43" s="8" t="s">
        <v>4</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f>SUM(F43:AJ43)</f>
        <v>0</v>
      </c>
    </row>
    <row r="44" spans="1:37" x14ac:dyDescent="0.25">
      <c r="A44" s="48" t="str">
        <f t="shared" si="15"/>
        <v>T28</v>
      </c>
      <c r="B44" s="77"/>
      <c r="C44" s="78"/>
      <c r="D44" s="8" t="s">
        <v>3</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f>SUM(F44:AJ44)</f>
        <v>0</v>
      </c>
    </row>
    <row r="45" spans="1:37" x14ac:dyDescent="0.25">
      <c r="A45" s="49" t="str">
        <f t="shared" si="15"/>
        <v>T28</v>
      </c>
      <c r="B45" s="78"/>
      <c r="C45" s="5" t="s">
        <v>9</v>
      </c>
      <c r="D45" s="5" t="s">
        <v>4</v>
      </c>
      <c r="E45" s="1">
        <v>44.2</v>
      </c>
      <c r="F45" s="6">
        <f t="shared" ref="F45:AH45" si="16">E45+F42-F43</f>
        <v>44.2</v>
      </c>
      <c r="G45" s="6">
        <f t="shared" si="16"/>
        <v>44.2</v>
      </c>
      <c r="H45" s="6">
        <f t="shared" si="16"/>
        <v>44.2</v>
      </c>
      <c r="I45" s="6">
        <f t="shared" si="16"/>
        <v>44.2</v>
      </c>
      <c r="J45" s="6">
        <f t="shared" si="16"/>
        <v>44.2</v>
      </c>
      <c r="K45" s="6">
        <f t="shared" si="16"/>
        <v>44.2</v>
      </c>
      <c r="L45" s="6">
        <f t="shared" si="16"/>
        <v>44.2</v>
      </c>
      <c r="M45" s="6">
        <f t="shared" si="16"/>
        <v>44.2</v>
      </c>
      <c r="N45" s="6">
        <f t="shared" si="16"/>
        <v>44.2</v>
      </c>
      <c r="O45" s="6">
        <f t="shared" si="16"/>
        <v>44.2</v>
      </c>
      <c r="P45" s="6">
        <f t="shared" si="16"/>
        <v>44.2</v>
      </c>
      <c r="Q45" s="6">
        <f t="shared" si="16"/>
        <v>44.2</v>
      </c>
      <c r="R45" s="6">
        <f t="shared" si="16"/>
        <v>44.2</v>
      </c>
      <c r="S45" s="6">
        <f t="shared" si="16"/>
        <v>44.2</v>
      </c>
      <c r="T45" s="6">
        <f t="shared" si="16"/>
        <v>44.2</v>
      </c>
      <c r="U45" s="6">
        <f t="shared" si="16"/>
        <v>44.2</v>
      </c>
      <c r="V45" s="6">
        <f t="shared" si="16"/>
        <v>44.2</v>
      </c>
      <c r="W45" s="6">
        <f t="shared" si="16"/>
        <v>44.2</v>
      </c>
      <c r="X45" s="6">
        <f t="shared" si="16"/>
        <v>44.2</v>
      </c>
      <c r="Y45" s="6">
        <f t="shared" si="16"/>
        <v>44.2</v>
      </c>
      <c r="Z45" s="6">
        <f t="shared" si="16"/>
        <v>44.2</v>
      </c>
      <c r="AA45" s="6">
        <f t="shared" si="16"/>
        <v>44.2</v>
      </c>
      <c r="AB45" s="6">
        <f t="shared" si="16"/>
        <v>44.2</v>
      </c>
      <c r="AC45" s="6">
        <f t="shared" si="16"/>
        <v>44.2</v>
      </c>
      <c r="AD45" s="6">
        <f t="shared" si="16"/>
        <v>44.2</v>
      </c>
      <c r="AE45" s="6">
        <f t="shared" si="16"/>
        <v>44.2</v>
      </c>
      <c r="AF45" s="6">
        <f t="shared" si="16"/>
        <v>44.2</v>
      </c>
      <c r="AG45" s="6">
        <f t="shared" si="16"/>
        <v>44.2</v>
      </c>
      <c r="AH45" s="6">
        <f t="shared" si="16"/>
        <v>44.2</v>
      </c>
      <c r="AI45" s="6">
        <f>AG45+AI42-AI43</f>
        <v>44.2</v>
      </c>
      <c r="AJ45" s="6">
        <f>AH45+AJ42-AJ43</f>
        <v>44.2</v>
      </c>
      <c r="AK45" s="6">
        <f>AJ45</f>
        <v>44.2</v>
      </c>
    </row>
    <row r="46" spans="1:37" x14ac:dyDescent="0.25">
      <c r="A46" s="47" t="s">
        <v>37</v>
      </c>
      <c r="B46" s="76">
        <f>VLOOKUP(A46,[1]INTI!$F$4:$G$317,2,FALSE)</f>
        <v>19.452000000000002</v>
      </c>
      <c r="C46" s="8" t="s">
        <v>7</v>
      </c>
      <c r="D46" s="8" t="s">
        <v>4</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f>SUM(F46:AJ46)</f>
        <v>0</v>
      </c>
    </row>
    <row r="47" spans="1:37" x14ac:dyDescent="0.25">
      <c r="A47" s="48" t="str">
        <f t="shared" ref="A47:A49" si="17">A46</f>
        <v>U27</v>
      </c>
      <c r="B47" s="77"/>
      <c r="C47" s="76" t="s">
        <v>8</v>
      </c>
      <c r="D47" s="8" t="s">
        <v>4</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f>SUM(F47:AJ47)</f>
        <v>0</v>
      </c>
    </row>
    <row r="48" spans="1:37" x14ac:dyDescent="0.25">
      <c r="A48" s="48" t="str">
        <f t="shared" si="17"/>
        <v>U27</v>
      </c>
      <c r="B48" s="77"/>
      <c r="C48" s="78"/>
      <c r="D48" s="8" t="s">
        <v>3</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f>SUM(F48:AJ48)</f>
        <v>0</v>
      </c>
    </row>
    <row r="49" spans="1:37" x14ac:dyDescent="0.25">
      <c r="A49" s="49" t="str">
        <f t="shared" si="17"/>
        <v>U27</v>
      </c>
      <c r="B49" s="78"/>
      <c r="C49" s="5" t="s">
        <v>9</v>
      </c>
      <c r="D49" s="5" t="s">
        <v>4</v>
      </c>
      <c r="E49" s="1">
        <v>3.4</v>
      </c>
      <c r="F49" s="6">
        <f t="shared" ref="F49:AH49" si="18">E49+F46-F47</f>
        <v>3.4</v>
      </c>
      <c r="G49" s="6">
        <f t="shared" si="18"/>
        <v>3.4</v>
      </c>
      <c r="H49" s="6">
        <f t="shared" si="18"/>
        <v>3.4</v>
      </c>
      <c r="I49" s="6">
        <f t="shared" si="18"/>
        <v>3.4</v>
      </c>
      <c r="J49" s="6">
        <f t="shared" si="18"/>
        <v>3.4</v>
      </c>
      <c r="K49" s="6">
        <f t="shared" si="18"/>
        <v>3.4</v>
      </c>
      <c r="L49" s="6">
        <f t="shared" si="18"/>
        <v>3.4</v>
      </c>
      <c r="M49" s="6">
        <f t="shared" si="18"/>
        <v>3.4</v>
      </c>
      <c r="N49" s="6">
        <f t="shared" si="18"/>
        <v>3.4</v>
      </c>
      <c r="O49" s="6">
        <f t="shared" si="18"/>
        <v>3.4</v>
      </c>
      <c r="P49" s="6">
        <f t="shared" si="18"/>
        <v>3.4</v>
      </c>
      <c r="Q49" s="6">
        <f t="shared" si="18"/>
        <v>3.4</v>
      </c>
      <c r="R49" s="6">
        <f t="shared" si="18"/>
        <v>3.4</v>
      </c>
      <c r="S49" s="6">
        <f t="shared" si="18"/>
        <v>3.4</v>
      </c>
      <c r="T49" s="6">
        <f t="shared" si="18"/>
        <v>3.4</v>
      </c>
      <c r="U49" s="6">
        <f t="shared" si="18"/>
        <v>3.4</v>
      </c>
      <c r="V49" s="6">
        <f t="shared" si="18"/>
        <v>3.4</v>
      </c>
      <c r="W49" s="6">
        <f t="shared" si="18"/>
        <v>3.4</v>
      </c>
      <c r="X49" s="6">
        <f t="shared" si="18"/>
        <v>3.4</v>
      </c>
      <c r="Y49" s="6">
        <f t="shared" si="18"/>
        <v>3.4</v>
      </c>
      <c r="Z49" s="6">
        <f t="shared" si="18"/>
        <v>3.4</v>
      </c>
      <c r="AA49" s="6">
        <f t="shared" si="18"/>
        <v>3.4</v>
      </c>
      <c r="AB49" s="6">
        <f t="shared" si="18"/>
        <v>3.4</v>
      </c>
      <c r="AC49" s="6">
        <f t="shared" si="18"/>
        <v>3.4</v>
      </c>
      <c r="AD49" s="6">
        <f t="shared" si="18"/>
        <v>3.4</v>
      </c>
      <c r="AE49" s="6">
        <f t="shared" si="18"/>
        <v>3.4</v>
      </c>
      <c r="AF49" s="6">
        <f t="shared" si="18"/>
        <v>3.4</v>
      </c>
      <c r="AG49" s="6">
        <f t="shared" si="18"/>
        <v>3.4</v>
      </c>
      <c r="AH49" s="6">
        <f t="shared" si="18"/>
        <v>3.4</v>
      </c>
      <c r="AI49" s="6">
        <f>AG49+AI46-AI47</f>
        <v>3.4</v>
      </c>
      <c r="AJ49" s="6">
        <f>AH49+AJ46-AJ47</f>
        <v>3.4</v>
      </c>
      <c r="AK49" s="6">
        <f>AJ49</f>
        <v>3.4</v>
      </c>
    </row>
    <row r="50" spans="1:37" x14ac:dyDescent="0.25">
      <c r="A50" s="47" t="s">
        <v>38</v>
      </c>
      <c r="B50" s="76">
        <f>VLOOKUP(A50,[1]INTI!$F$4:$G$317,2,FALSE)</f>
        <v>20.87</v>
      </c>
      <c r="C50" s="8" t="s">
        <v>7</v>
      </c>
      <c r="D50" s="8" t="s">
        <v>4</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f>SUM(F50:AJ50)</f>
        <v>0</v>
      </c>
    </row>
    <row r="51" spans="1:37" x14ac:dyDescent="0.25">
      <c r="A51" s="48" t="str">
        <f t="shared" ref="A51:A53" si="19">A50</f>
        <v>U28</v>
      </c>
      <c r="B51" s="77"/>
      <c r="C51" s="76" t="s">
        <v>8</v>
      </c>
      <c r="D51" s="8" t="s">
        <v>4</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f>SUM(F51:AJ51)</f>
        <v>0</v>
      </c>
    </row>
    <row r="52" spans="1:37" x14ac:dyDescent="0.25">
      <c r="A52" s="48" t="str">
        <f t="shared" si="19"/>
        <v>U28</v>
      </c>
      <c r="B52" s="77"/>
      <c r="C52" s="78"/>
      <c r="D52" s="8" t="s">
        <v>3</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f>SUM(F52:AJ52)</f>
        <v>0</v>
      </c>
    </row>
    <row r="53" spans="1:37" x14ac:dyDescent="0.25">
      <c r="A53" s="49" t="str">
        <f t="shared" si="19"/>
        <v>U28</v>
      </c>
      <c r="B53" s="78"/>
      <c r="C53" s="5" t="s">
        <v>9</v>
      </c>
      <c r="D53" s="5" t="s">
        <v>4</v>
      </c>
      <c r="E53" s="1">
        <v>1.9</v>
      </c>
      <c r="F53" s="6">
        <f t="shared" ref="F53:AH53" si="20">E53+F50-F51</f>
        <v>1.9</v>
      </c>
      <c r="G53" s="6">
        <f t="shared" si="20"/>
        <v>1.9</v>
      </c>
      <c r="H53" s="6">
        <f t="shared" si="20"/>
        <v>1.9</v>
      </c>
      <c r="I53" s="6">
        <f t="shared" si="20"/>
        <v>1.9</v>
      </c>
      <c r="J53" s="6">
        <f t="shared" si="20"/>
        <v>1.9</v>
      </c>
      <c r="K53" s="6">
        <f t="shared" si="20"/>
        <v>1.9</v>
      </c>
      <c r="L53" s="6">
        <f t="shared" si="20"/>
        <v>1.9</v>
      </c>
      <c r="M53" s="6">
        <f t="shared" si="20"/>
        <v>1.9</v>
      </c>
      <c r="N53" s="6">
        <f t="shared" si="20"/>
        <v>1.9</v>
      </c>
      <c r="O53" s="6">
        <f t="shared" si="20"/>
        <v>1.9</v>
      </c>
      <c r="P53" s="6">
        <f t="shared" si="20"/>
        <v>1.9</v>
      </c>
      <c r="Q53" s="6">
        <f t="shared" si="20"/>
        <v>1.9</v>
      </c>
      <c r="R53" s="6">
        <f t="shared" si="20"/>
        <v>1.9</v>
      </c>
      <c r="S53" s="6">
        <f t="shared" si="20"/>
        <v>1.9</v>
      </c>
      <c r="T53" s="6">
        <f t="shared" si="20"/>
        <v>1.9</v>
      </c>
      <c r="U53" s="6">
        <f t="shared" si="20"/>
        <v>1.9</v>
      </c>
      <c r="V53" s="6">
        <f t="shared" si="20"/>
        <v>1.9</v>
      </c>
      <c r="W53" s="6">
        <f t="shared" si="20"/>
        <v>1.9</v>
      </c>
      <c r="X53" s="6">
        <f t="shared" si="20"/>
        <v>1.9</v>
      </c>
      <c r="Y53" s="6">
        <f t="shared" si="20"/>
        <v>1.9</v>
      </c>
      <c r="Z53" s="6">
        <f t="shared" si="20"/>
        <v>1.9</v>
      </c>
      <c r="AA53" s="6">
        <f t="shared" si="20"/>
        <v>1.9</v>
      </c>
      <c r="AB53" s="6">
        <f t="shared" si="20"/>
        <v>1.9</v>
      </c>
      <c r="AC53" s="6">
        <f t="shared" si="20"/>
        <v>1.9</v>
      </c>
      <c r="AD53" s="6">
        <f t="shared" si="20"/>
        <v>1.9</v>
      </c>
      <c r="AE53" s="6">
        <f t="shared" si="20"/>
        <v>1.9</v>
      </c>
      <c r="AF53" s="6">
        <f t="shared" si="20"/>
        <v>1.9</v>
      </c>
      <c r="AG53" s="6">
        <f t="shared" si="20"/>
        <v>1.9</v>
      </c>
      <c r="AH53" s="6">
        <f t="shared" si="20"/>
        <v>1.9</v>
      </c>
      <c r="AI53" s="6">
        <f>AG53+AI50-AI51</f>
        <v>1.9</v>
      </c>
      <c r="AJ53" s="6">
        <f>AH53+AJ50-AJ51</f>
        <v>1.9</v>
      </c>
      <c r="AK53" s="6">
        <f>AJ53</f>
        <v>1.9</v>
      </c>
    </row>
    <row r="54" spans="1:37" x14ac:dyDescent="0.25">
      <c r="A54" s="47" t="s">
        <v>39</v>
      </c>
      <c r="B54" s="76">
        <f>VLOOKUP(A54,[1]INTI!$F$4:$G$317,2,FALSE)</f>
        <v>22.082999999999998</v>
      </c>
      <c r="C54" s="8" t="s">
        <v>7</v>
      </c>
      <c r="D54" s="8" t="s">
        <v>4</v>
      </c>
      <c r="E54" s="1"/>
      <c r="F54" s="1"/>
      <c r="G54" s="1"/>
      <c r="H54" s="1"/>
      <c r="I54" s="1">
        <f>(43+4)*3</f>
        <v>141</v>
      </c>
      <c r="J54" s="1">
        <f>56*1.5</f>
        <v>84</v>
      </c>
      <c r="K54" s="1"/>
      <c r="L54" s="1"/>
      <c r="M54" s="1"/>
      <c r="N54" s="1"/>
      <c r="O54" s="1"/>
      <c r="P54" s="1"/>
      <c r="Q54" s="1"/>
      <c r="R54" s="1"/>
      <c r="S54" s="1"/>
      <c r="T54" s="1"/>
      <c r="U54" s="1"/>
      <c r="V54" s="1"/>
      <c r="W54" s="1"/>
      <c r="X54" s="1">
        <f>39*1.7</f>
        <v>66.3</v>
      </c>
      <c r="Y54" s="1"/>
      <c r="Z54" s="1"/>
      <c r="AA54" s="1"/>
      <c r="AB54" s="1"/>
      <c r="AC54" s="1"/>
      <c r="AD54" s="1"/>
      <c r="AE54" s="1"/>
      <c r="AF54" s="1"/>
      <c r="AG54" s="1"/>
      <c r="AH54" s="1"/>
      <c r="AI54" s="1"/>
      <c r="AJ54" s="1"/>
      <c r="AK54" s="1">
        <f>SUM(F54:AJ54)</f>
        <v>291.3</v>
      </c>
    </row>
    <row r="55" spans="1:37" x14ac:dyDescent="0.25">
      <c r="A55" s="48" t="str">
        <f t="shared" ref="A55:A57" si="21">A54</f>
        <v>Q12</v>
      </c>
      <c r="B55" s="77"/>
      <c r="C55" s="76" t="s">
        <v>8</v>
      </c>
      <c r="D55" s="8" t="s">
        <v>4</v>
      </c>
      <c r="E55" s="1"/>
      <c r="F55" s="1"/>
      <c r="G55" s="1">
        <v>60</v>
      </c>
      <c r="H55" s="1"/>
      <c r="I55" s="1">
        <v>84</v>
      </c>
      <c r="J55" s="1">
        <v>64</v>
      </c>
      <c r="K55" s="1">
        <v>80</v>
      </c>
      <c r="L55" s="1">
        <v>14</v>
      </c>
      <c r="M55" s="1">
        <v>18.899999999999999</v>
      </c>
      <c r="N55" s="1"/>
      <c r="O55" s="1"/>
      <c r="P55" s="1"/>
      <c r="Q55" s="1">
        <v>63.28</v>
      </c>
      <c r="R55" s="1">
        <v>67.2</v>
      </c>
      <c r="S55" s="1"/>
      <c r="T55" s="1">
        <v>60.48</v>
      </c>
      <c r="U55" s="1">
        <v>63.28</v>
      </c>
      <c r="V55" s="1"/>
      <c r="W55" s="1"/>
      <c r="X55" s="1"/>
      <c r="Y55" s="1"/>
      <c r="Z55" s="1"/>
      <c r="AA55" s="1"/>
      <c r="AB55" s="1"/>
      <c r="AC55" s="1"/>
      <c r="AD55" s="1"/>
      <c r="AE55" s="1"/>
      <c r="AF55" s="1"/>
      <c r="AG55" s="1"/>
      <c r="AH55" s="1"/>
      <c r="AI55" s="1">
        <v>61.6</v>
      </c>
      <c r="AJ55" s="1">
        <v>64.400000000000006</v>
      </c>
      <c r="AK55" s="1">
        <f>SUM(F55:AJ55)</f>
        <v>701.14</v>
      </c>
    </row>
    <row r="56" spans="1:37" x14ac:dyDescent="0.25">
      <c r="A56" s="48" t="str">
        <f t="shared" si="21"/>
        <v>Q12</v>
      </c>
      <c r="B56" s="77"/>
      <c r="C56" s="78"/>
      <c r="D56" s="8" t="s">
        <v>3</v>
      </c>
      <c r="E56" s="1"/>
      <c r="F56" s="1"/>
      <c r="G56" s="1">
        <v>2.2999999999999998</v>
      </c>
      <c r="H56" s="1"/>
      <c r="I56" s="1">
        <v>2.6</v>
      </c>
      <c r="J56" s="1">
        <v>2.56</v>
      </c>
      <c r="K56" s="1">
        <v>2.8</v>
      </c>
      <c r="L56" s="1">
        <v>0.56000000000000005</v>
      </c>
      <c r="M56" s="1">
        <v>0.56000000000000005</v>
      </c>
      <c r="N56" s="1"/>
      <c r="O56" s="1"/>
      <c r="P56" s="1"/>
      <c r="Q56" s="1">
        <v>1.9100000000000001</v>
      </c>
      <c r="R56" s="1">
        <v>2.04</v>
      </c>
      <c r="S56" s="1"/>
      <c r="T56" s="1">
        <v>1.83</v>
      </c>
      <c r="U56" s="1">
        <v>1.9100000000000001</v>
      </c>
      <c r="V56" s="1"/>
      <c r="W56" s="1"/>
      <c r="X56" s="1"/>
      <c r="Y56" s="1"/>
      <c r="Z56" s="1"/>
      <c r="AA56" s="1"/>
      <c r="AB56" s="1"/>
      <c r="AC56" s="1"/>
      <c r="AD56" s="1"/>
      <c r="AE56" s="1"/>
      <c r="AF56" s="1"/>
      <c r="AG56" s="1"/>
      <c r="AH56" s="1"/>
      <c r="AI56" s="1">
        <v>1.73</v>
      </c>
      <c r="AJ56" s="1">
        <v>1.81</v>
      </c>
      <c r="AK56" s="1">
        <f>SUM(F56:AJ56)</f>
        <v>22.610000000000003</v>
      </c>
    </row>
    <row r="57" spans="1:37" x14ac:dyDescent="0.25">
      <c r="A57" s="49" t="str">
        <f t="shared" si="21"/>
        <v>Q12</v>
      </c>
      <c r="B57" s="78"/>
      <c r="C57" s="5" t="s">
        <v>9</v>
      </c>
      <c r="D57" s="5" t="s">
        <v>4</v>
      </c>
      <c r="E57" s="1">
        <v>-90.840000000000032</v>
      </c>
      <c r="F57" s="6">
        <f t="shared" ref="F57:AH57" si="22">E57+F54-F55</f>
        <v>-90.840000000000032</v>
      </c>
      <c r="G57" s="6">
        <f t="shared" si="22"/>
        <v>-150.84000000000003</v>
      </c>
      <c r="H57" s="6">
        <f t="shared" si="22"/>
        <v>-150.84000000000003</v>
      </c>
      <c r="I57" s="6">
        <f t="shared" si="22"/>
        <v>-93.840000000000032</v>
      </c>
      <c r="J57" s="6">
        <f t="shared" si="22"/>
        <v>-73.840000000000032</v>
      </c>
      <c r="K57" s="6">
        <f t="shared" si="22"/>
        <v>-153.84000000000003</v>
      </c>
      <c r="L57" s="6">
        <f t="shared" si="22"/>
        <v>-167.84000000000003</v>
      </c>
      <c r="M57" s="6">
        <f t="shared" si="22"/>
        <v>-186.74000000000004</v>
      </c>
      <c r="N57" s="6">
        <f t="shared" si="22"/>
        <v>-186.74000000000004</v>
      </c>
      <c r="O57" s="6">
        <f t="shared" si="22"/>
        <v>-186.74000000000004</v>
      </c>
      <c r="P57" s="6">
        <f t="shared" si="22"/>
        <v>-186.74000000000004</v>
      </c>
      <c r="Q57" s="6">
        <f t="shared" si="22"/>
        <v>-250.02000000000004</v>
      </c>
      <c r="R57" s="6">
        <f t="shared" si="22"/>
        <v>-317.22000000000003</v>
      </c>
      <c r="S57" s="6">
        <f t="shared" si="22"/>
        <v>-317.22000000000003</v>
      </c>
      <c r="T57" s="6">
        <f t="shared" si="22"/>
        <v>-377.70000000000005</v>
      </c>
      <c r="U57" s="6">
        <f t="shared" si="22"/>
        <v>-440.98</v>
      </c>
      <c r="V57" s="6">
        <f t="shared" si="22"/>
        <v>-440.98</v>
      </c>
      <c r="W57" s="6">
        <f t="shared" si="22"/>
        <v>-440.98</v>
      </c>
      <c r="X57" s="6">
        <f t="shared" si="22"/>
        <v>-374.68</v>
      </c>
      <c r="Y57" s="6">
        <f t="shared" si="22"/>
        <v>-374.68</v>
      </c>
      <c r="Z57" s="6">
        <f t="shared" si="22"/>
        <v>-374.68</v>
      </c>
      <c r="AA57" s="6">
        <f t="shared" si="22"/>
        <v>-374.68</v>
      </c>
      <c r="AB57" s="6">
        <f t="shared" si="22"/>
        <v>-374.68</v>
      </c>
      <c r="AC57" s="6">
        <f t="shared" si="22"/>
        <v>-374.68</v>
      </c>
      <c r="AD57" s="6">
        <f t="shared" si="22"/>
        <v>-374.68</v>
      </c>
      <c r="AE57" s="6">
        <f t="shared" si="22"/>
        <v>-374.68</v>
      </c>
      <c r="AF57" s="6">
        <f t="shared" si="22"/>
        <v>-374.68</v>
      </c>
      <c r="AG57" s="6">
        <f t="shared" si="22"/>
        <v>-374.68</v>
      </c>
      <c r="AH57" s="6">
        <f t="shared" si="22"/>
        <v>-374.68</v>
      </c>
      <c r="AI57" s="6">
        <f>AG57+AI54-AI55</f>
        <v>-436.28000000000003</v>
      </c>
      <c r="AJ57" s="6">
        <f>AH57+AJ54-AJ55</f>
        <v>-439.08000000000004</v>
      </c>
      <c r="AK57" s="6">
        <f>AJ57</f>
        <v>-439.08000000000004</v>
      </c>
    </row>
    <row r="58" spans="1:37" x14ac:dyDescent="0.25">
      <c r="A58" s="47" t="s">
        <v>40</v>
      </c>
      <c r="B58" s="76">
        <f>VLOOKUP(A58,[1]INTI!$F$4:$G$317,2,FALSE)</f>
        <v>25.617999999999999</v>
      </c>
      <c r="C58" s="8" t="s">
        <v>7</v>
      </c>
      <c r="D58" s="8" t="s">
        <v>4</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f>SUM(F58:AJ58)</f>
        <v>0</v>
      </c>
    </row>
    <row r="59" spans="1:37" x14ac:dyDescent="0.25">
      <c r="A59" s="48" t="str">
        <f t="shared" ref="A59:A61" si="23">A58</f>
        <v>F21</v>
      </c>
      <c r="B59" s="77"/>
      <c r="C59" s="76" t="s">
        <v>8</v>
      </c>
      <c r="D59" s="8" t="s">
        <v>4</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f>SUM(F59:AJ59)</f>
        <v>0</v>
      </c>
    </row>
    <row r="60" spans="1:37" x14ac:dyDescent="0.25">
      <c r="A60" s="48" t="str">
        <f t="shared" si="23"/>
        <v>F21</v>
      </c>
      <c r="B60" s="77"/>
      <c r="C60" s="78"/>
      <c r="D60" s="8" t="s">
        <v>3</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f>SUM(F60:AJ60)</f>
        <v>0</v>
      </c>
    </row>
    <row r="61" spans="1:37" x14ac:dyDescent="0.25">
      <c r="A61" s="49" t="str">
        <f t="shared" si="23"/>
        <v>F21</v>
      </c>
      <c r="B61" s="78"/>
      <c r="C61" s="5" t="s">
        <v>9</v>
      </c>
      <c r="D61" s="5" t="s">
        <v>4</v>
      </c>
      <c r="E61" s="1">
        <v>1.9</v>
      </c>
      <c r="F61" s="6">
        <f t="shared" ref="F61:AH61" si="24">E61+F58-F59</f>
        <v>1.9</v>
      </c>
      <c r="G61" s="6">
        <f t="shared" si="24"/>
        <v>1.9</v>
      </c>
      <c r="H61" s="6">
        <f t="shared" si="24"/>
        <v>1.9</v>
      </c>
      <c r="I61" s="6">
        <f t="shared" si="24"/>
        <v>1.9</v>
      </c>
      <c r="J61" s="6">
        <f t="shared" si="24"/>
        <v>1.9</v>
      </c>
      <c r="K61" s="6">
        <f t="shared" si="24"/>
        <v>1.9</v>
      </c>
      <c r="L61" s="6">
        <f t="shared" si="24"/>
        <v>1.9</v>
      </c>
      <c r="M61" s="6">
        <f t="shared" si="24"/>
        <v>1.9</v>
      </c>
      <c r="N61" s="6">
        <f t="shared" si="24"/>
        <v>1.9</v>
      </c>
      <c r="O61" s="6">
        <f t="shared" si="24"/>
        <v>1.9</v>
      </c>
      <c r="P61" s="6">
        <f t="shared" si="24"/>
        <v>1.9</v>
      </c>
      <c r="Q61" s="6">
        <f t="shared" si="24"/>
        <v>1.9</v>
      </c>
      <c r="R61" s="6">
        <f t="shared" si="24"/>
        <v>1.9</v>
      </c>
      <c r="S61" s="6">
        <f t="shared" si="24"/>
        <v>1.9</v>
      </c>
      <c r="T61" s="6">
        <f t="shared" si="24"/>
        <v>1.9</v>
      </c>
      <c r="U61" s="6">
        <f t="shared" si="24"/>
        <v>1.9</v>
      </c>
      <c r="V61" s="6">
        <f t="shared" si="24"/>
        <v>1.9</v>
      </c>
      <c r="W61" s="6">
        <f t="shared" si="24"/>
        <v>1.9</v>
      </c>
      <c r="X61" s="6">
        <f t="shared" si="24"/>
        <v>1.9</v>
      </c>
      <c r="Y61" s="6">
        <f t="shared" si="24"/>
        <v>1.9</v>
      </c>
      <c r="Z61" s="6">
        <f t="shared" si="24"/>
        <v>1.9</v>
      </c>
      <c r="AA61" s="6">
        <f t="shared" si="24"/>
        <v>1.9</v>
      </c>
      <c r="AB61" s="6">
        <f t="shared" si="24"/>
        <v>1.9</v>
      </c>
      <c r="AC61" s="6">
        <f t="shared" si="24"/>
        <v>1.9</v>
      </c>
      <c r="AD61" s="6">
        <f t="shared" si="24"/>
        <v>1.9</v>
      </c>
      <c r="AE61" s="6">
        <f t="shared" si="24"/>
        <v>1.9</v>
      </c>
      <c r="AF61" s="6">
        <f t="shared" si="24"/>
        <v>1.9</v>
      </c>
      <c r="AG61" s="6">
        <f t="shared" si="24"/>
        <v>1.9</v>
      </c>
      <c r="AH61" s="6">
        <f t="shared" si="24"/>
        <v>1.9</v>
      </c>
      <c r="AI61" s="6">
        <f>AG61+AI58-AI59</f>
        <v>1.9</v>
      </c>
      <c r="AJ61" s="6">
        <f>AH61+AJ58-AJ59</f>
        <v>1.9</v>
      </c>
      <c r="AK61" s="6">
        <f>AJ61</f>
        <v>1.9</v>
      </c>
    </row>
    <row r="62" spans="1:37" x14ac:dyDescent="0.25">
      <c r="A62" s="47" t="s">
        <v>41</v>
      </c>
      <c r="B62" s="76">
        <f>VLOOKUP(A62,[1]INTI!$F$4:$G$317,2,FALSE)</f>
        <v>24.452999999999999</v>
      </c>
      <c r="C62" s="8" t="s">
        <v>7</v>
      </c>
      <c r="D62" s="8" t="s">
        <v>4</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f>SUM(F62:AJ62)</f>
        <v>0</v>
      </c>
    </row>
    <row r="63" spans="1:37" x14ac:dyDescent="0.25">
      <c r="A63" s="48" t="str">
        <f t="shared" ref="A63:A65" si="25">A62</f>
        <v>G19</v>
      </c>
      <c r="B63" s="77"/>
      <c r="C63" s="76" t="s">
        <v>8</v>
      </c>
      <c r="D63" s="8" t="s">
        <v>4</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f>SUM(F63:AJ63)</f>
        <v>0</v>
      </c>
    </row>
    <row r="64" spans="1:37" x14ac:dyDescent="0.25">
      <c r="A64" s="48" t="str">
        <f t="shared" si="25"/>
        <v>G19</v>
      </c>
      <c r="B64" s="77"/>
      <c r="C64" s="78"/>
      <c r="D64" s="8" t="s">
        <v>3</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f>SUM(F64:AJ64)</f>
        <v>0</v>
      </c>
    </row>
    <row r="65" spans="1:37" x14ac:dyDescent="0.25">
      <c r="A65" s="49" t="str">
        <f t="shared" si="25"/>
        <v>G19</v>
      </c>
      <c r="B65" s="78"/>
      <c r="C65" s="5" t="s">
        <v>9</v>
      </c>
      <c r="D65" s="5" t="s">
        <v>4</v>
      </c>
      <c r="E65" s="1">
        <v>1.9</v>
      </c>
      <c r="F65" s="6">
        <f t="shared" ref="F65:AH65" si="26">E65+F62-F63</f>
        <v>1.9</v>
      </c>
      <c r="G65" s="6">
        <f t="shared" si="26"/>
        <v>1.9</v>
      </c>
      <c r="H65" s="6">
        <f t="shared" si="26"/>
        <v>1.9</v>
      </c>
      <c r="I65" s="6">
        <f t="shared" si="26"/>
        <v>1.9</v>
      </c>
      <c r="J65" s="6">
        <f t="shared" si="26"/>
        <v>1.9</v>
      </c>
      <c r="K65" s="6">
        <f t="shared" si="26"/>
        <v>1.9</v>
      </c>
      <c r="L65" s="6">
        <f t="shared" si="26"/>
        <v>1.9</v>
      </c>
      <c r="M65" s="6">
        <f t="shared" si="26"/>
        <v>1.9</v>
      </c>
      <c r="N65" s="6">
        <f t="shared" si="26"/>
        <v>1.9</v>
      </c>
      <c r="O65" s="6">
        <f t="shared" si="26"/>
        <v>1.9</v>
      </c>
      <c r="P65" s="6">
        <f t="shared" si="26"/>
        <v>1.9</v>
      </c>
      <c r="Q65" s="6">
        <f t="shared" si="26"/>
        <v>1.9</v>
      </c>
      <c r="R65" s="6">
        <f t="shared" si="26"/>
        <v>1.9</v>
      </c>
      <c r="S65" s="6">
        <f t="shared" si="26"/>
        <v>1.9</v>
      </c>
      <c r="T65" s="6">
        <f t="shared" si="26"/>
        <v>1.9</v>
      </c>
      <c r="U65" s="6">
        <f t="shared" si="26"/>
        <v>1.9</v>
      </c>
      <c r="V65" s="6">
        <f t="shared" si="26"/>
        <v>1.9</v>
      </c>
      <c r="W65" s="6">
        <f t="shared" si="26"/>
        <v>1.9</v>
      </c>
      <c r="X65" s="6">
        <f t="shared" si="26"/>
        <v>1.9</v>
      </c>
      <c r="Y65" s="6">
        <f t="shared" si="26"/>
        <v>1.9</v>
      </c>
      <c r="Z65" s="6">
        <f t="shared" si="26"/>
        <v>1.9</v>
      </c>
      <c r="AA65" s="6">
        <f t="shared" si="26"/>
        <v>1.9</v>
      </c>
      <c r="AB65" s="6">
        <f t="shared" si="26"/>
        <v>1.9</v>
      </c>
      <c r="AC65" s="6">
        <f t="shared" si="26"/>
        <v>1.9</v>
      </c>
      <c r="AD65" s="6">
        <f t="shared" si="26"/>
        <v>1.9</v>
      </c>
      <c r="AE65" s="6">
        <f t="shared" si="26"/>
        <v>1.9</v>
      </c>
      <c r="AF65" s="6">
        <f t="shared" si="26"/>
        <v>1.9</v>
      </c>
      <c r="AG65" s="6">
        <f t="shared" si="26"/>
        <v>1.9</v>
      </c>
      <c r="AH65" s="6">
        <f t="shared" si="26"/>
        <v>1.9</v>
      </c>
      <c r="AI65" s="6">
        <f>AG65+AI62-AI63</f>
        <v>1.9</v>
      </c>
      <c r="AJ65" s="6">
        <f>AH65+AJ62-AJ63</f>
        <v>1.9</v>
      </c>
      <c r="AK65" s="6">
        <f>AJ65</f>
        <v>1.9</v>
      </c>
    </row>
    <row r="66" spans="1:37" x14ac:dyDescent="0.25">
      <c r="A66" s="47" t="s">
        <v>42</v>
      </c>
      <c r="B66" s="76">
        <f>VLOOKUP(A66,[1]INTI!$F$4:$G$317,2,FALSE)</f>
        <v>39.430999999999997</v>
      </c>
      <c r="C66" s="8" t="s">
        <v>7</v>
      </c>
      <c r="D66" s="8" t="s">
        <v>4</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f>SUM(F66:AJ66)</f>
        <v>0</v>
      </c>
    </row>
    <row r="67" spans="1:37" x14ac:dyDescent="0.25">
      <c r="A67" s="48" t="str">
        <f t="shared" ref="A67:A69" si="27">A66</f>
        <v>G26</v>
      </c>
      <c r="B67" s="77"/>
      <c r="C67" s="76" t="s">
        <v>8</v>
      </c>
      <c r="D67" s="8" t="s">
        <v>4</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f>SUM(F67:AJ67)</f>
        <v>0</v>
      </c>
    </row>
    <row r="68" spans="1:37" x14ac:dyDescent="0.25">
      <c r="A68" s="48" t="str">
        <f t="shared" si="27"/>
        <v>G26</v>
      </c>
      <c r="B68" s="77"/>
      <c r="C68" s="78"/>
      <c r="D68" s="8" t="s">
        <v>3</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f>SUM(F68:AJ68)</f>
        <v>0</v>
      </c>
    </row>
    <row r="69" spans="1:37" x14ac:dyDescent="0.25">
      <c r="A69" s="49" t="str">
        <f t="shared" si="27"/>
        <v>G26</v>
      </c>
      <c r="B69" s="78"/>
      <c r="C69" s="5" t="s">
        <v>9</v>
      </c>
      <c r="D69" s="5" t="s">
        <v>4</v>
      </c>
      <c r="E69" s="1">
        <v>1.9</v>
      </c>
      <c r="F69" s="6">
        <f t="shared" ref="F69:AH69" si="28">E69+F66-F67</f>
        <v>1.9</v>
      </c>
      <c r="G69" s="6">
        <f t="shared" si="28"/>
        <v>1.9</v>
      </c>
      <c r="H69" s="6">
        <f t="shared" si="28"/>
        <v>1.9</v>
      </c>
      <c r="I69" s="6">
        <f t="shared" si="28"/>
        <v>1.9</v>
      </c>
      <c r="J69" s="6">
        <f t="shared" si="28"/>
        <v>1.9</v>
      </c>
      <c r="K69" s="6">
        <f t="shared" si="28"/>
        <v>1.9</v>
      </c>
      <c r="L69" s="6">
        <f t="shared" si="28"/>
        <v>1.9</v>
      </c>
      <c r="M69" s="6">
        <f t="shared" si="28"/>
        <v>1.9</v>
      </c>
      <c r="N69" s="6">
        <f t="shared" si="28"/>
        <v>1.9</v>
      </c>
      <c r="O69" s="6">
        <f t="shared" si="28"/>
        <v>1.9</v>
      </c>
      <c r="P69" s="6">
        <f t="shared" si="28"/>
        <v>1.9</v>
      </c>
      <c r="Q69" s="6">
        <f t="shared" si="28"/>
        <v>1.9</v>
      </c>
      <c r="R69" s="6">
        <f t="shared" si="28"/>
        <v>1.9</v>
      </c>
      <c r="S69" s="6">
        <f t="shared" si="28"/>
        <v>1.9</v>
      </c>
      <c r="T69" s="6">
        <f t="shared" si="28"/>
        <v>1.9</v>
      </c>
      <c r="U69" s="6">
        <f t="shared" si="28"/>
        <v>1.9</v>
      </c>
      <c r="V69" s="6">
        <f t="shared" si="28"/>
        <v>1.9</v>
      </c>
      <c r="W69" s="6">
        <f t="shared" si="28"/>
        <v>1.9</v>
      </c>
      <c r="X69" s="6">
        <f t="shared" si="28"/>
        <v>1.9</v>
      </c>
      <c r="Y69" s="6">
        <f t="shared" si="28"/>
        <v>1.9</v>
      </c>
      <c r="Z69" s="6">
        <f t="shared" si="28"/>
        <v>1.9</v>
      </c>
      <c r="AA69" s="6">
        <f t="shared" si="28"/>
        <v>1.9</v>
      </c>
      <c r="AB69" s="6">
        <f t="shared" si="28"/>
        <v>1.9</v>
      </c>
      <c r="AC69" s="6">
        <f t="shared" si="28"/>
        <v>1.9</v>
      </c>
      <c r="AD69" s="6">
        <f t="shared" si="28"/>
        <v>1.9</v>
      </c>
      <c r="AE69" s="6">
        <f t="shared" si="28"/>
        <v>1.9</v>
      </c>
      <c r="AF69" s="6">
        <f t="shared" si="28"/>
        <v>1.9</v>
      </c>
      <c r="AG69" s="6">
        <f t="shared" si="28"/>
        <v>1.9</v>
      </c>
      <c r="AH69" s="6">
        <f t="shared" si="28"/>
        <v>1.9</v>
      </c>
      <c r="AI69" s="6">
        <f>AG69+AI66-AI67</f>
        <v>1.9</v>
      </c>
      <c r="AJ69" s="6">
        <f>AH69+AJ66-AJ67</f>
        <v>1.9</v>
      </c>
      <c r="AK69" s="6">
        <f>AJ69</f>
        <v>1.9</v>
      </c>
    </row>
    <row r="70" spans="1:37" x14ac:dyDescent="0.25">
      <c r="A70" s="47" t="s">
        <v>43</v>
      </c>
      <c r="B70" s="76">
        <f>VLOOKUP(A70,[1]INTI!$F$4:$G$317,2,FALSE)</f>
        <v>19.09</v>
      </c>
      <c r="C70" s="8" t="s">
        <v>7</v>
      </c>
      <c r="D70" s="8" t="s">
        <v>4</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v>0</v>
      </c>
    </row>
    <row r="71" spans="1:37" x14ac:dyDescent="0.25">
      <c r="A71" s="48" t="str">
        <f t="shared" ref="A71:A73" si="29">A70</f>
        <v>H04</v>
      </c>
      <c r="B71" s="77"/>
      <c r="C71" s="76" t="s">
        <v>8</v>
      </c>
      <c r="D71" s="8" t="s">
        <v>4</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4">
        <v>0</v>
      </c>
    </row>
    <row r="72" spans="1:37" x14ac:dyDescent="0.25">
      <c r="A72" s="48" t="str">
        <f t="shared" si="29"/>
        <v>H04</v>
      </c>
      <c r="B72" s="77"/>
      <c r="C72" s="78"/>
      <c r="D72" s="8" t="s">
        <v>3</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2">
        <v>0</v>
      </c>
    </row>
    <row r="73" spans="1:37" x14ac:dyDescent="0.25">
      <c r="A73" s="49" t="str">
        <f t="shared" si="29"/>
        <v>H04</v>
      </c>
      <c r="B73" s="78"/>
      <c r="C73" s="5" t="s">
        <v>9</v>
      </c>
      <c r="D73" s="5" t="s">
        <v>4</v>
      </c>
      <c r="E73" s="1">
        <v>3.4</v>
      </c>
      <c r="F73" s="6">
        <f t="shared" ref="F73:AH73" si="30">E73+F70-F71</f>
        <v>3.4</v>
      </c>
      <c r="G73" s="6">
        <f t="shared" si="30"/>
        <v>3.4</v>
      </c>
      <c r="H73" s="6">
        <f t="shared" si="30"/>
        <v>3.4</v>
      </c>
      <c r="I73" s="6">
        <f t="shared" si="30"/>
        <v>3.4</v>
      </c>
      <c r="J73" s="6">
        <f t="shared" si="30"/>
        <v>3.4</v>
      </c>
      <c r="K73" s="6">
        <f t="shared" si="30"/>
        <v>3.4</v>
      </c>
      <c r="L73" s="6">
        <f t="shared" si="30"/>
        <v>3.4</v>
      </c>
      <c r="M73" s="6">
        <f t="shared" si="30"/>
        <v>3.4</v>
      </c>
      <c r="N73" s="6">
        <f t="shared" si="30"/>
        <v>3.4</v>
      </c>
      <c r="O73" s="6">
        <f t="shared" si="30"/>
        <v>3.4</v>
      </c>
      <c r="P73" s="6">
        <f t="shared" si="30"/>
        <v>3.4</v>
      </c>
      <c r="Q73" s="6">
        <f t="shared" si="30"/>
        <v>3.4</v>
      </c>
      <c r="R73" s="6">
        <f t="shared" si="30"/>
        <v>3.4</v>
      </c>
      <c r="S73" s="6">
        <f t="shared" si="30"/>
        <v>3.4</v>
      </c>
      <c r="T73" s="6">
        <f t="shared" si="30"/>
        <v>3.4</v>
      </c>
      <c r="U73" s="6">
        <f t="shared" si="30"/>
        <v>3.4</v>
      </c>
      <c r="V73" s="6">
        <f t="shared" si="30"/>
        <v>3.4</v>
      </c>
      <c r="W73" s="6">
        <f t="shared" si="30"/>
        <v>3.4</v>
      </c>
      <c r="X73" s="6">
        <f t="shared" si="30"/>
        <v>3.4</v>
      </c>
      <c r="Y73" s="6">
        <f t="shared" si="30"/>
        <v>3.4</v>
      </c>
      <c r="Z73" s="6">
        <f t="shared" si="30"/>
        <v>3.4</v>
      </c>
      <c r="AA73" s="6">
        <f t="shared" si="30"/>
        <v>3.4</v>
      </c>
      <c r="AB73" s="6">
        <f t="shared" si="30"/>
        <v>3.4</v>
      </c>
      <c r="AC73" s="6">
        <f t="shared" si="30"/>
        <v>3.4</v>
      </c>
      <c r="AD73" s="6">
        <f t="shared" si="30"/>
        <v>3.4</v>
      </c>
      <c r="AE73" s="6">
        <f t="shared" si="30"/>
        <v>3.4</v>
      </c>
      <c r="AF73" s="6">
        <f t="shared" si="30"/>
        <v>3.4</v>
      </c>
      <c r="AG73" s="6">
        <f t="shared" si="30"/>
        <v>3.4</v>
      </c>
      <c r="AH73" s="6">
        <f t="shared" si="30"/>
        <v>3.4</v>
      </c>
      <c r="AI73" s="6">
        <f>AG73+AI70-AI71</f>
        <v>3.4</v>
      </c>
      <c r="AJ73" s="6">
        <f>AH73+AJ70-AJ71</f>
        <v>3.4</v>
      </c>
      <c r="AK73" s="6">
        <f>AJ73</f>
        <v>3.4</v>
      </c>
    </row>
    <row r="74" spans="1:37" x14ac:dyDescent="0.25">
      <c r="A74" s="47" t="s">
        <v>44</v>
      </c>
      <c r="B74" s="76">
        <f>VLOOKUP(A74,[1]INTI!$F$4:$G$317,2,FALSE)</f>
        <v>19.946000000000002</v>
      </c>
      <c r="C74" s="8" t="s">
        <v>7</v>
      </c>
      <c r="D74" s="8" t="s">
        <v>4</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v>0</v>
      </c>
    </row>
    <row r="75" spans="1:37" x14ac:dyDescent="0.25">
      <c r="A75" s="48" t="str">
        <f t="shared" ref="A75:A77" si="31">A74</f>
        <v>I05</v>
      </c>
      <c r="B75" s="77"/>
      <c r="C75" s="76" t="s">
        <v>8</v>
      </c>
      <c r="D75" s="8" t="s">
        <v>4</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4">
        <v>0</v>
      </c>
    </row>
    <row r="76" spans="1:37" ht="14.25" customHeight="1" x14ac:dyDescent="0.25">
      <c r="A76" s="48" t="str">
        <f t="shared" si="31"/>
        <v>I05</v>
      </c>
      <c r="B76" s="77"/>
      <c r="C76" s="78"/>
      <c r="D76" s="8" t="s">
        <v>3</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2">
        <v>0</v>
      </c>
    </row>
    <row r="77" spans="1:37" x14ac:dyDescent="0.25">
      <c r="A77" s="49" t="str">
        <f t="shared" si="31"/>
        <v>I05</v>
      </c>
      <c r="B77" s="78"/>
      <c r="C77" s="5" t="s">
        <v>9</v>
      </c>
      <c r="D77" s="5" t="s">
        <v>4</v>
      </c>
      <c r="E77" s="1">
        <v>3.4</v>
      </c>
      <c r="F77" s="6">
        <f t="shared" ref="F77:AH77" si="32">E77+F74-F75</f>
        <v>3.4</v>
      </c>
      <c r="G77" s="6">
        <f t="shared" si="32"/>
        <v>3.4</v>
      </c>
      <c r="H77" s="6">
        <f t="shared" si="32"/>
        <v>3.4</v>
      </c>
      <c r="I77" s="6">
        <f t="shared" si="32"/>
        <v>3.4</v>
      </c>
      <c r="J77" s="6">
        <f t="shared" si="32"/>
        <v>3.4</v>
      </c>
      <c r="K77" s="6">
        <f t="shared" si="32"/>
        <v>3.4</v>
      </c>
      <c r="L77" s="6">
        <f t="shared" si="32"/>
        <v>3.4</v>
      </c>
      <c r="M77" s="6">
        <f t="shared" si="32"/>
        <v>3.4</v>
      </c>
      <c r="N77" s="6">
        <f t="shared" si="32"/>
        <v>3.4</v>
      </c>
      <c r="O77" s="6">
        <f t="shared" si="32"/>
        <v>3.4</v>
      </c>
      <c r="P77" s="6">
        <f t="shared" si="32"/>
        <v>3.4</v>
      </c>
      <c r="Q77" s="6">
        <f t="shared" si="32"/>
        <v>3.4</v>
      </c>
      <c r="R77" s="6">
        <f t="shared" si="32"/>
        <v>3.4</v>
      </c>
      <c r="S77" s="6">
        <f t="shared" si="32"/>
        <v>3.4</v>
      </c>
      <c r="T77" s="6">
        <f t="shared" si="32"/>
        <v>3.4</v>
      </c>
      <c r="U77" s="6">
        <f t="shared" si="32"/>
        <v>3.4</v>
      </c>
      <c r="V77" s="6">
        <f t="shared" si="32"/>
        <v>3.4</v>
      </c>
      <c r="W77" s="6">
        <f t="shared" si="32"/>
        <v>3.4</v>
      </c>
      <c r="X77" s="6">
        <f t="shared" si="32"/>
        <v>3.4</v>
      </c>
      <c r="Y77" s="6">
        <f t="shared" si="32"/>
        <v>3.4</v>
      </c>
      <c r="Z77" s="6">
        <f t="shared" si="32"/>
        <v>3.4</v>
      </c>
      <c r="AA77" s="6">
        <f t="shared" si="32"/>
        <v>3.4</v>
      </c>
      <c r="AB77" s="6">
        <f t="shared" si="32"/>
        <v>3.4</v>
      </c>
      <c r="AC77" s="6">
        <f t="shared" si="32"/>
        <v>3.4</v>
      </c>
      <c r="AD77" s="6">
        <f t="shared" si="32"/>
        <v>3.4</v>
      </c>
      <c r="AE77" s="6">
        <f t="shared" si="32"/>
        <v>3.4</v>
      </c>
      <c r="AF77" s="6">
        <f t="shared" si="32"/>
        <v>3.4</v>
      </c>
      <c r="AG77" s="6">
        <f t="shared" si="32"/>
        <v>3.4</v>
      </c>
      <c r="AH77" s="6">
        <f t="shared" si="32"/>
        <v>3.4</v>
      </c>
      <c r="AI77" s="6">
        <f>AG77+AI74-AI75</f>
        <v>3.4</v>
      </c>
      <c r="AJ77" s="6">
        <f>AH77+AJ74-AJ75</f>
        <v>3.4</v>
      </c>
      <c r="AK77" s="6">
        <f>AJ77</f>
        <v>3.4</v>
      </c>
    </row>
    <row r="78" spans="1:37" x14ac:dyDescent="0.25">
      <c r="A78" s="47" t="s">
        <v>45</v>
      </c>
      <c r="B78" s="76">
        <f>VLOOKUP(A78,[1]INTI!$F$4:$G$317,2,FALSE)</f>
        <v>30.151</v>
      </c>
      <c r="C78" s="8" t="s">
        <v>7</v>
      </c>
      <c r="D78" s="8" t="s">
        <v>4</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v>0</v>
      </c>
    </row>
    <row r="79" spans="1:37" x14ac:dyDescent="0.25">
      <c r="A79" s="48" t="str">
        <f t="shared" ref="A79:A81" si="33">A78</f>
        <v>I06</v>
      </c>
      <c r="B79" s="77"/>
      <c r="C79" s="76" t="s">
        <v>8</v>
      </c>
      <c r="D79" s="8" t="s">
        <v>4</v>
      </c>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4">
        <v>0</v>
      </c>
    </row>
    <row r="80" spans="1:37" x14ac:dyDescent="0.25">
      <c r="A80" s="48" t="str">
        <f t="shared" si="33"/>
        <v>I06</v>
      </c>
      <c r="B80" s="77"/>
      <c r="C80" s="78"/>
      <c r="D80" s="8" t="s">
        <v>3</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2">
        <v>0</v>
      </c>
    </row>
    <row r="81" spans="1:37" x14ac:dyDescent="0.25">
      <c r="A81" s="49" t="str">
        <f t="shared" si="33"/>
        <v>I06</v>
      </c>
      <c r="B81" s="78"/>
      <c r="C81" s="5" t="s">
        <v>9</v>
      </c>
      <c r="D81" s="5" t="s">
        <v>4</v>
      </c>
      <c r="E81" s="1">
        <v>-4.0999999999999996</v>
      </c>
      <c r="F81" s="6">
        <f t="shared" ref="F81:AH81" si="34">E81+F78-F79</f>
        <v>-4.0999999999999996</v>
      </c>
      <c r="G81" s="6">
        <f t="shared" si="34"/>
        <v>-4.0999999999999996</v>
      </c>
      <c r="H81" s="6">
        <f t="shared" si="34"/>
        <v>-4.0999999999999996</v>
      </c>
      <c r="I81" s="6">
        <f t="shared" si="34"/>
        <v>-4.0999999999999996</v>
      </c>
      <c r="J81" s="6">
        <f t="shared" si="34"/>
        <v>-4.0999999999999996</v>
      </c>
      <c r="K81" s="6">
        <f t="shared" si="34"/>
        <v>-4.0999999999999996</v>
      </c>
      <c r="L81" s="6">
        <f t="shared" si="34"/>
        <v>-4.0999999999999996</v>
      </c>
      <c r="M81" s="6">
        <f t="shared" si="34"/>
        <v>-4.0999999999999996</v>
      </c>
      <c r="N81" s="6">
        <f t="shared" si="34"/>
        <v>-4.0999999999999996</v>
      </c>
      <c r="O81" s="6">
        <f t="shared" si="34"/>
        <v>-4.0999999999999996</v>
      </c>
      <c r="P81" s="6">
        <f t="shared" si="34"/>
        <v>-4.0999999999999996</v>
      </c>
      <c r="Q81" s="6">
        <f t="shared" si="34"/>
        <v>-4.0999999999999996</v>
      </c>
      <c r="R81" s="6">
        <f t="shared" si="34"/>
        <v>-4.0999999999999996</v>
      </c>
      <c r="S81" s="6">
        <f t="shared" si="34"/>
        <v>-4.0999999999999996</v>
      </c>
      <c r="T81" s="6">
        <f t="shared" si="34"/>
        <v>-4.0999999999999996</v>
      </c>
      <c r="U81" s="6">
        <f t="shared" si="34"/>
        <v>-4.0999999999999996</v>
      </c>
      <c r="V81" s="6">
        <f t="shared" si="34"/>
        <v>-4.0999999999999996</v>
      </c>
      <c r="W81" s="6">
        <f t="shared" si="34"/>
        <v>-4.0999999999999996</v>
      </c>
      <c r="X81" s="6">
        <f t="shared" si="34"/>
        <v>-4.0999999999999996</v>
      </c>
      <c r="Y81" s="6">
        <f t="shared" si="34"/>
        <v>-4.0999999999999996</v>
      </c>
      <c r="Z81" s="6">
        <f t="shared" si="34"/>
        <v>-4.0999999999999996</v>
      </c>
      <c r="AA81" s="6">
        <f t="shared" si="34"/>
        <v>-4.0999999999999996</v>
      </c>
      <c r="AB81" s="6">
        <f t="shared" si="34"/>
        <v>-4.0999999999999996</v>
      </c>
      <c r="AC81" s="6">
        <f t="shared" si="34"/>
        <v>-4.0999999999999996</v>
      </c>
      <c r="AD81" s="6">
        <f t="shared" si="34"/>
        <v>-4.0999999999999996</v>
      </c>
      <c r="AE81" s="6">
        <f t="shared" si="34"/>
        <v>-4.0999999999999996</v>
      </c>
      <c r="AF81" s="6">
        <f t="shared" si="34"/>
        <v>-4.0999999999999996</v>
      </c>
      <c r="AG81" s="6">
        <f t="shared" si="34"/>
        <v>-4.0999999999999996</v>
      </c>
      <c r="AH81" s="6">
        <f t="shared" si="34"/>
        <v>-4.0999999999999996</v>
      </c>
      <c r="AI81" s="6">
        <f>AG81+AI78-AI79</f>
        <v>-4.0999999999999996</v>
      </c>
      <c r="AJ81" s="6">
        <f>AH81+AJ78-AJ79</f>
        <v>-4.0999999999999996</v>
      </c>
      <c r="AK81" s="6">
        <f>AJ81</f>
        <v>-4.0999999999999996</v>
      </c>
    </row>
    <row r="82" spans="1:37" x14ac:dyDescent="0.25">
      <c r="A82" s="47" t="s">
        <v>46</v>
      </c>
      <c r="B82" s="76">
        <f>VLOOKUP(A82,[1]INTI!$F$4:$G$317,2,FALSE)</f>
        <v>27.567</v>
      </c>
      <c r="C82" s="8" t="s">
        <v>7</v>
      </c>
      <c r="D82" s="8" t="s">
        <v>4</v>
      </c>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v>0</v>
      </c>
    </row>
    <row r="83" spans="1:37" x14ac:dyDescent="0.25">
      <c r="A83" s="48" t="str">
        <f t="shared" ref="A83:A85" si="35">A82</f>
        <v>I19</v>
      </c>
      <c r="B83" s="77"/>
      <c r="C83" s="76" t="s">
        <v>8</v>
      </c>
      <c r="D83" s="8" t="s">
        <v>4</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4">
        <v>0</v>
      </c>
    </row>
    <row r="84" spans="1:37" x14ac:dyDescent="0.25">
      <c r="A84" s="48" t="str">
        <f t="shared" si="35"/>
        <v>I19</v>
      </c>
      <c r="B84" s="77"/>
      <c r="C84" s="78"/>
      <c r="D84" s="8" t="s">
        <v>3</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2">
        <v>0</v>
      </c>
    </row>
    <row r="85" spans="1:37" x14ac:dyDescent="0.25">
      <c r="A85" s="49" t="str">
        <f t="shared" si="35"/>
        <v>I19</v>
      </c>
      <c r="B85" s="78"/>
      <c r="C85" s="5" t="s">
        <v>9</v>
      </c>
      <c r="D85" s="5" t="s">
        <v>4</v>
      </c>
      <c r="E85" s="1">
        <v>-317.39999999999998</v>
      </c>
      <c r="F85" s="6">
        <f t="shared" ref="F85:AH85" si="36">E85+F82-F83</f>
        <v>-317.39999999999998</v>
      </c>
      <c r="G85" s="6">
        <f t="shared" si="36"/>
        <v>-317.39999999999998</v>
      </c>
      <c r="H85" s="6">
        <f t="shared" si="36"/>
        <v>-317.39999999999998</v>
      </c>
      <c r="I85" s="6">
        <f t="shared" si="36"/>
        <v>-317.39999999999998</v>
      </c>
      <c r="J85" s="6">
        <f t="shared" si="36"/>
        <v>-317.39999999999998</v>
      </c>
      <c r="K85" s="6">
        <f t="shared" si="36"/>
        <v>-317.39999999999998</v>
      </c>
      <c r="L85" s="6">
        <f t="shared" si="36"/>
        <v>-317.39999999999998</v>
      </c>
      <c r="M85" s="6">
        <f t="shared" si="36"/>
        <v>-317.39999999999998</v>
      </c>
      <c r="N85" s="6">
        <f t="shared" si="36"/>
        <v>-317.39999999999998</v>
      </c>
      <c r="O85" s="6">
        <f t="shared" si="36"/>
        <v>-317.39999999999998</v>
      </c>
      <c r="P85" s="6">
        <f t="shared" si="36"/>
        <v>-317.39999999999998</v>
      </c>
      <c r="Q85" s="6">
        <f t="shared" si="36"/>
        <v>-317.39999999999998</v>
      </c>
      <c r="R85" s="6">
        <f t="shared" si="36"/>
        <v>-317.39999999999998</v>
      </c>
      <c r="S85" s="6">
        <f t="shared" si="36"/>
        <v>-317.39999999999998</v>
      </c>
      <c r="T85" s="6">
        <f t="shared" si="36"/>
        <v>-317.39999999999998</v>
      </c>
      <c r="U85" s="6">
        <f t="shared" si="36"/>
        <v>-317.39999999999998</v>
      </c>
      <c r="V85" s="6">
        <f t="shared" si="36"/>
        <v>-317.39999999999998</v>
      </c>
      <c r="W85" s="6">
        <f t="shared" si="36"/>
        <v>-317.39999999999998</v>
      </c>
      <c r="X85" s="6">
        <f t="shared" si="36"/>
        <v>-317.39999999999998</v>
      </c>
      <c r="Y85" s="6">
        <f t="shared" si="36"/>
        <v>-317.39999999999998</v>
      </c>
      <c r="Z85" s="6">
        <f t="shared" si="36"/>
        <v>-317.39999999999998</v>
      </c>
      <c r="AA85" s="6">
        <f t="shared" si="36"/>
        <v>-317.39999999999998</v>
      </c>
      <c r="AB85" s="6">
        <f t="shared" si="36"/>
        <v>-317.39999999999998</v>
      </c>
      <c r="AC85" s="6">
        <f t="shared" si="36"/>
        <v>-317.39999999999998</v>
      </c>
      <c r="AD85" s="6">
        <f t="shared" si="36"/>
        <v>-317.39999999999998</v>
      </c>
      <c r="AE85" s="6">
        <f t="shared" si="36"/>
        <v>-317.39999999999998</v>
      </c>
      <c r="AF85" s="6">
        <f t="shared" si="36"/>
        <v>-317.39999999999998</v>
      </c>
      <c r="AG85" s="6">
        <f t="shared" si="36"/>
        <v>-317.39999999999998</v>
      </c>
      <c r="AH85" s="6">
        <f t="shared" si="36"/>
        <v>-317.39999999999998</v>
      </c>
      <c r="AI85" s="6">
        <f>AG85+AI82-AI83</f>
        <v>-317.39999999999998</v>
      </c>
      <c r="AJ85" s="6">
        <f>AH85+AJ82-AJ83</f>
        <v>-317.39999999999998</v>
      </c>
      <c r="AK85" s="6">
        <f>AJ85</f>
        <v>-317.39999999999998</v>
      </c>
    </row>
    <row r="86" spans="1:37" x14ac:dyDescent="0.25">
      <c r="A86" s="47" t="s">
        <v>47</v>
      </c>
      <c r="B86" s="76">
        <f>VLOOKUP(A86,[1]INTI!$F$4:$G$317,2,FALSE)</f>
        <v>34.872999999999998</v>
      </c>
      <c r="C86" s="8" t="s">
        <v>7</v>
      </c>
      <c r="D86" s="8" t="s">
        <v>4</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f>SUM(F86:AJ86)</f>
        <v>0</v>
      </c>
    </row>
    <row r="87" spans="1:37" x14ac:dyDescent="0.25">
      <c r="A87" s="48" t="str">
        <f t="shared" ref="A87:A89" si="37">A86</f>
        <v>I20</v>
      </c>
      <c r="B87" s="77"/>
      <c r="C87" s="76" t="s">
        <v>8</v>
      </c>
      <c r="D87" s="8" t="s">
        <v>4</v>
      </c>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f>SUM(F87:AJ87)</f>
        <v>0</v>
      </c>
    </row>
    <row r="88" spans="1:37" x14ac:dyDescent="0.25">
      <c r="A88" s="48" t="str">
        <f t="shared" si="37"/>
        <v>I20</v>
      </c>
      <c r="B88" s="77"/>
      <c r="C88" s="78"/>
      <c r="D88" s="8" t="s">
        <v>3</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f>SUM(F88:AJ88)</f>
        <v>0</v>
      </c>
    </row>
    <row r="89" spans="1:37" x14ac:dyDescent="0.25">
      <c r="A89" s="49" t="str">
        <f t="shared" si="37"/>
        <v>I20</v>
      </c>
      <c r="B89" s="78"/>
      <c r="C89" s="5" t="s">
        <v>9</v>
      </c>
      <c r="D89" s="5" t="s">
        <v>4</v>
      </c>
      <c r="E89" s="1"/>
      <c r="F89" s="6">
        <f t="shared" ref="F89:AH89" si="38">E89+F86-F87</f>
        <v>0</v>
      </c>
      <c r="G89" s="6">
        <f t="shared" si="38"/>
        <v>0</v>
      </c>
      <c r="H89" s="6">
        <f t="shared" si="38"/>
        <v>0</v>
      </c>
      <c r="I89" s="6">
        <f t="shared" si="38"/>
        <v>0</v>
      </c>
      <c r="J89" s="6">
        <f t="shared" si="38"/>
        <v>0</v>
      </c>
      <c r="K89" s="6">
        <f t="shared" si="38"/>
        <v>0</v>
      </c>
      <c r="L89" s="6">
        <f t="shared" si="38"/>
        <v>0</v>
      </c>
      <c r="M89" s="6">
        <f t="shared" si="38"/>
        <v>0</v>
      </c>
      <c r="N89" s="6">
        <f t="shared" si="38"/>
        <v>0</v>
      </c>
      <c r="O89" s="6">
        <f t="shared" si="38"/>
        <v>0</v>
      </c>
      <c r="P89" s="6">
        <f t="shared" si="38"/>
        <v>0</v>
      </c>
      <c r="Q89" s="6">
        <f t="shared" si="38"/>
        <v>0</v>
      </c>
      <c r="R89" s="6">
        <f t="shared" si="38"/>
        <v>0</v>
      </c>
      <c r="S89" s="6">
        <f t="shared" si="38"/>
        <v>0</v>
      </c>
      <c r="T89" s="6">
        <f t="shared" si="38"/>
        <v>0</v>
      </c>
      <c r="U89" s="6">
        <f t="shared" si="38"/>
        <v>0</v>
      </c>
      <c r="V89" s="6">
        <f t="shared" si="38"/>
        <v>0</v>
      </c>
      <c r="W89" s="6">
        <f t="shared" si="38"/>
        <v>0</v>
      </c>
      <c r="X89" s="6">
        <f t="shared" si="38"/>
        <v>0</v>
      </c>
      <c r="Y89" s="6">
        <f t="shared" si="38"/>
        <v>0</v>
      </c>
      <c r="Z89" s="6">
        <f t="shared" si="38"/>
        <v>0</v>
      </c>
      <c r="AA89" s="6">
        <f t="shared" si="38"/>
        <v>0</v>
      </c>
      <c r="AB89" s="6">
        <f t="shared" si="38"/>
        <v>0</v>
      </c>
      <c r="AC89" s="6">
        <f t="shared" si="38"/>
        <v>0</v>
      </c>
      <c r="AD89" s="6">
        <f t="shared" si="38"/>
        <v>0</v>
      </c>
      <c r="AE89" s="6">
        <f t="shared" si="38"/>
        <v>0</v>
      </c>
      <c r="AF89" s="6">
        <f t="shared" si="38"/>
        <v>0</v>
      </c>
      <c r="AG89" s="6">
        <f t="shared" si="38"/>
        <v>0</v>
      </c>
      <c r="AH89" s="6">
        <f t="shared" si="38"/>
        <v>0</v>
      </c>
      <c r="AI89" s="6">
        <f>AG89+AI86-AI87</f>
        <v>0</v>
      </c>
      <c r="AJ89" s="6">
        <f>AH89+AJ86-AJ87</f>
        <v>0</v>
      </c>
      <c r="AK89" s="6">
        <f>AJ89</f>
        <v>0</v>
      </c>
    </row>
    <row r="90" spans="1:37" x14ac:dyDescent="0.25">
      <c r="A90" s="47" t="s">
        <v>48</v>
      </c>
      <c r="B90" s="76">
        <f>VLOOKUP(A90,[1]INTI!$F$4:$G$317,2,FALSE)</f>
        <v>21.093</v>
      </c>
      <c r="C90" s="8" t="s">
        <v>7</v>
      </c>
      <c r="D90" s="8" t="s">
        <v>4</v>
      </c>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v>0</v>
      </c>
    </row>
    <row r="91" spans="1:37" x14ac:dyDescent="0.25">
      <c r="A91" s="48" t="str">
        <f t="shared" ref="A91:A93" si="39">A90</f>
        <v>I23</v>
      </c>
      <c r="B91" s="77"/>
      <c r="C91" s="76" t="s">
        <v>8</v>
      </c>
      <c r="D91" s="8" t="s">
        <v>4</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4">
        <v>0</v>
      </c>
    </row>
    <row r="92" spans="1:37" x14ac:dyDescent="0.25">
      <c r="A92" s="48" t="str">
        <f t="shared" si="39"/>
        <v>I23</v>
      </c>
      <c r="B92" s="77"/>
      <c r="C92" s="78"/>
      <c r="D92" s="8" t="s">
        <v>3</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2">
        <v>0</v>
      </c>
    </row>
    <row r="93" spans="1:37" x14ac:dyDescent="0.25">
      <c r="A93" s="49" t="str">
        <f t="shared" si="39"/>
        <v>I23</v>
      </c>
      <c r="B93" s="78"/>
      <c r="C93" s="5" t="s">
        <v>9</v>
      </c>
      <c r="D93" s="5" t="s">
        <v>4</v>
      </c>
      <c r="E93" s="1"/>
      <c r="F93" s="6">
        <f t="shared" ref="F93:AH93" si="40">E93+F90-F91</f>
        <v>0</v>
      </c>
      <c r="G93" s="6">
        <f t="shared" si="40"/>
        <v>0</v>
      </c>
      <c r="H93" s="6">
        <f t="shared" si="40"/>
        <v>0</v>
      </c>
      <c r="I93" s="6">
        <f t="shared" si="40"/>
        <v>0</v>
      </c>
      <c r="J93" s="6">
        <f t="shared" si="40"/>
        <v>0</v>
      </c>
      <c r="K93" s="6">
        <f t="shared" si="40"/>
        <v>0</v>
      </c>
      <c r="L93" s="6">
        <f t="shared" si="40"/>
        <v>0</v>
      </c>
      <c r="M93" s="6">
        <f t="shared" si="40"/>
        <v>0</v>
      </c>
      <c r="N93" s="6">
        <f t="shared" si="40"/>
        <v>0</v>
      </c>
      <c r="O93" s="6">
        <f t="shared" si="40"/>
        <v>0</v>
      </c>
      <c r="P93" s="6">
        <f t="shared" si="40"/>
        <v>0</v>
      </c>
      <c r="Q93" s="6">
        <f t="shared" si="40"/>
        <v>0</v>
      </c>
      <c r="R93" s="6">
        <f t="shared" si="40"/>
        <v>0</v>
      </c>
      <c r="S93" s="6">
        <f t="shared" si="40"/>
        <v>0</v>
      </c>
      <c r="T93" s="6">
        <f t="shared" si="40"/>
        <v>0</v>
      </c>
      <c r="U93" s="6">
        <f t="shared" si="40"/>
        <v>0</v>
      </c>
      <c r="V93" s="6">
        <f t="shared" si="40"/>
        <v>0</v>
      </c>
      <c r="W93" s="6">
        <f t="shared" si="40"/>
        <v>0</v>
      </c>
      <c r="X93" s="6">
        <f t="shared" si="40"/>
        <v>0</v>
      </c>
      <c r="Y93" s="6">
        <f t="shared" si="40"/>
        <v>0</v>
      </c>
      <c r="Z93" s="6">
        <f t="shared" si="40"/>
        <v>0</v>
      </c>
      <c r="AA93" s="6">
        <f t="shared" si="40"/>
        <v>0</v>
      </c>
      <c r="AB93" s="6">
        <f t="shared" si="40"/>
        <v>0</v>
      </c>
      <c r="AC93" s="6">
        <f t="shared" si="40"/>
        <v>0</v>
      </c>
      <c r="AD93" s="6">
        <f t="shared" si="40"/>
        <v>0</v>
      </c>
      <c r="AE93" s="6">
        <f t="shared" si="40"/>
        <v>0</v>
      </c>
      <c r="AF93" s="6">
        <f t="shared" si="40"/>
        <v>0</v>
      </c>
      <c r="AG93" s="6">
        <f t="shared" si="40"/>
        <v>0</v>
      </c>
      <c r="AH93" s="6">
        <f t="shared" si="40"/>
        <v>0</v>
      </c>
      <c r="AI93" s="6">
        <f>AG93+AI90-AI91</f>
        <v>0</v>
      </c>
      <c r="AJ93" s="6">
        <f>AH93+AJ90-AJ91</f>
        <v>0</v>
      </c>
      <c r="AK93" s="6">
        <f>AJ93</f>
        <v>0</v>
      </c>
    </row>
    <row r="94" spans="1:37" x14ac:dyDescent="0.25">
      <c r="A94" s="47" t="s">
        <v>49</v>
      </c>
      <c r="B94" s="76">
        <f>VLOOKUP(A94,[1]INTI!$F$4:$G$317,2,FALSE)</f>
        <v>22.658999999999999</v>
      </c>
      <c r="C94" s="8" t="s">
        <v>7</v>
      </c>
      <c r="D94" s="8" t="s">
        <v>4</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v>0</v>
      </c>
    </row>
    <row r="95" spans="1:37" x14ac:dyDescent="0.25">
      <c r="A95" s="48" t="str">
        <f t="shared" ref="A95:A97" si="41">A94</f>
        <v>I24</v>
      </c>
      <c r="B95" s="77"/>
      <c r="C95" s="76" t="s">
        <v>8</v>
      </c>
      <c r="D95" s="8" t="s">
        <v>4</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4">
        <v>0</v>
      </c>
    </row>
    <row r="96" spans="1:37" x14ac:dyDescent="0.25">
      <c r="A96" s="48" t="str">
        <f t="shared" si="41"/>
        <v>I24</v>
      </c>
      <c r="B96" s="77"/>
      <c r="C96" s="78"/>
      <c r="D96" s="8" t="s">
        <v>3</v>
      </c>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2">
        <v>0</v>
      </c>
    </row>
    <row r="97" spans="1:37" x14ac:dyDescent="0.25">
      <c r="A97" s="49" t="str">
        <f t="shared" si="41"/>
        <v>I24</v>
      </c>
      <c r="B97" s="78"/>
      <c r="C97" s="5" t="s">
        <v>9</v>
      </c>
      <c r="D97" s="5" t="s">
        <v>4</v>
      </c>
      <c r="E97" s="1">
        <v>1.9</v>
      </c>
      <c r="F97" s="6">
        <f t="shared" ref="F97:AH97" si="42">E97+F94-F95</f>
        <v>1.9</v>
      </c>
      <c r="G97" s="6">
        <f t="shared" si="42"/>
        <v>1.9</v>
      </c>
      <c r="H97" s="6">
        <f t="shared" si="42"/>
        <v>1.9</v>
      </c>
      <c r="I97" s="6">
        <f t="shared" si="42"/>
        <v>1.9</v>
      </c>
      <c r="J97" s="6">
        <f t="shared" si="42"/>
        <v>1.9</v>
      </c>
      <c r="K97" s="6">
        <f t="shared" si="42"/>
        <v>1.9</v>
      </c>
      <c r="L97" s="6">
        <f t="shared" si="42"/>
        <v>1.9</v>
      </c>
      <c r="M97" s="6">
        <f t="shared" si="42"/>
        <v>1.9</v>
      </c>
      <c r="N97" s="6">
        <f t="shared" si="42"/>
        <v>1.9</v>
      </c>
      <c r="O97" s="6">
        <f t="shared" si="42"/>
        <v>1.9</v>
      </c>
      <c r="P97" s="6">
        <f t="shared" si="42"/>
        <v>1.9</v>
      </c>
      <c r="Q97" s="6">
        <f t="shared" si="42"/>
        <v>1.9</v>
      </c>
      <c r="R97" s="6">
        <f t="shared" si="42"/>
        <v>1.9</v>
      </c>
      <c r="S97" s="6">
        <f t="shared" si="42"/>
        <v>1.9</v>
      </c>
      <c r="T97" s="6">
        <f t="shared" si="42"/>
        <v>1.9</v>
      </c>
      <c r="U97" s="6">
        <f t="shared" si="42"/>
        <v>1.9</v>
      </c>
      <c r="V97" s="6">
        <f t="shared" si="42"/>
        <v>1.9</v>
      </c>
      <c r="W97" s="6">
        <f t="shared" si="42"/>
        <v>1.9</v>
      </c>
      <c r="X97" s="6">
        <f t="shared" si="42"/>
        <v>1.9</v>
      </c>
      <c r="Y97" s="6">
        <f t="shared" si="42"/>
        <v>1.9</v>
      </c>
      <c r="Z97" s="6">
        <f t="shared" si="42"/>
        <v>1.9</v>
      </c>
      <c r="AA97" s="6">
        <f t="shared" si="42"/>
        <v>1.9</v>
      </c>
      <c r="AB97" s="6">
        <f t="shared" si="42"/>
        <v>1.9</v>
      </c>
      <c r="AC97" s="6">
        <f t="shared" si="42"/>
        <v>1.9</v>
      </c>
      <c r="AD97" s="6">
        <f t="shared" si="42"/>
        <v>1.9</v>
      </c>
      <c r="AE97" s="6">
        <f t="shared" si="42"/>
        <v>1.9</v>
      </c>
      <c r="AF97" s="6">
        <f t="shared" si="42"/>
        <v>1.9</v>
      </c>
      <c r="AG97" s="6">
        <f t="shared" si="42"/>
        <v>1.9</v>
      </c>
      <c r="AH97" s="6">
        <f t="shared" si="42"/>
        <v>1.9</v>
      </c>
      <c r="AI97" s="6">
        <f>AG97+AI94-AI95</f>
        <v>1.9</v>
      </c>
      <c r="AJ97" s="6">
        <f>AH97+AJ94-AJ95</f>
        <v>1.9</v>
      </c>
      <c r="AK97" s="6">
        <f>AJ97</f>
        <v>1.9</v>
      </c>
    </row>
    <row r="98" spans="1:37" x14ac:dyDescent="0.25">
      <c r="A98" s="47" t="s">
        <v>50</v>
      </c>
      <c r="B98" s="76">
        <f>VLOOKUP(A98,[1]INTI!$F$4:$G$317,2,FALSE)</f>
        <v>30.907</v>
      </c>
      <c r="C98" s="8" t="s">
        <v>7</v>
      </c>
      <c r="D98" s="8" t="s">
        <v>4</v>
      </c>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f>SUM(F98:AJ98)</f>
        <v>0</v>
      </c>
    </row>
    <row r="99" spans="1:37" x14ac:dyDescent="0.25">
      <c r="A99" s="48" t="str">
        <f t="shared" ref="A99:A101" si="43">A98</f>
        <v>J05</v>
      </c>
      <c r="B99" s="77"/>
      <c r="C99" s="76" t="s">
        <v>8</v>
      </c>
      <c r="D99" s="8" t="s">
        <v>4</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f>SUM(F99:AJ99)</f>
        <v>0</v>
      </c>
    </row>
    <row r="100" spans="1:37" x14ac:dyDescent="0.25">
      <c r="A100" s="48" t="str">
        <f t="shared" si="43"/>
        <v>J05</v>
      </c>
      <c r="B100" s="77"/>
      <c r="C100" s="78"/>
      <c r="D100" s="8" t="s">
        <v>3</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f>SUM(F100:AJ100)</f>
        <v>0</v>
      </c>
    </row>
    <row r="101" spans="1:37" x14ac:dyDescent="0.25">
      <c r="A101" s="49" t="str">
        <f t="shared" si="43"/>
        <v>J05</v>
      </c>
      <c r="B101" s="78"/>
      <c r="C101" s="5" t="s">
        <v>9</v>
      </c>
      <c r="D101" s="5" t="s">
        <v>4</v>
      </c>
      <c r="E101" s="1">
        <v>-122.6</v>
      </c>
      <c r="F101" s="6">
        <f t="shared" ref="F101:AH101" si="44">E101+F98-F99</f>
        <v>-122.6</v>
      </c>
      <c r="G101" s="6">
        <f t="shared" si="44"/>
        <v>-122.6</v>
      </c>
      <c r="H101" s="6">
        <f t="shared" si="44"/>
        <v>-122.6</v>
      </c>
      <c r="I101" s="6">
        <f t="shared" si="44"/>
        <v>-122.6</v>
      </c>
      <c r="J101" s="6">
        <f t="shared" si="44"/>
        <v>-122.6</v>
      </c>
      <c r="K101" s="6">
        <f t="shared" si="44"/>
        <v>-122.6</v>
      </c>
      <c r="L101" s="6">
        <f t="shared" si="44"/>
        <v>-122.6</v>
      </c>
      <c r="M101" s="6">
        <f t="shared" si="44"/>
        <v>-122.6</v>
      </c>
      <c r="N101" s="6">
        <f t="shared" si="44"/>
        <v>-122.6</v>
      </c>
      <c r="O101" s="6">
        <f t="shared" si="44"/>
        <v>-122.6</v>
      </c>
      <c r="P101" s="6">
        <f t="shared" si="44"/>
        <v>-122.6</v>
      </c>
      <c r="Q101" s="6">
        <f t="shared" si="44"/>
        <v>-122.6</v>
      </c>
      <c r="R101" s="6">
        <f t="shared" si="44"/>
        <v>-122.6</v>
      </c>
      <c r="S101" s="6">
        <f t="shared" si="44"/>
        <v>-122.6</v>
      </c>
      <c r="T101" s="6">
        <f t="shared" si="44"/>
        <v>-122.6</v>
      </c>
      <c r="U101" s="6">
        <f t="shared" si="44"/>
        <v>-122.6</v>
      </c>
      <c r="V101" s="6">
        <f t="shared" si="44"/>
        <v>-122.6</v>
      </c>
      <c r="W101" s="6">
        <f t="shared" si="44"/>
        <v>-122.6</v>
      </c>
      <c r="X101" s="6">
        <f t="shared" si="44"/>
        <v>-122.6</v>
      </c>
      <c r="Y101" s="6">
        <f t="shared" si="44"/>
        <v>-122.6</v>
      </c>
      <c r="Z101" s="6">
        <f t="shared" si="44"/>
        <v>-122.6</v>
      </c>
      <c r="AA101" s="6">
        <f t="shared" si="44"/>
        <v>-122.6</v>
      </c>
      <c r="AB101" s="6">
        <f t="shared" si="44"/>
        <v>-122.6</v>
      </c>
      <c r="AC101" s="6">
        <f t="shared" si="44"/>
        <v>-122.6</v>
      </c>
      <c r="AD101" s="6">
        <f t="shared" si="44"/>
        <v>-122.6</v>
      </c>
      <c r="AE101" s="6">
        <f t="shared" si="44"/>
        <v>-122.6</v>
      </c>
      <c r="AF101" s="6">
        <f t="shared" si="44"/>
        <v>-122.6</v>
      </c>
      <c r="AG101" s="6">
        <f t="shared" si="44"/>
        <v>-122.6</v>
      </c>
      <c r="AH101" s="6">
        <f t="shared" si="44"/>
        <v>-122.6</v>
      </c>
      <c r="AI101" s="6">
        <f>AG101+AI98-AI99</f>
        <v>-122.6</v>
      </c>
      <c r="AJ101" s="6">
        <f>AH101+AJ98-AJ99</f>
        <v>-122.6</v>
      </c>
      <c r="AK101" s="6">
        <f>AJ101</f>
        <v>-122.6</v>
      </c>
    </row>
    <row r="102" spans="1:37" x14ac:dyDescent="0.25">
      <c r="A102" s="47" t="s">
        <v>51</v>
      </c>
      <c r="B102" s="76">
        <f>VLOOKUP(A102,[1]INTI!$F$4:$G$317,2,FALSE)</f>
        <v>35.590000000000003</v>
      </c>
      <c r="C102" s="8" t="s">
        <v>7</v>
      </c>
      <c r="D102" s="8" t="s">
        <v>4</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f>SUM(F102:AJ102)</f>
        <v>0</v>
      </c>
    </row>
    <row r="103" spans="1:37" x14ac:dyDescent="0.25">
      <c r="A103" s="48" t="str">
        <f t="shared" ref="A103:A105" si="45">A102</f>
        <v>N13</v>
      </c>
      <c r="B103" s="77"/>
      <c r="C103" s="76" t="s">
        <v>8</v>
      </c>
      <c r="D103" s="8" t="s">
        <v>4</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f>SUM(F103:AJ103)</f>
        <v>0</v>
      </c>
    </row>
    <row r="104" spans="1:37" x14ac:dyDescent="0.25">
      <c r="A104" s="48" t="str">
        <f t="shared" si="45"/>
        <v>N13</v>
      </c>
      <c r="B104" s="77"/>
      <c r="C104" s="78"/>
      <c r="D104" s="8" t="s">
        <v>3</v>
      </c>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f>SUM(F104:AJ104)</f>
        <v>0</v>
      </c>
    </row>
    <row r="105" spans="1:37" x14ac:dyDescent="0.25">
      <c r="A105" s="49" t="str">
        <f t="shared" si="45"/>
        <v>N13</v>
      </c>
      <c r="B105" s="78"/>
      <c r="C105" s="5" t="s">
        <v>9</v>
      </c>
      <c r="D105" s="5" t="s">
        <v>4</v>
      </c>
      <c r="E105" s="1">
        <v>529.39999999999986</v>
      </c>
      <c r="F105" s="6">
        <f t="shared" ref="F105:AH105" si="46">E105+F102-F103</f>
        <v>529.39999999999986</v>
      </c>
      <c r="G105" s="6">
        <f t="shared" si="46"/>
        <v>529.39999999999986</v>
      </c>
      <c r="H105" s="6">
        <f t="shared" si="46"/>
        <v>529.39999999999986</v>
      </c>
      <c r="I105" s="6">
        <f t="shared" si="46"/>
        <v>529.39999999999986</v>
      </c>
      <c r="J105" s="6">
        <f t="shared" si="46"/>
        <v>529.39999999999986</v>
      </c>
      <c r="K105" s="6">
        <f t="shared" si="46"/>
        <v>529.39999999999986</v>
      </c>
      <c r="L105" s="6">
        <f t="shared" si="46"/>
        <v>529.39999999999986</v>
      </c>
      <c r="M105" s="6">
        <f t="shared" si="46"/>
        <v>529.39999999999986</v>
      </c>
      <c r="N105" s="6">
        <f t="shared" si="46"/>
        <v>529.39999999999986</v>
      </c>
      <c r="O105" s="6">
        <f t="shared" si="46"/>
        <v>529.39999999999986</v>
      </c>
      <c r="P105" s="6">
        <f t="shared" si="46"/>
        <v>529.39999999999986</v>
      </c>
      <c r="Q105" s="6">
        <f t="shared" si="46"/>
        <v>529.39999999999986</v>
      </c>
      <c r="R105" s="6">
        <f t="shared" si="46"/>
        <v>529.39999999999986</v>
      </c>
      <c r="S105" s="6">
        <f t="shared" si="46"/>
        <v>529.39999999999986</v>
      </c>
      <c r="T105" s="6">
        <f t="shared" si="46"/>
        <v>529.39999999999986</v>
      </c>
      <c r="U105" s="6">
        <f t="shared" si="46"/>
        <v>529.39999999999986</v>
      </c>
      <c r="V105" s="6">
        <f t="shared" si="46"/>
        <v>529.39999999999986</v>
      </c>
      <c r="W105" s="6">
        <f t="shared" si="46"/>
        <v>529.39999999999986</v>
      </c>
      <c r="X105" s="6">
        <f t="shared" si="46"/>
        <v>529.39999999999986</v>
      </c>
      <c r="Y105" s="6">
        <f t="shared" si="46"/>
        <v>529.39999999999986</v>
      </c>
      <c r="Z105" s="6">
        <f t="shared" si="46"/>
        <v>529.39999999999986</v>
      </c>
      <c r="AA105" s="6">
        <f t="shared" si="46"/>
        <v>529.39999999999986</v>
      </c>
      <c r="AB105" s="6">
        <f t="shared" si="46"/>
        <v>529.39999999999986</v>
      </c>
      <c r="AC105" s="6">
        <f t="shared" si="46"/>
        <v>529.39999999999986</v>
      </c>
      <c r="AD105" s="6">
        <f t="shared" si="46"/>
        <v>529.39999999999986</v>
      </c>
      <c r="AE105" s="6">
        <f t="shared" si="46"/>
        <v>529.39999999999986</v>
      </c>
      <c r="AF105" s="6">
        <f t="shared" si="46"/>
        <v>529.39999999999986</v>
      </c>
      <c r="AG105" s="6">
        <f t="shared" si="46"/>
        <v>529.39999999999986</v>
      </c>
      <c r="AH105" s="6">
        <f t="shared" si="46"/>
        <v>529.39999999999986</v>
      </c>
      <c r="AI105" s="6">
        <f>AG105+AI102-AI103</f>
        <v>529.39999999999986</v>
      </c>
      <c r="AJ105" s="6">
        <f>AH105+AJ102-AJ103</f>
        <v>529.39999999999986</v>
      </c>
      <c r="AK105" s="6">
        <f>AJ105</f>
        <v>529.39999999999986</v>
      </c>
    </row>
    <row r="106" spans="1:37" x14ac:dyDescent="0.25">
      <c r="A106" s="47" t="s">
        <v>52</v>
      </c>
      <c r="B106" s="76">
        <f>VLOOKUP(A106,[1]INTI!$F$4:$G$317,2,FALSE)</f>
        <v>21.138999999999999</v>
      </c>
      <c r="C106" s="8" t="s">
        <v>7</v>
      </c>
      <c r="D106" s="8" t="s">
        <v>4</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f>SUM(F106:AJ106)</f>
        <v>0</v>
      </c>
    </row>
    <row r="107" spans="1:37" x14ac:dyDescent="0.25">
      <c r="A107" s="48" t="str">
        <f t="shared" ref="A107:A109" si="47">A106</f>
        <v>Q22</v>
      </c>
      <c r="B107" s="77"/>
      <c r="C107" s="76" t="s">
        <v>8</v>
      </c>
      <c r="D107" s="8" t="s">
        <v>4</v>
      </c>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f>SUM(F107:AJ107)</f>
        <v>0</v>
      </c>
    </row>
    <row r="108" spans="1:37" x14ac:dyDescent="0.25">
      <c r="A108" s="48" t="str">
        <f t="shared" si="47"/>
        <v>Q22</v>
      </c>
      <c r="B108" s="77"/>
      <c r="C108" s="78"/>
      <c r="D108" s="8" t="s">
        <v>3</v>
      </c>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f>SUM(F108:AJ108)</f>
        <v>0</v>
      </c>
    </row>
    <row r="109" spans="1:37" x14ac:dyDescent="0.25">
      <c r="A109" s="49" t="str">
        <f t="shared" si="47"/>
        <v>Q22</v>
      </c>
      <c r="B109" s="78"/>
      <c r="C109" s="5" t="s">
        <v>9</v>
      </c>
      <c r="D109" s="5" t="s">
        <v>4</v>
      </c>
      <c r="E109" s="1">
        <v>15.699999999999989</v>
      </c>
      <c r="F109" s="6">
        <f t="shared" ref="F109:AH109" si="48">E109+F106-F107</f>
        <v>15.699999999999989</v>
      </c>
      <c r="G109" s="6">
        <f t="shared" si="48"/>
        <v>15.699999999999989</v>
      </c>
      <c r="H109" s="6">
        <f t="shared" si="48"/>
        <v>15.699999999999989</v>
      </c>
      <c r="I109" s="6">
        <f t="shared" si="48"/>
        <v>15.699999999999989</v>
      </c>
      <c r="J109" s="6">
        <f t="shared" si="48"/>
        <v>15.699999999999989</v>
      </c>
      <c r="K109" s="6">
        <f t="shared" si="48"/>
        <v>15.699999999999989</v>
      </c>
      <c r="L109" s="6">
        <f t="shared" si="48"/>
        <v>15.699999999999989</v>
      </c>
      <c r="M109" s="6">
        <f t="shared" si="48"/>
        <v>15.699999999999989</v>
      </c>
      <c r="N109" s="6">
        <f t="shared" si="48"/>
        <v>15.699999999999989</v>
      </c>
      <c r="O109" s="6">
        <f t="shared" si="48"/>
        <v>15.699999999999989</v>
      </c>
      <c r="P109" s="6">
        <f t="shared" si="48"/>
        <v>15.699999999999989</v>
      </c>
      <c r="Q109" s="6">
        <f t="shared" si="48"/>
        <v>15.699999999999989</v>
      </c>
      <c r="R109" s="6">
        <f t="shared" si="48"/>
        <v>15.699999999999989</v>
      </c>
      <c r="S109" s="6">
        <f t="shared" si="48"/>
        <v>15.699999999999989</v>
      </c>
      <c r="T109" s="6">
        <f t="shared" si="48"/>
        <v>15.699999999999989</v>
      </c>
      <c r="U109" s="6">
        <f t="shared" si="48"/>
        <v>15.699999999999989</v>
      </c>
      <c r="V109" s="6">
        <f t="shared" si="48"/>
        <v>15.699999999999989</v>
      </c>
      <c r="W109" s="6">
        <f t="shared" si="48"/>
        <v>15.699999999999989</v>
      </c>
      <c r="X109" s="6">
        <f t="shared" si="48"/>
        <v>15.699999999999989</v>
      </c>
      <c r="Y109" s="6">
        <f t="shared" si="48"/>
        <v>15.699999999999989</v>
      </c>
      <c r="Z109" s="6">
        <f t="shared" si="48"/>
        <v>15.699999999999989</v>
      </c>
      <c r="AA109" s="6">
        <f t="shared" si="48"/>
        <v>15.699999999999989</v>
      </c>
      <c r="AB109" s="6">
        <f t="shared" si="48"/>
        <v>15.699999999999989</v>
      </c>
      <c r="AC109" s="6">
        <f t="shared" si="48"/>
        <v>15.699999999999989</v>
      </c>
      <c r="AD109" s="6">
        <f t="shared" si="48"/>
        <v>15.699999999999989</v>
      </c>
      <c r="AE109" s="6">
        <f t="shared" si="48"/>
        <v>15.699999999999989</v>
      </c>
      <c r="AF109" s="6">
        <f t="shared" si="48"/>
        <v>15.699999999999989</v>
      </c>
      <c r="AG109" s="6">
        <f t="shared" si="48"/>
        <v>15.699999999999989</v>
      </c>
      <c r="AH109" s="6">
        <f t="shared" si="48"/>
        <v>15.699999999999989</v>
      </c>
      <c r="AI109" s="6">
        <f>AG109+AI106-AI107</f>
        <v>15.699999999999989</v>
      </c>
      <c r="AJ109" s="6">
        <f>AH109+AJ106-AJ107</f>
        <v>15.699999999999989</v>
      </c>
      <c r="AK109" s="6">
        <f>AJ109</f>
        <v>15.699999999999989</v>
      </c>
    </row>
    <row r="110" spans="1:37" x14ac:dyDescent="0.25">
      <c r="A110" s="47" t="s">
        <v>53</v>
      </c>
      <c r="B110" s="76">
        <f>VLOOKUP(A110,[1]INTI!$F$4:$G$317,2,FALSE)</f>
        <v>31.484000000000002</v>
      </c>
      <c r="C110" s="8" t="s">
        <v>7</v>
      </c>
      <c r="D110" s="8" t="s">
        <v>4</v>
      </c>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f>SUM(F110:AJ110)</f>
        <v>0</v>
      </c>
    </row>
    <row r="111" spans="1:37" x14ac:dyDescent="0.25">
      <c r="A111" s="48" t="str">
        <f t="shared" ref="A111:A113" si="49">A110</f>
        <v>S23</v>
      </c>
      <c r="B111" s="77"/>
      <c r="C111" s="76" t="s">
        <v>8</v>
      </c>
      <c r="D111" s="8" t="s">
        <v>4</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f>SUM(F111:AJ111)</f>
        <v>0</v>
      </c>
    </row>
    <row r="112" spans="1:37" x14ac:dyDescent="0.25">
      <c r="A112" s="48" t="str">
        <f t="shared" si="49"/>
        <v>S23</v>
      </c>
      <c r="B112" s="77"/>
      <c r="C112" s="78"/>
      <c r="D112" s="8" t="s">
        <v>3</v>
      </c>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f>SUM(F112:AJ112)</f>
        <v>0</v>
      </c>
    </row>
    <row r="113" spans="1:37" x14ac:dyDescent="0.25">
      <c r="A113" s="49" t="str">
        <f t="shared" si="49"/>
        <v>S23</v>
      </c>
      <c r="B113" s="78"/>
      <c r="C113" s="5" t="s">
        <v>9</v>
      </c>
      <c r="D113" s="5" t="s">
        <v>4</v>
      </c>
      <c r="E113" s="1">
        <v>-255.44</v>
      </c>
      <c r="F113" s="6">
        <f t="shared" ref="F113:AH113" si="50">E113+F110-F111</f>
        <v>-255.44</v>
      </c>
      <c r="G113" s="6">
        <f t="shared" si="50"/>
        <v>-255.44</v>
      </c>
      <c r="H113" s="6">
        <f t="shared" si="50"/>
        <v>-255.44</v>
      </c>
      <c r="I113" s="6">
        <f t="shared" si="50"/>
        <v>-255.44</v>
      </c>
      <c r="J113" s="6">
        <f t="shared" si="50"/>
        <v>-255.44</v>
      </c>
      <c r="K113" s="6">
        <f t="shared" si="50"/>
        <v>-255.44</v>
      </c>
      <c r="L113" s="6">
        <f t="shared" si="50"/>
        <v>-255.44</v>
      </c>
      <c r="M113" s="6">
        <f t="shared" si="50"/>
        <v>-255.44</v>
      </c>
      <c r="N113" s="6">
        <f t="shared" si="50"/>
        <v>-255.44</v>
      </c>
      <c r="O113" s="6">
        <f t="shared" si="50"/>
        <v>-255.44</v>
      </c>
      <c r="P113" s="6">
        <f t="shared" si="50"/>
        <v>-255.44</v>
      </c>
      <c r="Q113" s="6">
        <f t="shared" si="50"/>
        <v>-255.44</v>
      </c>
      <c r="R113" s="6">
        <f t="shared" si="50"/>
        <v>-255.44</v>
      </c>
      <c r="S113" s="6">
        <f t="shared" si="50"/>
        <v>-255.44</v>
      </c>
      <c r="T113" s="6">
        <f t="shared" si="50"/>
        <v>-255.44</v>
      </c>
      <c r="U113" s="6">
        <f t="shared" si="50"/>
        <v>-255.44</v>
      </c>
      <c r="V113" s="6">
        <f t="shared" si="50"/>
        <v>-255.44</v>
      </c>
      <c r="W113" s="6">
        <f t="shared" si="50"/>
        <v>-255.44</v>
      </c>
      <c r="X113" s="6">
        <f t="shared" si="50"/>
        <v>-255.44</v>
      </c>
      <c r="Y113" s="6">
        <f t="shared" si="50"/>
        <v>-255.44</v>
      </c>
      <c r="Z113" s="6">
        <f t="shared" si="50"/>
        <v>-255.44</v>
      </c>
      <c r="AA113" s="6">
        <f t="shared" si="50"/>
        <v>-255.44</v>
      </c>
      <c r="AB113" s="6">
        <f t="shared" si="50"/>
        <v>-255.44</v>
      </c>
      <c r="AC113" s="6">
        <f t="shared" si="50"/>
        <v>-255.44</v>
      </c>
      <c r="AD113" s="6">
        <f t="shared" si="50"/>
        <v>-255.44</v>
      </c>
      <c r="AE113" s="6">
        <f t="shared" si="50"/>
        <v>-255.44</v>
      </c>
      <c r="AF113" s="6">
        <f t="shared" si="50"/>
        <v>-255.44</v>
      </c>
      <c r="AG113" s="6">
        <f t="shared" si="50"/>
        <v>-255.44</v>
      </c>
      <c r="AH113" s="6">
        <f t="shared" si="50"/>
        <v>-255.44</v>
      </c>
      <c r="AI113" s="6">
        <f>AG113+AI110-AI111</f>
        <v>-255.44</v>
      </c>
      <c r="AJ113" s="6">
        <f>AH113+AJ110-AJ111</f>
        <v>-255.44</v>
      </c>
      <c r="AK113" s="6">
        <f>AJ113</f>
        <v>-255.44</v>
      </c>
    </row>
    <row r="114" spans="1:37" x14ac:dyDescent="0.25">
      <c r="A114" s="47" t="s">
        <v>54</v>
      </c>
      <c r="B114" s="76">
        <f>VLOOKUP(A114,[1]INTI!$F$4:$G$317,2,FALSE)</f>
        <v>14.933</v>
      </c>
      <c r="C114" s="8" t="s">
        <v>7</v>
      </c>
      <c r="D114" s="8" t="s">
        <v>4</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f>SUM(F114:AJ114)</f>
        <v>0</v>
      </c>
    </row>
    <row r="115" spans="1:37" x14ac:dyDescent="0.25">
      <c r="A115" s="48" t="str">
        <f t="shared" ref="A115:A117" si="51">A114</f>
        <v>U24</v>
      </c>
      <c r="B115" s="77"/>
      <c r="C115" s="76" t="s">
        <v>8</v>
      </c>
      <c r="D115" s="8" t="s">
        <v>4</v>
      </c>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f>SUM(F115:AJ115)</f>
        <v>0</v>
      </c>
    </row>
    <row r="116" spans="1:37" x14ac:dyDescent="0.25">
      <c r="A116" s="48" t="str">
        <f t="shared" si="51"/>
        <v>U24</v>
      </c>
      <c r="B116" s="77"/>
      <c r="C116" s="78"/>
      <c r="D116" s="8" t="s">
        <v>3</v>
      </c>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f>SUM(F116:AJ116)</f>
        <v>0</v>
      </c>
    </row>
    <row r="117" spans="1:37" x14ac:dyDescent="0.25">
      <c r="A117" s="49" t="str">
        <f t="shared" si="51"/>
        <v>U24</v>
      </c>
      <c r="B117" s="78"/>
      <c r="C117" s="5" t="s">
        <v>9</v>
      </c>
      <c r="D117" s="5" t="s">
        <v>4</v>
      </c>
      <c r="E117" s="1">
        <v>47</v>
      </c>
      <c r="F117" s="6">
        <f t="shared" ref="F117:AH117" si="52">E117+F114-F115</f>
        <v>47</v>
      </c>
      <c r="G117" s="6">
        <f>F117+G114-G115</f>
        <v>47</v>
      </c>
      <c r="H117" s="6">
        <f t="shared" si="52"/>
        <v>47</v>
      </c>
      <c r="I117" s="6">
        <f t="shared" si="52"/>
        <v>47</v>
      </c>
      <c r="J117" s="6">
        <f t="shared" si="52"/>
        <v>47</v>
      </c>
      <c r="K117" s="6">
        <f t="shared" si="52"/>
        <v>47</v>
      </c>
      <c r="L117" s="6">
        <f t="shared" si="52"/>
        <v>47</v>
      </c>
      <c r="M117" s="6">
        <f t="shared" si="52"/>
        <v>47</v>
      </c>
      <c r="N117" s="6">
        <f t="shared" si="52"/>
        <v>47</v>
      </c>
      <c r="O117" s="6">
        <f t="shared" si="52"/>
        <v>47</v>
      </c>
      <c r="P117" s="6">
        <f t="shared" si="52"/>
        <v>47</v>
      </c>
      <c r="Q117" s="6">
        <f t="shared" si="52"/>
        <v>47</v>
      </c>
      <c r="R117" s="6">
        <f t="shared" si="52"/>
        <v>47</v>
      </c>
      <c r="S117" s="6">
        <f t="shared" si="52"/>
        <v>47</v>
      </c>
      <c r="T117" s="6">
        <f t="shared" si="52"/>
        <v>47</v>
      </c>
      <c r="U117" s="6">
        <f t="shared" si="52"/>
        <v>47</v>
      </c>
      <c r="V117" s="6">
        <f t="shared" si="52"/>
        <v>47</v>
      </c>
      <c r="W117" s="6">
        <f t="shared" si="52"/>
        <v>47</v>
      </c>
      <c r="X117" s="6">
        <f t="shared" si="52"/>
        <v>47</v>
      </c>
      <c r="Y117" s="6">
        <f t="shared" si="52"/>
        <v>47</v>
      </c>
      <c r="Z117" s="6">
        <f t="shared" si="52"/>
        <v>47</v>
      </c>
      <c r="AA117" s="6">
        <f t="shared" si="52"/>
        <v>47</v>
      </c>
      <c r="AB117" s="6">
        <f t="shared" si="52"/>
        <v>47</v>
      </c>
      <c r="AC117" s="6">
        <f t="shared" si="52"/>
        <v>47</v>
      </c>
      <c r="AD117" s="6">
        <f t="shared" si="52"/>
        <v>47</v>
      </c>
      <c r="AE117" s="6">
        <f>AD117+AE114-AE115</f>
        <v>47</v>
      </c>
      <c r="AF117" s="6">
        <f>AE117+AF114-AF115</f>
        <v>47</v>
      </c>
      <c r="AG117" s="6">
        <f t="shared" si="52"/>
        <v>47</v>
      </c>
      <c r="AH117" s="6">
        <f t="shared" si="52"/>
        <v>47</v>
      </c>
      <c r="AI117" s="6">
        <f>AG117+AI114-AI115</f>
        <v>47</v>
      </c>
      <c r="AJ117" s="6">
        <f>AH117+AJ114-AJ115</f>
        <v>47</v>
      </c>
      <c r="AK117" s="6">
        <f>AJ117</f>
        <v>47</v>
      </c>
    </row>
    <row r="118" spans="1:37" x14ac:dyDescent="0.25">
      <c r="A118" s="47" t="s">
        <v>55</v>
      </c>
      <c r="B118" s="76">
        <f>VLOOKUP(A118,[1]INTI!$F$4:$G$317,2,FALSE)</f>
        <v>7.73</v>
      </c>
      <c r="C118" s="8" t="s">
        <v>7</v>
      </c>
      <c r="D118" s="8" t="s">
        <v>4</v>
      </c>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f>SUM(F118:AJ118)</f>
        <v>0</v>
      </c>
    </row>
    <row r="119" spans="1:37" x14ac:dyDescent="0.25">
      <c r="A119" s="48" t="str">
        <f t="shared" ref="A119:A121" si="53">A118</f>
        <v>U24A</v>
      </c>
      <c r="B119" s="77"/>
      <c r="C119" s="76" t="s">
        <v>8</v>
      </c>
      <c r="D119" s="8" t="s">
        <v>4</v>
      </c>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f>SUM(F119:AJ119)</f>
        <v>0</v>
      </c>
    </row>
    <row r="120" spans="1:37" x14ac:dyDescent="0.25">
      <c r="A120" s="48" t="str">
        <f t="shared" si="53"/>
        <v>U24A</v>
      </c>
      <c r="B120" s="77"/>
      <c r="C120" s="78"/>
      <c r="D120" s="8" t="s">
        <v>3</v>
      </c>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f>SUM(F120:AJ120)</f>
        <v>0</v>
      </c>
    </row>
    <row r="121" spans="1:37" x14ac:dyDescent="0.25">
      <c r="A121" s="49" t="str">
        <f t="shared" si="53"/>
        <v>U24A</v>
      </c>
      <c r="B121" s="78"/>
      <c r="C121" s="5" t="s">
        <v>9</v>
      </c>
      <c r="D121" s="5" t="s">
        <v>4</v>
      </c>
      <c r="E121" s="1">
        <v>-24</v>
      </c>
      <c r="F121" s="6">
        <f t="shared" ref="F121:AH121" si="54">E121+F118-F119</f>
        <v>-24</v>
      </c>
      <c r="G121" s="6">
        <f t="shared" si="54"/>
        <v>-24</v>
      </c>
      <c r="H121" s="6">
        <f t="shared" si="54"/>
        <v>-24</v>
      </c>
      <c r="I121" s="6">
        <f t="shared" si="54"/>
        <v>-24</v>
      </c>
      <c r="J121" s="6">
        <f t="shared" si="54"/>
        <v>-24</v>
      </c>
      <c r="K121" s="6">
        <f t="shared" si="54"/>
        <v>-24</v>
      </c>
      <c r="L121" s="6">
        <f t="shared" si="54"/>
        <v>-24</v>
      </c>
      <c r="M121" s="6">
        <f t="shared" si="54"/>
        <v>-24</v>
      </c>
      <c r="N121" s="6">
        <f t="shared" si="54"/>
        <v>-24</v>
      </c>
      <c r="O121" s="6">
        <f t="shared" si="54"/>
        <v>-24</v>
      </c>
      <c r="P121" s="6">
        <f t="shared" si="54"/>
        <v>-24</v>
      </c>
      <c r="Q121" s="6">
        <f t="shared" si="54"/>
        <v>-24</v>
      </c>
      <c r="R121" s="6">
        <f t="shared" si="54"/>
        <v>-24</v>
      </c>
      <c r="S121" s="6">
        <f t="shared" si="54"/>
        <v>-24</v>
      </c>
      <c r="T121" s="6">
        <f t="shared" si="54"/>
        <v>-24</v>
      </c>
      <c r="U121" s="6">
        <f t="shared" si="54"/>
        <v>-24</v>
      </c>
      <c r="V121" s="6">
        <f t="shared" si="54"/>
        <v>-24</v>
      </c>
      <c r="W121" s="6">
        <f t="shared" si="54"/>
        <v>-24</v>
      </c>
      <c r="X121" s="6">
        <f t="shared" si="54"/>
        <v>-24</v>
      </c>
      <c r="Y121" s="6">
        <f t="shared" si="54"/>
        <v>-24</v>
      </c>
      <c r="Z121" s="6">
        <f t="shared" si="54"/>
        <v>-24</v>
      </c>
      <c r="AA121" s="6">
        <f t="shared" si="54"/>
        <v>-24</v>
      </c>
      <c r="AB121" s="6">
        <f t="shared" si="54"/>
        <v>-24</v>
      </c>
      <c r="AC121" s="6">
        <f t="shared" si="54"/>
        <v>-24</v>
      </c>
      <c r="AD121" s="6">
        <f t="shared" si="54"/>
        <v>-24</v>
      </c>
      <c r="AE121" s="6">
        <f>AD121+AE118-AE119</f>
        <v>-24</v>
      </c>
      <c r="AF121" s="6">
        <f>AE121+AF118-AF119</f>
        <v>-24</v>
      </c>
      <c r="AG121" s="6">
        <f t="shared" si="54"/>
        <v>-24</v>
      </c>
      <c r="AH121" s="6">
        <f t="shared" si="54"/>
        <v>-24</v>
      </c>
      <c r="AI121" s="6">
        <f>AG121+AI118-AI119</f>
        <v>-24</v>
      </c>
      <c r="AJ121" s="6">
        <f>AH121+AJ118-AJ119</f>
        <v>-24</v>
      </c>
      <c r="AK121" s="6">
        <f>AJ121</f>
        <v>-24</v>
      </c>
    </row>
    <row r="122" spans="1:37" x14ac:dyDescent="0.25">
      <c r="A122" s="47" t="s">
        <v>56</v>
      </c>
      <c r="B122" s="76">
        <f>VLOOKUP(A122,[1]INTI!$F$4:$G$317,2,FALSE)</f>
        <v>8.6769999999999996</v>
      </c>
      <c r="C122" s="8" t="s">
        <v>7</v>
      </c>
      <c r="D122" s="8" t="s">
        <v>4</v>
      </c>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f>SUM(F122:AJ122)</f>
        <v>0</v>
      </c>
    </row>
    <row r="123" spans="1:37" x14ac:dyDescent="0.25">
      <c r="A123" s="48" t="str">
        <f t="shared" ref="A123:A125" si="55">A122</f>
        <v>V24</v>
      </c>
      <c r="B123" s="77"/>
      <c r="C123" s="76" t="s">
        <v>8</v>
      </c>
      <c r="D123" s="8" t="s">
        <v>4</v>
      </c>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f>SUM(F123:AJ123)</f>
        <v>0</v>
      </c>
    </row>
    <row r="124" spans="1:37" x14ac:dyDescent="0.25">
      <c r="A124" s="48" t="str">
        <f t="shared" si="55"/>
        <v>V24</v>
      </c>
      <c r="B124" s="77"/>
      <c r="C124" s="78"/>
      <c r="D124" s="8" t="s">
        <v>3</v>
      </c>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f>SUM(F124:AJ124)</f>
        <v>0</v>
      </c>
    </row>
    <row r="125" spans="1:37" x14ac:dyDescent="0.25">
      <c r="A125" s="49" t="str">
        <f t="shared" si="55"/>
        <v>V24</v>
      </c>
      <c r="B125" s="78"/>
      <c r="C125" s="5" t="s">
        <v>9</v>
      </c>
      <c r="D125" s="5" t="s">
        <v>4</v>
      </c>
      <c r="E125" s="1">
        <v>-28</v>
      </c>
      <c r="F125" s="6">
        <f t="shared" ref="F125:AH125" si="56">E125+F122-F123</f>
        <v>-28</v>
      </c>
      <c r="G125" s="6">
        <f t="shared" si="56"/>
        <v>-28</v>
      </c>
      <c r="H125" s="6">
        <f t="shared" si="56"/>
        <v>-28</v>
      </c>
      <c r="I125" s="6">
        <f t="shared" si="56"/>
        <v>-28</v>
      </c>
      <c r="J125" s="6">
        <f t="shared" si="56"/>
        <v>-28</v>
      </c>
      <c r="K125" s="6">
        <f t="shared" si="56"/>
        <v>-28</v>
      </c>
      <c r="L125" s="6">
        <f t="shared" si="56"/>
        <v>-28</v>
      </c>
      <c r="M125" s="6">
        <f t="shared" si="56"/>
        <v>-28</v>
      </c>
      <c r="N125" s="6">
        <f t="shared" si="56"/>
        <v>-28</v>
      </c>
      <c r="O125" s="6">
        <f t="shared" si="56"/>
        <v>-28</v>
      </c>
      <c r="P125" s="6">
        <f t="shared" si="56"/>
        <v>-28</v>
      </c>
      <c r="Q125" s="6">
        <f t="shared" si="56"/>
        <v>-28</v>
      </c>
      <c r="R125" s="6">
        <f t="shared" si="56"/>
        <v>-28</v>
      </c>
      <c r="S125" s="6">
        <f t="shared" si="56"/>
        <v>-28</v>
      </c>
      <c r="T125" s="6">
        <f t="shared" si="56"/>
        <v>-28</v>
      </c>
      <c r="U125" s="6">
        <f t="shared" si="56"/>
        <v>-28</v>
      </c>
      <c r="V125" s="6">
        <f t="shared" si="56"/>
        <v>-28</v>
      </c>
      <c r="W125" s="6">
        <f t="shared" si="56"/>
        <v>-28</v>
      </c>
      <c r="X125" s="6">
        <f t="shared" si="56"/>
        <v>-28</v>
      </c>
      <c r="Y125" s="6">
        <f t="shared" si="56"/>
        <v>-28</v>
      </c>
      <c r="Z125" s="6">
        <f t="shared" si="56"/>
        <v>-28</v>
      </c>
      <c r="AA125" s="6">
        <f t="shared" si="56"/>
        <v>-28</v>
      </c>
      <c r="AB125" s="6">
        <f t="shared" si="56"/>
        <v>-28</v>
      </c>
      <c r="AC125" s="6">
        <f t="shared" si="56"/>
        <v>-28</v>
      </c>
      <c r="AD125" s="6">
        <f t="shared" si="56"/>
        <v>-28</v>
      </c>
      <c r="AE125" s="6">
        <f>AD125+AE122-AE123</f>
        <v>-28</v>
      </c>
      <c r="AF125" s="6">
        <f>AE125+AF122-AF123</f>
        <v>-28</v>
      </c>
      <c r="AG125" s="6">
        <f t="shared" si="56"/>
        <v>-28</v>
      </c>
      <c r="AH125" s="6">
        <f t="shared" si="56"/>
        <v>-28</v>
      </c>
      <c r="AI125" s="6">
        <f>AG125+AI122-AI123</f>
        <v>-28</v>
      </c>
      <c r="AJ125" s="6">
        <f>AH125+AJ122-AJ123</f>
        <v>-28</v>
      </c>
      <c r="AK125" s="6">
        <f>AJ125</f>
        <v>-28</v>
      </c>
    </row>
    <row r="126" spans="1:37" x14ac:dyDescent="0.25">
      <c r="A126" s="47" t="s">
        <v>57</v>
      </c>
      <c r="B126" s="76">
        <f>VLOOKUP(A126,[1]INTI!$F$4:$G$317,2,FALSE)</f>
        <v>27.521000000000001</v>
      </c>
      <c r="C126" s="8" t="s">
        <v>7</v>
      </c>
      <c r="D126" s="8" t="s">
        <v>4</v>
      </c>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f>SUM(F126:AJ126)</f>
        <v>0</v>
      </c>
    </row>
    <row r="127" spans="1:37" x14ac:dyDescent="0.25">
      <c r="A127" s="48" t="str">
        <f t="shared" ref="A127:A129" si="57">A126</f>
        <v>V33</v>
      </c>
      <c r="B127" s="77"/>
      <c r="C127" s="76" t="s">
        <v>8</v>
      </c>
      <c r="D127" s="8" t="s">
        <v>4</v>
      </c>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f>SUM(F127:AJ127)</f>
        <v>0</v>
      </c>
    </row>
    <row r="128" spans="1:37" x14ac:dyDescent="0.25">
      <c r="A128" s="48" t="str">
        <f t="shared" si="57"/>
        <v>V33</v>
      </c>
      <c r="B128" s="77"/>
      <c r="C128" s="78"/>
      <c r="D128" s="8" t="s">
        <v>3</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f>SUM(F128:AJ128)</f>
        <v>0</v>
      </c>
    </row>
    <row r="129" spans="1:37" x14ac:dyDescent="0.25">
      <c r="A129" s="49" t="str">
        <f t="shared" si="57"/>
        <v>V33</v>
      </c>
      <c r="B129" s="78"/>
      <c r="C129" s="5" t="s">
        <v>9</v>
      </c>
      <c r="D129" s="5" t="s">
        <v>4</v>
      </c>
      <c r="E129" s="1">
        <v>73.099999999999994</v>
      </c>
      <c r="F129" s="6">
        <f t="shared" ref="F129:AH129" si="58">E129+F126-F127</f>
        <v>73.099999999999994</v>
      </c>
      <c r="G129" s="6">
        <f t="shared" si="58"/>
        <v>73.099999999999994</v>
      </c>
      <c r="H129" s="6">
        <f t="shared" si="58"/>
        <v>73.099999999999994</v>
      </c>
      <c r="I129" s="6">
        <f t="shared" si="58"/>
        <v>73.099999999999994</v>
      </c>
      <c r="J129" s="6">
        <f t="shared" si="58"/>
        <v>73.099999999999994</v>
      </c>
      <c r="K129" s="6">
        <f t="shared" si="58"/>
        <v>73.099999999999994</v>
      </c>
      <c r="L129" s="6">
        <f t="shared" si="58"/>
        <v>73.099999999999994</v>
      </c>
      <c r="M129" s="6">
        <f t="shared" si="58"/>
        <v>73.099999999999994</v>
      </c>
      <c r="N129" s="6">
        <f t="shared" si="58"/>
        <v>73.099999999999994</v>
      </c>
      <c r="O129" s="6">
        <f t="shared" si="58"/>
        <v>73.099999999999994</v>
      </c>
      <c r="P129" s="6">
        <f t="shared" si="58"/>
        <v>73.099999999999994</v>
      </c>
      <c r="Q129" s="6">
        <f t="shared" si="58"/>
        <v>73.099999999999994</v>
      </c>
      <c r="R129" s="6">
        <f t="shared" si="58"/>
        <v>73.099999999999994</v>
      </c>
      <c r="S129" s="6">
        <f t="shared" si="58"/>
        <v>73.099999999999994</v>
      </c>
      <c r="T129" s="6">
        <f t="shared" si="58"/>
        <v>73.099999999999994</v>
      </c>
      <c r="U129" s="6">
        <f t="shared" si="58"/>
        <v>73.099999999999994</v>
      </c>
      <c r="V129" s="6">
        <f t="shared" si="58"/>
        <v>73.099999999999994</v>
      </c>
      <c r="W129" s="6">
        <f t="shared" si="58"/>
        <v>73.099999999999994</v>
      </c>
      <c r="X129" s="6">
        <f t="shared" si="58"/>
        <v>73.099999999999994</v>
      </c>
      <c r="Y129" s="6">
        <f t="shared" si="58"/>
        <v>73.099999999999994</v>
      </c>
      <c r="Z129" s="6">
        <f t="shared" si="58"/>
        <v>73.099999999999994</v>
      </c>
      <c r="AA129" s="6">
        <f t="shared" si="58"/>
        <v>73.099999999999994</v>
      </c>
      <c r="AB129" s="6">
        <f t="shared" si="58"/>
        <v>73.099999999999994</v>
      </c>
      <c r="AC129" s="6">
        <f t="shared" si="58"/>
        <v>73.099999999999994</v>
      </c>
      <c r="AD129" s="6">
        <f t="shared" si="58"/>
        <v>73.099999999999994</v>
      </c>
      <c r="AE129" s="6">
        <f>AD129+AE126-AE127</f>
        <v>73.099999999999994</v>
      </c>
      <c r="AF129" s="6">
        <f>AE129+AF126-AF127</f>
        <v>73.099999999999994</v>
      </c>
      <c r="AG129" s="6">
        <f t="shared" si="58"/>
        <v>73.099999999999994</v>
      </c>
      <c r="AH129" s="6">
        <f t="shared" si="58"/>
        <v>73.099999999999994</v>
      </c>
      <c r="AI129" s="6">
        <f>AG129+AI126-AI127</f>
        <v>73.099999999999994</v>
      </c>
      <c r="AJ129" s="6">
        <f>AH129+AJ126-AJ127</f>
        <v>73.099999999999994</v>
      </c>
      <c r="AK129" s="6">
        <f>AJ129</f>
        <v>73.099999999999994</v>
      </c>
    </row>
    <row r="130" spans="1:37" x14ac:dyDescent="0.25">
      <c r="A130" s="47" t="s">
        <v>58</v>
      </c>
      <c r="B130" s="76">
        <f>VLOOKUP(A130,[1]INTI!$F$4:$G$317,2,FALSE)</f>
        <v>23.297999999999998</v>
      </c>
      <c r="C130" s="8" t="s">
        <v>7</v>
      </c>
      <c r="D130" s="8" t="s">
        <v>4</v>
      </c>
      <c r="E130" s="1"/>
      <c r="F130" s="1"/>
      <c r="G130" s="1"/>
      <c r="H130" s="1"/>
      <c r="I130" s="1"/>
      <c r="J130" s="1"/>
      <c r="K130" s="1"/>
      <c r="L130" s="1"/>
      <c r="M130" s="1"/>
      <c r="N130" s="1"/>
      <c r="O130" s="1"/>
      <c r="P130" s="1"/>
      <c r="Q130" s="1"/>
      <c r="R130" s="1"/>
      <c r="S130" s="1"/>
      <c r="T130" s="1"/>
      <c r="U130" s="1"/>
      <c r="V130" s="1">
        <f>40*1.5</f>
        <v>60</v>
      </c>
      <c r="W130" s="1"/>
      <c r="X130" s="1">
        <f>46*1.7</f>
        <v>78.2</v>
      </c>
      <c r="Y130" s="1">
        <f>(10+3)*1.6</f>
        <v>20.8</v>
      </c>
      <c r="Z130" s="1">
        <f>27*1.3</f>
        <v>35.1</v>
      </c>
      <c r="AA130" s="1">
        <f>(33+14)*1.3</f>
        <v>61.1</v>
      </c>
      <c r="AB130" s="1">
        <f>(54+33)*1</f>
        <v>87</v>
      </c>
      <c r="AC130" s="1">
        <f>(51+40)*1.8</f>
        <v>163.80000000000001</v>
      </c>
      <c r="AD130" s="1">
        <f>(47+47)*1.57</f>
        <v>147.58000000000001</v>
      </c>
      <c r="AE130" s="1">
        <f>49*1.5</f>
        <v>73.5</v>
      </c>
      <c r="AF130" s="1">
        <f>44*2</f>
        <v>88</v>
      </c>
      <c r="AG130" s="1"/>
      <c r="AH130" s="1"/>
      <c r="AI130" s="1"/>
      <c r="AJ130" s="1"/>
      <c r="AK130" s="1">
        <f>SUM(F130:AJ130)</f>
        <v>815.08</v>
      </c>
    </row>
    <row r="131" spans="1:37" x14ac:dyDescent="0.25">
      <c r="A131" s="48" t="str">
        <f t="shared" ref="A131:A133" si="59">A130</f>
        <v>Q18</v>
      </c>
      <c r="B131" s="77"/>
      <c r="C131" s="76" t="s">
        <v>8</v>
      </c>
      <c r="D131" s="8" t="s">
        <v>4</v>
      </c>
      <c r="E131" s="1"/>
      <c r="F131" s="1"/>
      <c r="G131" s="1"/>
      <c r="H131" s="1"/>
      <c r="I131" s="1"/>
      <c r="J131" s="1"/>
      <c r="K131" s="1"/>
      <c r="L131" s="1"/>
      <c r="M131" s="1"/>
      <c r="N131" s="1"/>
      <c r="O131" s="1"/>
      <c r="P131" s="1"/>
      <c r="Q131" s="1"/>
      <c r="R131" s="1"/>
      <c r="S131" s="1"/>
      <c r="T131" s="1"/>
      <c r="U131" s="1"/>
      <c r="V131" s="1"/>
      <c r="W131" s="1"/>
      <c r="X131" s="1"/>
      <c r="Y131" s="1">
        <v>84</v>
      </c>
      <c r="Z131" s="1"/>
      <c r="AA131" s="1">
        <v>84</v>
      </c>
      <c r="AB131" s="1">
        <v>145.6</v>
      </c>
      <c r="AC131" s="1">
        <v>140.56</v>
      </c>
      <c r="AD131" s="1">
        <v>144.08000000000001</v>
      </c>
      <c r="AE131" s="1">
        <v>78.5</v>
      </c>
      <c r="AF131" s="1">
        <v>142.9</v>
      </c>
      <c r="AG131" s="1"/>
      <c r="AH131" s="1">
        <v>82.5</v>
      </c>
      <c r="AI131" s="1"/>
      <c r="AJ131" s="1"/>
      <c r="AK131" s="1">
        <f>SUM(F131:AJ131)</f>
        <v>902.14</v>
      </c>
    </row>
    <row r="132" spans="1:37" x14ac:dyDescent="0.25">
      <c r="A132" s="48" t="str">
        <f t="shared" si="59"/>
        <v>Q18</v>
      </c>
      <c r="B132" s="77"/>
      <c r="C132" s="78"/>
      <c r="D132" s="8" t="s">
        <v>3</v>
      </c>
      <c r="E132" s="1"/>
      <c r="F132" s="1"/>
      <c r="G132" s="1"/>
      <c r="H132" s="1"/>
      <c r="I132" s="1"/>
      <c r="J132" s="1"/>
      <c r="K132" s="1"/>
      <c r="L132" s="1"/>
      <c r="M132" s="1"/>
      <c r="N132" s="1"/>
      <c r="O132" s="1"/>
      <c r="P132" s="1"/>
      <c r="Q132" s="1"/>
      <c r="R132" s="1"/>
      <c r="S132" s="1"/>
      <c r="T132" s="1"/>
      <c r="U132" s="1"/>
      <c r="V132" s="1"/>
      <c r="W132" s="1"/>
      <c r="X132" s="1"/>
      <c r="Y132" s="1">
        <v>2.7</v>
      </c>
      <c r="Z132" s="1"/>
      <c r="AA132" s="1">
        <v>3</v>
      </c>
      <c r="AB132" s="1">
        <v>3.72</v>
      </c>
      <c r="AC132" s="1">
        <v>3.58</v>
      </c>
      <c r="AD132" s="1">
        <v>3.58</v>
      </c>
      <c r="AE132" s="1">
        <v>1.85</v>
      </c>
      <c r="AF132" s="1">
        <v>3.54</v>
      </c>
      <c r="AG132" s="1"/>
      <c r="AH132" s="1">
        <v>2.52</v>
      </c>
      <c r="AI132" s="1"/>
      <c r="AJ132" s="1"/>
      <c r="AK132" s="1">
        <f>SUM(F132:AJ132)</f>
        <v>24.49</v>
      </c>
    </row>
    <row r="133" spans="1:37" x14ac:dyDescent="0.25">
      <c r="A133" s="49" t="str">
        <f t="shared" si="59"/>
        <v>Q18</v>
      </c>
      <c r="B133" s="78"/>
      <c r="C133" s="5" t="s">
        <v>9</v>
      </c>
      <c r="D133" s="5" t="s">
        <v>4</v>
      </c>
      <c r="E133" s="1">
        <v>843.54999999999984</v>
      </c>
      <c r="F133" s="6">
        <f t="shared" ref="F133:AH133" si="60">E133+F130-F131</f>
        <v>843.54999999999984</v>
      </c>
      <c r="G133" s="6">
        <f t="shared" si="60"/>
        <v>843.54999999999984</v>
      </c>
      <c r="H133" s="6">
        <f t="shared" si="60"/>
        <v>843.54999999999984</v>
      </c>
      <c r="I133" s="6">
        <f t="shared" si="60"/>
        <v>843.54999999999984</v>
      </c>
      <c r="J133" s="6">
        <f t="shared" si="60"/>
        <v>843.54999999999984</v>
      </c>
      <c r="K133" s="6">
        <f t="shared" si="60"/>
        <v>843.54999999999984</v>
      </c>
      <c r="L133" s="6">
        <f t="shared" si="60"/>
        <v>843.54999999999984</v>
      </c>
      <c r="M133" s="6">
        <f t="shared" si="60"/>
        <v>843.54999999999984</v>
      </c>
      <c r="N133" s="6">
        <f t="shared" si="60"/>
        <v>843.54999999999984</v>
      </c>
      <c r="O133" s="6">
        <f t="shared" si="60"/>
        <v>843.54999999999984</v>
      </c>
      <c r="P133" s="6">
        <f t="shared" si="60"/>
        <v>843.54999999999984</v>
      </c>
      <c r="Q133" s="6">
        <f t="shared" si="60"/>
        <v>843.54999999999984</v>
      </c>
      <c r="R133" s="6">
        <f t="shared" si="60"/>
        <v>843.54999999999984</v>
      </c>
      <c r="S133" s="6">
        <f t="shared" si="60"/>
        <v>843.54999999999984</v>
      </c>
      <c r="T133" s="6">
        <f t="shared" si="60"/>
        <v>843.54999999999984</v>
      </c>
      <c r="U133" s="6">
        <f t="shared" si="60"/>
        <v>843.54999999999984</v>
      </c>
      <c r="V133" s="6">
        <f t="shared" si="60"/>
        <v>903.54999999999984</v>
      </c>
      <c r="W133" s="6">
        <f t="shared" si="60"/>
        <v>903.54999999999984</v>
      </c>
      <c r="X133" s="6">
        <f t="shared" si="60"/>
        <v>981.74999999999989</v>
      </c>
      <c r="Y133" s="6">
        <f t="shared" si="60"/>
        <v>918.54999999999984</v>
      </c>
      <c r="Z133" s="6">
        <f t="shared" si="60"/>
        <v>953.64999999999986</v>
      </c>
      <c r="AA133" s="6">
        <f t="shared" si="60"/>
        <v>930.74999999999989</v>
      </c>
      <c r="AB133" s="6">
        <f t="shared" si="60"/>
        <v>872.14999999999986</v>
      </c>
      <c r="AC133" s="6">
        <f t="shared" si="60"/>
        <v>895.38999999999987</v>
      </c>
      <c r="AD133" s="6">
        <f t="shared" si="60"/>
        <v>898.88999999999976</v>
      </c>
      <c r="AE133" s="6">
        <f>AD133+AE130-AE131</f>
        <v>893.88999999999976</v>
      </c>
      <c r="AF133" s="6">
        <f>AE133+AF130-AF131</f>
        <v>838.98999999999978</v>
      </c>
      <c r="AG133" s="6">
        <f t="shared" si="60"/>
        <v>838.98999999999978</v>
      </c>
      <c r="AH133" s="6">
        <f t="shared" si="60"/>
        <v>756.48999999999978</v>
      </c>
      <c r="AI133" s="6">
        <f>AG133+AI130-AI131</f>
        <v>838.98999999999978</v>
      </c>
      <c r="AJ133" s="6">
        <f>AH133+AJ130-AJ131</f>
        <v>756.48999999999978</v>
      </c>
      <c r="AK133" s="6">
        <f>AJ133</f>
        <v>756.48999999999978</v>
      </c>
    </row>
    <row r="134" spans="1:37" x14ac:dyDescent="0.25">
      <c r="A134" s="47" t="s">
        <v>59</v>
      </c>
      <c r="B134" s="76">
        <f>VLOOKUP(A134,[1]INTI!$F$4:$G$317,2,FALSE)</f>
        <v>11.544</v>
      </c>
      <c r="C134" s="8" t="s">
        <v>7</v>
      </c>
      <c r="D134" s="8" t="s">
        <v>4</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f>SUM(F134:AJ134)</f>
        <v>0</v>
      </c>
    </row>
    <row r="135" spans="1:37" x14ac:dyDescent="0.25">
      <c r="A135" s="48" t="str">
        <f t="shared" ref="A135:A137" si="61">A134</f>
        <v>L01</v>
      </c>
      <c r="B135" s="77"/>
      <c r="C135" s="76" t="s">
        <v>8</v>
      </c>
      <c r="D135" s="8" t="s">
        <v>4</v>
      </c>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f>SUM(F135:AJ135)</f>
        <v>0</v>
      </c>
    </row>
    <row r="136" spans="1:37" x14ac:dyDescent="0.25">
      <c r="A136" s="48" t="str">
        <f t="shared" si="61"/>
        <v>L01</v>
      </c>
      <c r="B136" s="77"/>
      <c r="C136" s="78"/>
      <c r="D136" s="8" t="s">
        <v>3</v>
      </c>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f>SUM(F136:AJ136)</f>
        <v>0</v>
      </c>
    </row>
    <row r="137" spans="1:37" x14ac:dyDescent="0.25">
      <c r="A137" s="49" t="str">
        <f t="shared" si="61"/>
        <v>L01</v>
      </c>
      <c r="B137" s="78"/>
      <c r="C137" s="5" t="s">
        <v>9</v>
      </c>
      <c r="D137" s="5" t="s">
        <v>4</v>
      </c>
      <c r="E137" s="1">
        <v>-1317.7459999999999</v>
      </c>
      <c r="F137" s="6">
        <f t="shared" ref="F137:AH137" si="62">E137+F134-F135</f>
        <v>-1317.7459999999999</v>
      </c>
      <c r="G137" s="6">
        <f t="shared" si="62"/>
        <v>-1317.7459999999999</v>
      </c>
      <c r="H137" s="6">
        <f t="shared" si="62"/>
        <v>-1317.7459999999999</v>
      </c>
      <c r="I137" s="6">
        <f t="shared" si="62"/>
        <v>-1317.7459999999999</v>
      </c>
      <c r="J137" s="6">
        <f t="shared" si="62"/>
        <v>-1317.7459999999999</v>
      </c>
      <c r="K137" s="6">
        <f t="shared" si="62"/>
        <v>-1317.7459999999999</v>
      </c>
      <c r="L137" s="6">
        <f t="shared" si="62"/>
        <v>-1317.7459999999999</v>
      </c>
      <c r="M137" s="6">
        <f t="shared" si="62"/>
        <v>-1317.7459999999999</v>
      </c>
      <c r="N137" s="6">
        <f t="shared" si="62"/>
        <v>-1317.7459999999999</v>
      </c>
      <c r="O137" s="6">
        <f t="shared" si="62"/>
        <v>-1317.7459999999999</v>
      </c>
      <c r="P137" s="6">
        <f t="shared" si="62"/>
        <v>-1317.7459999999999</v>
      </c>
      <c r="Q137" s="6">
        <f t="shared" si="62"/>
        <v>-1317.7459999999999</v>
      </c>
      <c r="R137" s="6">
        <f t="shared" si="62"/>
        <v>-1317.7459999999999</v>
      </c>
      <c r="S137" s="6">
        <f t="shared" si="62"/>
        <v>-1317.7459999999999</v>
      </c>
      <c r="T137" s="6">
        <f t="shared" si="62"/>
        <v>-1317.7459999999999</v>
      </c>
      <c r="U137" s="6">
        <f t="shared" si="62"/>
        <v>-1317.7459999999999</v>
      </c>
      <c r="V137" s="6">
        <f t="shared" si="62"/>
        <v>-1317.7459999999999</v>
      </c>
      <c r="W137" s="6">
        <f t="shared" si="62"/>
        <v>-1317.7459999999999</v>
      </c>
      <c r="X137" s="6">
        <f t="shared" si="62"/>
        <v>-1317.7459999999999</v>
      </c>
      <c r="Y137" s="6">
        <f t="shared" si="62"/>
        <v>-1317.7459999999999</v>
      </c>
      <c r="Z137" s="6">
        <f t="shared" si="62"/>
        <v>-1317.7459999999999</v>
      </c>
      <c r="AA137" s="6">
        <f t="shared" si="62"/>
        <v>-1317.7459999999999</v>
      </c>
      <c r="AB137" s="6">
        <f t="shared" si="62"/>
        <v>-1317.7459999999999</v>
      </c>
      <c r="AC137" s="6">
        <f t="shared" si="62"/>
        <v>-1317.7459999999999</v>
      </c>
      <c r="AD137" s="6">
        <f t="shared" si="62"/>
        <v>-1317.7459999999999</v>
      </c>
      <c r="AE137" s="6">
        <f>AD137+AE134-AE135</f>
        <v>-1317.7459999999999</v>
      </c>
      <c r="AF137" s="6">
        <f>AE137+AF134-AF135</f>
        <v>-1317.7459999999999</v>
      </c>
      <c r="AG137" s="6">
        <f t="shared" si="62"/>
        <v>-1317.7459999999999</v>
      </c>
      <c r="AH137" s="6">
        <f t="shared" si="62"/>
        <v>-1317.7459999999999</v>
      </c>
      <c r="AI137" s="6">
        <f>AG137+AI134-AI135</f>
        <v>-1317.7459999999999</v>
      </c>
      <c r="AJ137" s="6">
        <f>AH137+AJ134-AJ135</f>
        <v>-1317.7459999999999</v>
      </c>
      <c r="AK137" s="6">
        <f>AJ137</f>
        <v>-1317.7459999999999</v>
      </c>
    </row>
    <row r="138" spans="1:37" x14ac:dyDescent="0.25">
      <c r="A138" s="47" t="s">
        <v>60</v>
      </c>
      <c r="B138" s="76">
        <f>VLOOKUP(A138,[1]INTI!$F$4:$G$317,2,FALSE)</f>
        <v>21.821000000000002</v>
      </c>
      <c r="C138" s="8" t="s">
        <v>7</v>
      </c>
      <c r="D138" s="8" t="s">
        <v>4</v>
      </c>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f>SUM(F138:AJ138)</f>
        <v>0</v>
      </c>
    </row>
    <row r="139" spans="1:37" x14ac:dyDescent="0.25">
      <c r="A139" s="48" t="str">
        <f t="shared" ref="A139:A141" si="63">A138</f>
        <v>R27</v>
      </c>
      <c r="B139" s="77"/>
      <c r="C139" s="76" t="s">
        <v>8</v>
      </c>
      <c r="D139" s="8" t="s">
        <v>4</v>
      </c>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f>SUM(F139:AJ139)</f>
        <v>0</v>
      </c>
    </row>
    <row r="140" spans="1:37" x14ac:dyDescent="0.25">
      <c r="A140" s="48" t="str">
        <f t="shared" si="63"/>
        <v>R27</v>
      </c>
      <c r="B140" s="77"/>
      <c r="C140" s="78"/>
      <c r="D140" s="8" t="s">
        <v>3</v>
      </c>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f>SUM(F140:AJ140)</f>
        <v>0</v>
      </c>
    </row>
    <row r="141" spans="1:37" x14ac:dyDescent="0.25">
      <c r="A141" s="49" t="str">
        <f t="shared" si="63"/>
        <v>R27</v>
      </c>
      <c r="B141" s="78"/>
      <c r="C141" s="5" t="s">
        <v>9</v>
      </c>
      <c r="D141" s="5" t="s">
        <v>4</v>
      </c>
      <c r="E141" s="1">
        <v>-78</v>
      </c>
      <c r="F141" s="6">
        <f t="shared" ref="F141:AH141" si="64">E141+F138-F139</f>
        <v>-78</v>
      </c>
      <c r="G141" s="6">
        <f t="shared" si="64"/>
        <v>-78</v>
      </c>
      <c r="H141" s="6">
        <f t="shared" si="64"/>
        <v>-78</v>
      </c>
      <c r="I141" s="6">
        <f t="shared" si="64"/>
        <v>-78</v>
      </c>
      <c r="J141" s="6">
        <f t="shared" si="64"/>
        <v>-78</v>
      </c>
      <c r="K141" s="6">
        <f t="shared" si="64"/>
        <v>-78</v>
      </c>
      <c r="L141" s="6">
        <f t="shared" si="64"/>
        <v>-78</v>
      </c>
      <c r="M141" s="6">
        <f t="shared" si="64"/>
        <v>-78</v>
      </c>
      <c r="N141" s="6">
        <f t="shared" si="64"/>
        <v>-78</v>
      </c>
      <c r="O141" s="6">
        <f t="shared" si="64"/>
        <v>-78</v>
      </c>
      <c r="P141" s="6">
        <f t="shared" si="64"/>
        <v>-78</v>
      </c>
      <c r="Q141" s="6">
        <f t="shared" si="64"/>
        <v>-78</v>
      </c>
      <c r="R141" s="6">
        <f t="shared" si="64"/>
        <v>-78</v>
      </c>
      <c r="S141" s="6">
        <f t="shared" si="64"/>
        <v>-78</v>
      </c>
      <c r="T141" s="6">
        <f t="shared" si="64"/>
        <v>-78</v>
      </c>
      <c r="U141" s="6">
        <f t="shared" si="64"/>
        <v>-78</v>
      </c>
      <c r="V141" s="6">
        <f t="shared" si="64"/>
        <v>-78</v>
      </c>
      <c r="W141" s="6">
        <f t="shared" si="64"/>
        <v>-78</v>
      </c>
      <c r="X141" s="6">
        <f t="shared" si="64"/>
        <v>-78</v>
      </c>
      <c r="Y141" s="6">
        <f t="shared" si="64"/>
        <v>-78</v>
      </c>
      <c r="Z141" s="6">
        <f t="shared" si="64"/>
        <v>-78</v>
      </c>
      <c r="AA141" s="6">
        <f t="shared" si="64"/>
        <v>-78</v>
      </c>
      <c r="AB141" s="6">
        <f t="shared" si="64"/>
        <v>-78</v>
      </c>
      <c r="AC141" s="6">
        <f t="shared" si="64"/>
        <v>-78</v>
      </c>
      <c r="AD141" s="6">
        <f t="shared" si="64"/>
        <v>-78</v>
      </c>
      <c r="AE141" s="6">
        <f>AD141+AE138-AE139</f>
        <v>-78</v>
      </c>
      <c r="AF141" s="6">
        <f>AE141+AF138-AF139</f>
        <v>-78</v>
      </c>
      <c r="AG141" s="6">
        <f t="shared" si="64"/>
        <v>-78</v>
      </c>
      <c r="AH141" s="6">
        <f t="shared" si="64"/>
        <v>-78</v>
      </c>
      <c r="AI141" s="6">
        <f>AG141+AI138-AI139</f>
        <v>-78</v>
      </c>
      <c r="AJ141" s="6">
        <f>AH141+AJ138-AJ139</f>
        <v>-78</v>
      </c>
      <c r="AK141" s="6">
        <f>AJ141</f>
        <v>-78</v>
      </c>
    </row>
    <row r="142" spans="1:37" x14ac:dyDescent="0.25">
      <c r="A142" s="47" t="s">
        <v>61</v>
      </c>
      <c r="B142" s="76">
        <f>VLOOKUP(A142,[1]INTI!$F$4:$G$317,2,FALSE)</f>
        <v>24.97</v>
      </c>
      <c r="C142" s="8" t="s">
        <v>7</v>
      </c>
      <c r="D142" s="8" t="s">
        <v>4</v>
      </c>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f>SUM(F142:AJ142)</f>
        <v>0</v>
      </c>
    </row>
    <row r="143" spans="1:37" x14ac:dyDescent="0.25">
      <c r="A143" s="48" t="str">
        <f t="shared" ref="A143:A145" si="65">A142</f>
        <v>Q25</v>
      </c>
      <c r="B143" s="77"/>
      <c r="C143" s="76" t="s">
        <v>8</v>
      </c>
      <c r="D143" s="8" t="s">
        <v>4</v>
      </c>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f>SUM(F143:AJ143)</f>
        <v>0</v>
      </c>
    </row>
    <row r="144" spans="1:37" x14ac:dyDescent="0.25">
      <c r="A144" s="48" t="str">
        <f t="shared" si="65"/>
        <v>Q25</v>
      </c>
      <c r="B144" s="77"/>
      <c r="C144" s="78"/>
      <c r="D144" s="8" t="s">
        <v>3</v>
      </c>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f>SUM(F144:AJ144)</f>
        <v>0</v>
      </c>
    </row>
    <row r="145" spans="1:37" x14ac:dyDescent="0.25">
      <c r="A145" s="49" t="str">
        <f t="shared" si="65"/>
        <v>Q25</v>
      </c>
      <c r="B145" s="78"/>
      <c r="C145" s="5" t="s">
        <v>9</v>
      </c>
      <c r="D145" s="5" t="s">
        <v>4</v>
      </c>
      <c r="E145" s="1">
        <v>-17.22</v>
      </c>
      <c r="F145" s="6">
        <f t="shared" ref="F145:AH145" si="66">E145+F142-F143</f>
        <v>-17.22</v>
      </c>
      <c r="G145" s="6">
        <f t="shared" si="66"/>
        <v>-17.22</v>
      </c>
      <c r="H145" s="6">
        <f t="shared" si="66"/>
        <v>-17.22</v>
      </c>
      <c r="I145" s="6">
        <f t="shared" si="66"/>
        <v>-17.22</v>
      </c>
      <c r="J145" s="6">
        <f t="shared" si="66"/>
        <v>-17.22</v>
      </c>
      <c r="K145" s="6">
        <f t="shared" si="66"/>
        <v>-17.22</v>
      </c>
      <c r="L145" s="6">
        <f t="shared" si="66"/>
        <v>-17.22</v>
      </c>
      <c r="M145" s="6">
        <f t="shared" si="66"/>
        <v>-17.22</v>
      </c>
      <c r="N145" s="6">
        <f t="shared" si="66"/>
        <v>-17.22</v>
      </c>
      <c r="O145" s="6">
        <f t="shared" si="66"/>
        <v>-17.22</v>
      </c>
      <c r="P145" s="6">
        <f t="shared" si="66"/>
        <v>-17.22</v>
      </c>
      <c r="Q145" s="6">
        <f t="shared" si="66"/>
        <v>-17.22</v>
      </c>
      <c r="R145" s="6">
        <f t="shared" si="66"/>
        <v>-17.22</v>
      </c>
      <c r="S145" s="6">
        <f t="shared" si="66"/>
        <v>-17.22</v>
      </c>
      <c r="T145" s="6">
        <f t="shared" si="66"/>
        <v>-17.22</v>
      </c>
      <c r="U145" s="6">
        <f t="shared" si="66"/>
        <v>-17.22</v>
      </c>
      <c r="V145" s="6">
        <f t="shared" si="66"/>
        <v>-17.22</v>
      </c>
      <c r="W145" s="6">
        <f t="shared" si="66"/>
        <v>-17.22</v>
      </c>
      <c r="X145" s="6">
        <f t="shared" si="66"/>
        <v>-17.22</v>
      </c>
      <c r="Y145" s="6">
        <f t="shared" si="66"/>
        <v>-17.22</v>
      </c>
      <c r="Z145" s="6">
        <f t="shared" si="66"/>
        <v>-17.22</v>
      </c>
      <c r="AA145" s="6">
        <f t="shared" si="66"/>
        <v>-17.22</v>
      </c>
      <c r="AB145" s="6">
        <f t="shared" si="66"/>
        <v>-17.22</v>
      </c>
      <c r="AC145" s="6">
        <f t="shared" si="66"/>
        <v>-17.22</v>
      </c>
      <c r="AD145" s="6">
        <f t="shared" si="66"/>
        <v>-17.22</v>
      </c>
      <c r="AE145" s="6">
        <f>AD145+AE142-AE143</f>
        <v>-17.22</v>
      </c>
      <c r="AF145" s="6">
        <f>AE145+AF142-AF143</f>
        <v>-17.22</v>
      </c>
      <c r="AG145" s="6">
        <f t="shared" si="66"/>
        <v>-17.22</v>
      </c>
      <c r="AH145" s="6">
        <f t="shared" si="66"/>
        <v>-17.22</v>
      </c>
      <c r="AI145" s="6">
        <f>AG145+AI142-AI143</f>
        <v>-17.22</v>
      </c>
      <c r="AJ145" s="6">
        <f>AH145+AJ142-AJ143</f>
        <v>-17.22</v>
      </c>
      <c r="AK145" s="6">
        <f>AJ145</f>
        <v>-17.22</v>
      </c>
    </row>
    <row r="146" spans="1:37" x14ac:dyDescent="0.25">
      <c r="A146" s="47" t="s">
        <v>62</v>
      </c>
      <c r="B146" s="76">
        <f>VLOOKUP(A146,[1]INTI!$F$4:$G$317,2,FALSE)</f>
        <v>20.872</v>
      </c>
      <c r="C146" s="8" t="s">
        <v>7</v>
      </c>
      <c r="D146" s="8" t="s">
        <v>4</v>
      </c>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f>SUM(F146:AJ146)</f>
        <v>0</v>
      </c>
    </row>
    <row r="147" spans="1:37" x14ac:dyDescent="0.25">
      <c r="A147" s="48" t="str">
        <f t="shared" ref="A147:A149" si="67">A146</f>
        <v>R26</v>
      </c>
      <c r="B147" s="77"/>
      <c r="C147" s="76" t="s">
        <v>8</v>
      </c>
      <c r="D147" s="8" t="s">
        <v>4</v>
      </c>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f>SUM(F147:AJ147)</f>
        <v>0</v>
      </c>
    </row>
    <row r="148" spans="1:37" x14ac:dyDescent="0.25">
      <c r="A148" s="48" t="str">
        <f t="shared" si="67"/>
        <v>R26</v>
      </c>
      <c r="B148" s="77"/>
      <c r="C148" s="78"/>
      <c r="D148" s="8" t="s">
        <v>3</v>
      </c>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f>SUM(F148:AJ148)</f>
        <v>0</v>
      </c>
    </row>
    <row r="149" spans="1:37" x14ac:dyDescent="0.25">
      <c r="A149" s="49" t="str">
        <f t="shared" si="67"/>
        <v>R26</v>
      </c>
      <c r="B149" s="78"/>
      <c r="C149" s="5" t="s">
        <v>9</v>
      </c>
      <c r="D149" s="5" t="s">
        <v>4</v>
      </c>
      <c r="E149" s="1">
        <v>-190.84</v>
      </c>
      <c r="F149" s="6">
        <f t="shared" ref="F149:AH149" si="68">E149+F146-F147</f>
        <v>-190.84</v>
      </c>
      <c r="G149" s="6">
        <f t="shared" si="68"/>
        <v>-190.84</v>
      </c>
      <c r="H149" s="6">
        <f t="shared" si="68"/>
        <v>-190.84</v>
      </c>
      <c r="I149" s="6">
        <f t="shared" si="68"/>
        <v>-190.84</v>
      </c>
      <c r="J149" s="6">
        <f t="shared" si="68"/>
        <v>-190.84</v>
      </c>
      <c r="K149" s="6">
        <f t="shared" si="68"/>
        <v>-190.84</v>
      </c>
      <c r="L149" s="6">
        <f t="shared" si="68"/>
        <v>-190.84</v>
      </c>
      <c r="M149" s="6">
        <f t="shared" si="68"/>
        <v>-190.84</v>
      </c>
      <c r="N149" s="6">
        <f t="shared" si="68"/>
        <v>-190.84</v>
      </c>
      <c r="O149" s="6">
        <f t="shared" si="68"/>
        <v>-190.84</v>
      </c>
      <c r="P149" s="6">
        <f t="shared" si="68"/>
        <v>-190.84</v>
      </c>
      <c r="Q149" s="6">
        <f t="shared" si="68"/>
        <v>-190.84</v>
      </c>
      <c r="R149" s="6">
        <f t="shared" si="68"/>
        <v>-190.84</v>
      </c>
      <c r="S149" s="6">
        <f t="shared" si="68"/>
        <v>-190.84</v>
      </c>
      <c r="T149" s="6">
        <f t="shared" si="68"/>
        <v>-190.84</v>
      </c>
      <c r="U149" s="6">
        <f t="shared" si="68"/>
        <v>-190.84</v>
      </c>
      <c r="V149" s="6">
        <f t="shared" si="68"/>
        <v>-190.84</v>
      </c>
      <c r="W149" s="6">
        <f t="shared" si="68"/>
        <v>-190.84</v>
      </c>
      <c r="X149" s="6">
        <f t="shared" si="68"/>
        <v>-190.84</v>
      </c>
      <c r="Y149" s="6">
        <f t="shared" si="68"/>
        <v>-190.84</v>
      </c>
      <c r="Z149" s="6">
        <f t="shared" si="68"/>
        <v>-190.84</v>
      </c>
      <c r="AA149" s="6">
        <f t="shared" si="68"/>
        <v>-190.84</v>
      </c>
      <c r="AB149" s="6">
        <f t="shared" si="68"/>
        <v>-190.84</v>
      </c>
      <c r="AC149" s="6">
        <f t="shared" si="68"/>
        <v>-190.84</v>
      </c>
      <c r="AD149" s="6">
        <f t="shared" si="68"/>
        <v>-190.84</v>
      </c>
      <c r="AE149" s="6">
        <f>AD149+AE146-AE147</f>
        <v>-190.84</v>
      </c>
      <c r="AF149" s="6">
        <f>AE149+AF146-AF147</f>
        <v>-190.84</v>
      </c>
      <c r="AG149" s="6">
        <f t="shared" si="68"/>
        <v>-190.84</v>
      </c>
      <c r="AH149" s="6">
        <f t="shared" si="68"/>
        <v>-190.84</v>
      </c>
      <c r="AI149" s="6">
        <f>AG149+AI146-AI147</f>
        <v>-190.84</v>
      </c>
      <c r="AJ149" s="6">
        <f>AH149+AJ146-AJ147</f>
        <v>-190.84</v>
      </c>
      <c r="AK149" s="6">
        <f>AJ149</f>
        <v>-190.84</v>
      </c>
    </row>
    <row r="150" spans="1:37" x14ac:dyDescent="0.25">
      <c r="A150" s="47" t="s">
        <v>63</v>
      </c>
      <c r="B150" s="76">
        <f>VLOOKUP(A150,[1]INTI!$F$4:$G$317,2,FALSE)</f>
        <v>26.111000000000001</v>
      </c>
      <c r="C150" s="8" t="s">
        <v>7</v>
      </c>
      <c r="D150" s="8" t="s">
        <v>4</v>
      </c>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f>SUM(F150:AJ150)</f>
        <v>0</v>
      </c>
    </row>
    <row r="151" spans="1:37" x14ac:dyDescent="0.25">
      <c r="A151" s="48" t="str">
        <f t="shared" ref="A151:A153" si="69">A150</f>
        <v>N07</v>
      </c>
      <c r="B151" s="77"/>
      <c r="C151" s="76" t="s">
        <v>8</v>
      </c>
      <c r="D151" s="8" t="s">
        <v>4</v>
      </c>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f>SUM(F151:AJ151)</f>
        <v>0</v>
      </c>
    </row>
    <row r="152" spans="1:37" x14ac:dyDescent="0.25">
      <c r="A152" s="48" t="str">
        <f t="shared" si="69"/>
        <v>N07</v>
      </c>
      <c r="B152" s="77"/>
      <c r="C152" s="78"/>
      <c r="D152" s="8" t="s">
        <v>3</v>
      </c>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f>SUM(F152:AJ152)</f>
        <v>0</v>
      </c>
    </row>
    <row r="153" spans="1:37" x14ac:dyDescent="0.25">
      <c r="A153" s="49" t="str">
        <f t="shared" si="69"/>
        <v>N07</v>
      </c>
      <c r="B153" s="78"/>
      <c r="C153" s="5" t="s">
        <v>9</v>
      </c>
      <c r="D153" s="5" t="s">
        <v>4</v>
      </c>
      <c r="E153" s="1">
        <v>-66.400000000000006</v>
      </c>
      <c r="F153" s="6">
        <f t="shared" ref="F153:AH153" si="70">E153+F150-F151</f>
        <v>-66.400000000000006</v>
      </c>
      <c r="G153" s="6">
        <f t="shared" si="70"/>
        <v>-66.400000000000006</v>
      </c>
      <c r="H153" s="6">
        <f t="shared" si="70"/>
        <v>-66.400000000000006</v>
      </c>
      <c r="I153" s="6">
        <f t="shared" si="70"/>
        <v>-66.400000000000006</v>
      </c>
      <c r="J153" s="6">
        <f t="shared" si="70"/>
        <v>-66.400000000000006</v>
      </c>
      <c r="K153" s="6">
        <f t="shared" si="70"/>
        <v>-66.400000000000006</v>
      </c>
      <c r="L153" s="6">
        <f t="shared" si="70"/>
        <v>-66.400000000000006</v>
      </c>
      <c r="M153" s="6">
        <f t="shared" si="70"/>
        <v>-66.400000000000006</v>
      </c>
      <c r="N153" s="6">
        <f t="shared" si="70"/>
        <v>-66.400000000000006</v>
      </c>
      <c r="O153" s="6">
        <f t="shared" si="70"/>
        <v>-66.400000000000006</v>
      </c>
      <c r="P153" s="6">
        <f t="shared" si="70"/>
        <v>-66.400000000000006</v>
      </c>
      <c r="Q153" s="6">
        <f t="shared" si="70"/>
        <v>-66.400000000000006</v>
      </c>
      <c r="R153" s="6">
        <f t="shared" si="70"/>
        <v>-66.400000000000006</v>
      </c>
      <c r="S153" s="6">
        <f t="shared" si="70"/>
        <v>-66.400000000000006</v>
      </c>
      <c r="T153" s="6">
        <f t="shared" si="70"/>
        <v>-66.400000000000006</v>
      </c>
      <c r="U153" s="6">
        <f t="shared" si="70"/>
        <v>-66.400000000000006</v>
      </c>
      <c r="V153" s="6">
        <f t="shared" si="70"/>
        <v>-66.400000000000006</v>
      </c>
      <c r="W153" s="6">
        <f t="shared" si="70"/>
        <v>-66.400000000000006</v>
      </c>
      <c r="X153" s="6">
        <f t="shared" si="70"/>
        <v>-66.400000000000006</v>
      </c>
      <c r="Y153" s="6">
        <f t="shared" si="70"/>
        <v>-66.400000000000006</v>
      </c>
      <c r="Z153" s="6">
        <f t="shared" si="70"/>
        <v>-66.400000000000006</v>
      </c>
      <c r="AA153" s="6">
        <f t="shared" si="70"/>
        <v>-66.400000000000006</v>
      </c>
      <c r="AB153" s="6">
        <f t="shared" si="70"/>
        <v>-66.400000000000006</v>
      </c>
      <c r="AC153" s="6">
        <f t="shared" si="70"/>
        <v>-66.400000000000006</v>
      </c>
      <c r="AD153" s="6">
        <f t="shared" si="70"/>
        <v>-66.400000000000006</v>
      </c>
      <c r="AE153" s="6">
        <f>AD153+AE150-AE151</f>
        <v>-66.400000000000006</v>
      </c>
      <c r="AF153" s="6">
        <f>AE153+AF150-AF151</f>
        <v>-66.400000000000006</v>
      </c>
      <c r="AG153" s="6">
        <f t="shared" si="70"/>
        <v>-66.400000000000006</v>
      </c>
      <c r="AH153" s="6">
        <f t="shared" si="70"/>
        <v>-66.400000000000006</v>
      </c>
      <c r="AI153" s="6">
        <f>AG153+AI150-AI151</f>
        <v>-66.400000000000006</v>
      </c>
      <c r="AJ153" s="6">
        <f>AH153+AJ150-AJ151</f>
        <v>-66.400000000000006</v>
      </c>
      <c r="AK153" s="6">
        <f>AJ153</f>
        <v>-66.400000000000006</v>
      </c>
    </row>
    <row r="154" spans="1:37" x14ac:dyDescent="0.25">
      <c r="A154" s="47" t="s">
        <v>64</v>
      </c>
      <c r="B154" s="76">
        <f>VLOOKUP(A154,[1]INTI!$F$4:$G$317,2,FALSE)</f>
        <v>17.151</v>
      </c>
      <c r="C154" s="8" t="s">
        <v>7</v>
      </c>
      <c r="D154" s="8" t="s">
        <v>4</v>
      </c>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f>SUM(F154:AJ154)</f>
        <v>0</v>
      </c>
    </row>
    <row r="155" spans="1:37" x14ac:dyDescent="0.25">
      <c r="A155" s="48" t="str">
        <f t="shared" ref="A155:A157" si="71">A154</f>
        <v>V26</v>
      </c>
      <c r="B155" s="77"/>
      <c r="C155" s="76" t="s">
        <v>8</v>
      </c>
      <c r="D155" s="8" t="s">
        <v>4</v>
      </c>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f>SUM(F155:AJ155)</f>
        <v>0</v>
      </c>
    </row>
    <row r="156" spans="1:37" x14ac:dyDescent="0.25">
      <c r="A156" s="48" t="str">
        <f t="shared" si="71"/>
        <v>V26</v>
      </c>
      <c r="B156" s="77"/>
      <c r="C156" s="78"/>
      <c r="D156" s="8" t="s">
        <v>3</v>
      </c>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f>SUM(F156:AJ156)</f>
        <v>0</v>
      </c>
    </row>
    <row r="157" spans="1:37" x14ac:dyDescent="0.25">
      <c r="A157" s="49" t="str">
        <f t="shared" si="71"/>
        <v>V26</v>
      </c>
      <c r="B157" s="78"/>
      <c r="C157" s="5" t="s">
        <v>9</v>
      </c>
      <c r="D157" s="5" t="s">
        <v>4</v>
      </c>
      <c r="E157" s="1">
        <v>5.0999999999999996</v>
      </c>
      <c r="F157" s="6">
        <f t="shared" ref="F157:AH157" si="72">E157+F154-F155</f>
        <v>5.0999999999999996</v>
      </c>
      <c r="G157" s="6">
        <f t="shared" si="72"/>
        <v>5.0999999999999996</v>
      </c>
      <c r="H157" s="6">
        <f t="shared" si="72"/>
        <v>5.0999999999999996</v>
      </c>
      <c r="I157" s="6">
        <f t="shared" si="72"/>
        <v>5.0999999999999996</v>
      </c>
      <c r="J157" s="6">
        <f t="shared" si="72"/>
        <v>5.0999999999999996</v>
      </c>
      <c r="K157" s="6">
        <f t="shared" si="72"/>
        <v>5.0999999999999996</v>
      </c>
      <c r="L157" s="6">
        <f t="shared" si="72"/>
        <v>5.0999999999999996</v>
      </c>
      <c r="M157" s="6">
        <f t="shared" si="72"/>
        <v>5.0999999999999996</v>
      </c>
      <c r="N157" s="6">
        <f t="shared" si="72"/>
        <v>5.0999999999999996</v>
      </c>
      <c r="O157" s="6">
        <f t="shared" si="72"/>
        <v>5.0999999999999996</v>
      </c>
      <c r="P157" s="6">
        <f t="shared" si="72"/>
        <v>5.0999999999999996</v>
      </c>
      <c r="Q157" s="6">
        <f t="shared" si="72"/>
        <v>5.0999999999999996</v>
      </c>
      <c r="R157" s="6">
        <f t="shared" si="72"/>
        <v>5.0999999999999996</v>
      </c>
      <c r="S157" s="6">
        <f t="shared" si="72"/>
        <v>5.0999999999999996</v>
      </c>
      <c r="T157" s="6">
        <f t="shared" si="72"/>
        <v>5.0999999999999996</v>
      </c>
      <c r="U157" s="6">
        <f t="shared" si="72"/>
        <v>5.0999999999999996</v>
      </c>
      <c r="V157" s="6">
        <f t="shared" si="72"/>
        <v>5.0999999999999996</v>
      </c>
      <c r="W157" s="6">
        <f t="shared" si="72"/>
        <v>5.0999999999999996</v>
      </c>
      <c r="X157" s="6">
        <f t="shared" si="72"/>
        <v>5.0999999999999996</v>
      </c>
      <c r="Y157" s="6">
        <f t="shared" si="72"/>
        <v>5.0999999999999996</v>
      </c>
      <c r="Z157" s="6">
        <f t="shared" si="72"/>
        <v>5.0999999999999996</v>
      </c>
      <c r="AA157" s="6">
        <f t="shared" si="72"/>
        <v>5.0999999999999996</v>
      </c>
      <c r="AB157" s="6">
        <f t="shared" si="72"/>
        <v>5.0999999999999996</v>
      </c>
      <c r="AC157" s="6">
        <f t="shared" si="72"/>
        <v>5.0999999999999996</v>
      </c>
      <c r="AD157" s="6">
        <f t="shared" si="72"/>
        <v>5.0999999999999996</v>
      </c>
      <c r="AE157" s="6">
        <f>AD157+AE154-AE155</f>
        <v>5.0999999999999996</v>
      </c>
      <c r="AF157" s="6">
        <f>AE157+AF154-AF155</f>
        <v>5.0999999999999996</v>
      </c>
      <c r="AG157" s="6">
        <f t="shared" si="72"/>
        <v>5.0999999999999996</v>
      </c>
      <c r="AH157" s="6">
        <f t="shared" si="72"/>
        <v>5.0999999999999996</v>
      </c>
      <c r="AI157" s="6">
        <f>AG157+AI154-AI155</f>
        <v>5.0999999999999996</v>
      </c>
      <c r="AJ157" s="6">
        <f>AH157+AJ154-AJ155</f>
        <v>5.0999999999999996</v>
      </c>
      <c r="AK157" s="6">
        <f>AJ157</f>
        <v>5.0999999999999996</v>
      </c>
    </row>
    <row r="158" spans="1:37" x14ac:dyDescent="0.25">
      <c r="A158" s="47" t="s">
        <v>65</v>
      </c>
      <c r="B158" s="76">
        <f>VLOOKUP(A158,[1]INTI!$F$4:$G$317,2,FALSE)</f>
        <v>18.172999999999998</v>
      </c>
      <c r="C158" s="8" t="s">
        <v>7</v>
      </c>
      <c r="D158" s="8" t="s">
        <v>4</v>
      </c>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f>SUM(F158:AJ158)</f>
        <v>0</v>
      </c>
    </row>
    <row r="159" spans="1:37" x14ac:dyDescent="0.25">
      <c r="A159" s="48" t="str">
        <f t="shared" ref="A159:A161" si="73">A158</f>
        <v>M08</v>
      </c>
      <c r="B159" s="77"/>
      <c r="C159" s="76" t="s">
        <v>8</v>
      </c>
      <c r="D159" s="8" t="s">
        <v>4</v>
      </c>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f>SUM(F159:AJ159)</f>
        <v>0</v>
      </c>
    </row>
    <row r="160" spans="1:37" x14ac:dyDescent="0.25">
      <c r="A160" s="48" t="str">
        <f t="shared" si="73"/>
        <v>M08</v>
      </c>
      <c r="B160" s="77"/>
      <c r="C160" s="78"/>
      <c r="D160" s="8" t="s">
        <v>3</v>
      </c>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f>SUM(F160:AJ160)</f>
        <v>0</v>
      </c>
    </row>
    <row r="161" spans="1:37" x14ac:dyDescent="0.25">
      <c r="A161" s="49" t="str">
        <f t="shared" si="73"/>
        <v>M08</v>
      </c>
      <c r="B161" s="78"/>
      <c r="C161" s="5" t="s">
        <v>9</v>
      </c>
      <c r="D161" s="5" t="s">
        <v>4</v>
      </c>
      <c r="E161" s="1">
        <v>0</v>
      </c>
      <c r="F161" s="6">
        <f>E161+F158-F159</f>
        <v>0</v>
      </c>
      <c r="G161" s="6">
        <f>F161+G158-G159</f>
        <v>0</v>
      </c>
      <c r="H161" s="6">
        <f t="shared" ref="H161:AH161" si="74">G161+H158-H159</f>
        <v>0</v>
      </c>
      <c r="I161" s="6">
        <f t="shared" si="74"/>
        <v>0</v>
      </c>
      <c r="J161" s="6">
        <f t="shared" si="74"/>
        <v>0</v>
      </c>
      <c r="K161" s="6">
        <f t="shared" si="74"/>
        <v>0</v>
      </c>
      <c r="L161" s="6">
        <f t="shared" si="74"/>
        <v>0</v>
      </c>
      <c r="M161" s="6">
        <f>L161+M158-M159</f>
        <v>0</v>
      </c>
      <c r="N161" s="6">
        <f t="shared" si="74"/>
        <v>0</v>
      </c>
      <c r="O161" s="6">
        <f>N161+O158-O159</f>
        <v>0</v>
      </c>
      <c r="P161" s="6">
        <f>O161+P158-P159</f>
        <v>0</v>
      </c>
      <c r="Q161" s="6">
        <f t="shared" si="74"/>
        <v>0</v>
      </c>
      <c r="R161" s="6">
        <f>Q161+R158-R159</f>
        <v>0</v>
      </c>
      <c r="S161" s="6">
        <f>R161+S158-S159</f>
        <v>0</v>
      </c>
      <c r="T161" s="6">
        <f t="shared" si="74"/>
        <v>0</v>
      </c>
      <c r="U161" s="6">
        <f t="shared" si="74"/>
        <v>0</v>
      </c>
      <c r="V161" s="6">
        <f t="shared" si="74"/>
        <v>0</v>
      </c>
      <c r="W161" s="6">
        <f t="shared" si="74"/>
        <v>0</v>
      </c>
      <c r="X161" s="6">
        <f t="shared" si="74"/>
        <v>0</v>
      </c>
      <c r="Y161" s="6">
        <f t="shared" si="74"/>
        <v>0</v>
      </c>
      <c r="Z161" s="6">
        <f t="shared" si="74"/>
        <v>0</v>
      </c>
      <c r="AA161" s="6">
        <f t="shared" si="74"/>
        <v>0</v>
      </c>
      <c r="AB161" s="6">
        <f t="shared" si="74"/>
        <v>0</v>
      </c>
      <c r="AC161" s="6">
        <f t="shared" si="74"/>
        <v>0</v>
      </c>
      <c r="AD161" s="6">
        <f t="shared" si="74"/>
        <v>0</v>
      </c>
      <c r="AE161" s="6">
        <f>AD161+AE158-AE159</f>
        <v>0</v>
      </c>
      <c r="AF161" s="6">
        <f>AE161+AF158-AF159</f>
        <v>0</v>
      </c>
      <c r="AG161" s="6">
        <f t="shared" si="74"/>
        <v>0</v>
      </c>
      <c r="AH161" s="6">
        <f t="shared" si="74"/>
        <v>0</v>
      </c>
      <c r="AI161" s="6">
        <f>AG161+AI158-AI159</f>
        <v>0</v>
      </c>
      <c r="AJ161" s="6">
        <f>AH161+AJ158-AJ159</f>
        <v>0</v>
      </c>
      <c r="AK161" s="6">
        <f>AJ161</f>
        <v>0</v>
      </c>
    </row>
    <row r="162" spans="1:37" x14ac:dyDescent="0.25">
      <c r="A162" s="47" t="s">
        <v>66</v>
      </c>
      <c r="B162" s="76">
        <f>VLOOKUP(A162,[1]INTI!$F$4:$G$317,2,FALSE)</f>
        <v>20.268999999999998</v>
      </c>
      <c r="C162" s="8" t="s">
        <v>7</v>
      </c>
      <c r="D162" s="8" t="s">
        <v>4</v>
      </c>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f>SUM(F162:AJ162)</f>
        <v>0</v>
      </c>
    </row>
    <row r="163" spans="1:37" x14ac:dyDescent="0.25">
      <c r="A163" s="48" t="str">
        <f t="shared" ref="A163:A165" si="75">A162</f>
        <v>M04</v>
      </c>
      <c r="B163" s="77"/>
      <c r="C163" s="76" t="s">
        <v>8</v>
      </c>
      <c r="D163" s="8" t="s">
        <v>4</v>
      </c>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f>SUM(F163:AJ163)</f>
        <v>0</v>
      </c>
    </row>
    <row r="164" spans="1:37" x14ac:dyDescent="0.25">
      <c r="A164" s="48" t="str">
        <f t="shared" si="75"/>
        <v>M04</v>
      </c>
      <c r="B164" s="77"/>
      <c r="C164" s="78"/>
      <c r="D164" s="8" t="s">
        <v>3</v>
      </c>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f>SUM(F164:AJ164)</f>
        <v>0</v>
      </c>
    </row>
    <row r="165" spans="1:37" x14ac:dyDescent="0.25">
      <c r="A165" s="49" t="str">
        <f t="shared" si="75"/>
        <v>M04</v>
      </c>
      <c r="B165" s="78"/>
      <c r="C165" s="5" t="s">
        <v>9</v>
      </c>
      <c r="D165" s="5" t="s">
        <v>4</v>
      </c>
      <c r="E165" s="1">
        <v>226.49000000000007</v>
      </c>
      <c r="F165" s="6">
        <f>E165+F162-F163</f>
        <v>226.49000000000007</v>
      </c>
      <c r="G165" s="6">
        <f t="shared" ref="G165:AH165" si="76">F165+G162-G163</f>
        <v>226.49000000000007</v>
      </c>
      <c r="H165" s="6">
        <f t="shared" si="76"/>
        <v>226.49000000000007</v>
      </c>
      <c r="I165" s="6">
        <f t="shared" si="76"/>
        <v>226.49000000000007</v>
      </c>
      <c r="J165" s="6">
        <f t="shared" si="76"/>
        <v>226.49000000000007</v>
      </c>
      <c r="K165" s="6">
        <f t="shared" si="76"/>
        <v>226.49000000000007</v>
      </c>
      <c r="L165" s="6">
        <f t="shared" si="76"/>
        <v>226.49000000000007</v>
      </c>
      <c r="M165" s="6">
        <f t="shared" si="76"/>
        <v>226.49000000000007</v>
      </c>
      <c r="N165" s="6">
        <f>M165+N162-N163</f>
        <v>226.49000000000007</v>
      </c>
      <c r="O165" s="6">
        <f t="shared" ref="O165" si="77">N165+O162-O163</f>
        <v>226.49000000000007</v>
      </c>
      <c r="P165" s="6">
        <f>O165+P162-P163</f>
        <v>226.49000000000007</v>
      </c>
      <c r="Q165" s="6">
        <f t="shared" si="76"/>
        <v>226.49000000000007</v>
      </c>
      <c r="R165" s="6">
        <f t="shared" si="76"/>
        <v>226.49000000000007</v>
      </c>
      <c r="S165" s="6">
        <f t="shared" si="76"/>
        <v>226.49000000000007</v>
      </c>
      <c r="T165" s="6">
        <f t="shared" si="76"/>
        <v>226.49000000000007</v>
      </c>
      <c r="U165" s="6">
        <f t="shared" si="76"/>
        <v>226.49000000000007</v>
      </c>
      <c r="V165" s="6">
        <f t="shared" si="76"/>
        <v>226.49000000000007</v>
      </c>
      <c r="W165" s="6">
        <f t="shared" si="76"/>
        <v>226.49000000000007</v>
      </c>
      <c r="X165" s="6">
        <f t="shared" si="76"/>
        <v>226.49000000000007</v>
      </c>
      <c r="Y165" s="6">
        <f t="shared" si="76"/>
        <v>226.49000000000007</v>
      </c>
      <c r="Z165" s="6">
        <f t="shared" si="76"/>
        <v>226.49000000000007</v>
      </c>
      <c r="AA165" s="6">
        <f t="shared" si="76"/>
        <v>226.49000000000007</v>
      </c>
      <c r="AB165" s="6">
        <f t="shared" si="76"/>
        <v>226.49000000000007</v>
      </c>
      <c r="AC165" s="6">
        <f t="shared" si="76"/>
        <v>226.49000000000007</v>
      </c>
      <c r="AD165" s="6">
        <f t="shared" si="76"/>
        <v>226.49000000000007</v>
      </c>
      <c r="AE165" s="6">
        <f>AD165+AE162-AE163</f>
        <v>226.49000000000007</v>
      </c>
      <c r="AF165" s="6">
        <f>AE165+AF162-AF163</f>
        <v>226.49000000000007</v>
      </c>
      <c r="AG165" s="6">
        <f t="shared" si="76"/>
        <v>226.49000000000007</v>
      </c>
      <c r="AH165" s="6">
        <f t="shared" si="76"/>
        <v>226.49000000000007</v>
      </c>
      <c r="AI165" s="6">
        <f>AG165+AI162-AI163</f>
        <v>226.49000000000007</v>
      </c>
      <c r="AJ165" s="6">
        <f>AH165+AJ162-AJ163</f>
        <v>226.49000000000007</v>
      </c>
      <c r="AK165" s="6">
        <f>AJ165</f>
        <v>226.49000000000007</v>
      </c>
    </row>
    <row r="166" spans="1:37" x14ac:dyDescent="0.25">
      <c r="A166" s="47" t="s">
        <v>67</v>
      </c>
      <c r="B166" s="76">
        <f>VLOOKUP(A166,[1]INTI!$F$4:$G$317,2,FALSE)</f>
        <v>33.828000000000003</v>
      </c>
      <c r="C166" s="8" t="s">
        <v>7</v>
      </c>
      <c r="D166" s="8" t="s">
        <v>4</v>
      </c>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f>SUM(F166:AJ166)</f>
        <v>0</v>
      </c>
    </row>
    <row r="167" spans="1:37" x14ac:dyDescent="0.25">
      <c r="A167" s="48" t="str">
        <f t="shared" ref="A167:A169" si="78">A166</f>
        <v>Q21</v>
      </c>
      <c r="B167" s="77"/>
      <c r="C167" s="76" t="s">
        <v>8</v>
      </c>
      <c r="D167" s="8" t="s">
        <v>4</v>
      </c>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f>SUM(F167:AJ167)</f>
        <v>0</v>
      </c>
    </row>
    <row r="168" spans="1:37" x14ac:dyDescent="0.25">
      <c r="A168" s="48" t="str">
        <f t="shared" si="78"/>
        <v>Q21</v>
      </c>
      <c r="B168" s="77"/>
      <c r="C168" s="78"/>
      <c r="D168" s="8" t="s">
        <v>3</v>
      </c>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f>SUM(F168:AJ168)</f>
        <v>0</v>
      </c>
    </row>
    <row r="169" spans="1:37" x14ac:dyDescent="0.25">
      <c r="A169" s="49" t="str">
        <f t="shared" si="78"/>
        <v>Q21</v>
      </c>
      <c r="B169" s="78"/>
      <c r="C169" s="5" t="s">
        <v>9</v>
      </c>
      <c r="D169" s="5" t="s">
        <v>4</v>
      </c>
      <c r="E169" s="1">
        <v>-32.649999999999977</v>
      </c>
      <c r="F169" s="6">
        <f>E169+F166-F167</f>
        <v>-32.649999999999977</v>
      </c>
      <c r="G169" s="6">
        <f t="shared" ref="G169:AH169" si="79">F169+G166-G167</f>
        <v>-32.649999999999977</v>
      </c>
      <c r="H169" s="6">
        <f t="shared" si="79"/>
        <v>-32.649999999999977</v>
      </c>
      <c r="I169" s="6">
        <f t="shared" si="79"/>
        <v>-32.649999999999977</v>
      </c>
      <c r="J169" s="6">
        <f t="shared" si="79"/>
        <v>-32.649999999999977</v>
      </c>
      <c r="K169" s="6">
        <f t="shared" si="79"/>
        <v>-32.649999999999977</v>
      </c>
      <c r="L169" s="6">
        <f t="shared" si="79"/>
        <v>-32.649999999999977</v>
      </c>
      <c r="M169" s="6">
        <f t="shared" si="79"/>
        <v>-32.649999999999977</v>
      </c>
      <c r="N169" s="6">
        <f>M169+N166-N167</f>
        <v>-32.649999999999977</v>
      </c>
      <c r="O169" s="6">
        <f t="shared" si="79"/>
        <v>-32.649999999999977</v>
      </c>
      <c r="P169" s="6">
        <f>O169+P166-P167</f>
        <v>-32.649999999999977</v>
      </c>
      <c r="Q169" s="6">
        <f>P169+Q166-Q167</f>
        <v>-32.649999999999977</v>
      </c>
      <c r="R169" s="6">
        <f t="shared" si="79"/>
        <v>-32.649999999999977</v>
      </c>
      <c r="S169" s="6">
        <f t="shared" si="79"/>
        <v>-32.649999999999977</v>
      </c>
      <c r="T169" s="6">
        <f t="shared" si="79"/>
        <v>-32.649999999999977</v>
      </c>
      <c r="U169" s="6">
        <f t="shared" si="79"/>
        <v>-32.649999999999977</v>
      </c>
      <c r="V169" s="6">
        <f t="shared" si="79"/>
        <v>-32.649999999999977</v>
      </c>
      <c r="W169" s="6">
        <f t="shared" si="79"/>
        <v>-32.649999999999977</v>
      </c>
      <c r="X169" s="6">
        <f t="shared" si="79"/>
        <v>-32.649999999999977</v>
      </c>
      <c r="Y169" s="6">
        <f t="shared" si="79"/>
        <v>-32.649999999999977</v>
      </c>
      <c r="Z169" s="6">
        <f t="shared" si="79"/>
        <v>-32.649999999999977</v>
      </c>
      <c r="AA169" s="6">
        <f t="shared" si="79"/>
        <v>-32.649999999999977</v>
      </c>
      <c r="AB169" s="6">
        <f t="shared" si="79"/>
        <v>-32.649999999999977</v>
      </c>
      <c r="AC169" s="6">
        <f t="shared" si="79"/>
        <v>-32.649999999999977</v>
      </c>
      <c r="AD169" s="6">
        <f t="shared" si="79"/>
        <v>-32.649999999999977</v>
      </c>
      <c r="AE169" s="6">
        <f>AD169+AE166-AE167</f>
        <v>-32.649999999999977</v>
      </c>
      <c r="AF169" s="6">
        <f>AE169+AF166-AF167</f>
        <v>-32.649999999999977</v>
      </c>
      <c r="AG169" s="6">
        <f t="shared" si="79"/>
        <v>-32.649999999999977</v>
      </c>
      <c r="AH169" s="6">
        <f t="shared" si="79"/>
        <v>-32.649999999999977</v>
      </c>
      <c r="AI169" s="6">
        <f>AG169+AI166-AI167</f>
        <v>-32.649999999999977</v>
      </c>
      <c r="AJ169" s="6">
        <f>AH169+AJ166-AJ167</f>
        <v>-32.649999999999977</v>
      </c>
      <c r="AK169" s="6">
        <f>AJ169</f>
        <v>-32.649999999999977</v>
      </c>
    </row>
    <row r="170" spans="1:37" x14ac:dyDescent="0.25">
      <c r="A170" s="47" t="s">
        <v>68</v>
      </c>
      <c r="B170" s="76">
        <f>VLOOKUP(A170,[1]INTI!$F$4:$G$317,2,FALSE)</f>
        <v>28.2</v>
      </c>
      <c r="C170" s="8" t="s">
        <v>7</v>
      </c>
      <c r="D170" s="8" t="s">
        <v>4</v>
      </c>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f>SUM(F170:AJ170)</f>
        <v>0</v>
      </c>
    </row>
    <row r="171" spans="1:37" x14ac:dyDescent="0.25">
      <c r="A171" s="48" t="str">
        <f t="shared" ref="A171:A173" si="80">A170</f>
        <v>K14</v>
      </c>
      <c r="B171" s="77"/>
      <c r="C171" s="76" t="s">
        <v>8</v>
      </c>
      <c r="D171" s="8" t="s">
        <v>4</v>
      </c>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f>SUM(F171:AJ171)</f>
        <v>0</v>
      </c>
    </row>
    <row r="172" spans="1:37" x14ac:dyDescent="0.25">
      <c r="A172" s="48" t="str">
        <f t="shared" si="80"/>
        <v>K14</v>
      </c>
      <c r="B172" s="77"/>
      <c r="C172" s="78"/>
      <c r="D172" s="8" t="s">
        <v>3</v>
      </c>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f>SUM(F172:AJ172)</f>
        <v>0</v>
      </c>
    </row>
    <row r="173" spans="1:37" x14ac:dyDescent="0.25">
      <c r="A173" s="49" t="str">
        <f t="shared" si="80"/>
        <v>K14</v>
      </c>
      <c r="B173" s="78"/>
      <c r="C173" s="5" t="s">
        <v>9</v>
      </c>
      <c r="D173" s="5" t="s">
        <v>4</v>
      </c>
      <c r="E173" s="1">
        <v>-665.55000000000007</v>
      </c>
      <c r="F173" s="6">
        <f>E173+F170-F171</f>
        <v>-665.55000000000007</v>
      </c>
      <c r="G173" s="6">
        <f t="shared" ref="G173:M173" si="81">F173+G170-G171</f>
        <v>-665.55000000000007</v>
      </c>
      <c r="H173" s="6">
        <f t="shared" si="81"/>
        <v>-665.55000000000007</v>
      </c>
      <c r="I173" s="6">
        <f t="shared" si="81"/>
        <v>-665.55000000000007</v>
      </c>
      <c r="J173" s="6">
        <f t="shared" si="81"/>
        <v>-665.55000000000007</v>
      </c>
      <c r="K173" s="6">
        <f t="shared" si="81"/>
        <v>-665.55000000000007</v>
      </c>
      <c r="L173" s="6">
        <f t="shared" si="81"/>
        <v>-665.55000000000007</v>
      </c>
      <c r="M173" s="6">
        <f t="shared" si="81"/>
        <v>-665.55000000000007</v>
      </c>
      <c r="N173" s="6">
        <f>M173+N170-N171</f>
        <v>-665.55000000000007</v>
      </c>
      <c r="O173" s="6">
        <f t="shared" ref="O173" si="82">N173+O170-O171</f>
        <v>-665.55000000000007</v>
      </c>
      <c r="P173" s="6">
        <f>O173+P170-P171</f>
        <v>-665.55000000000007</v>
      </c>
      <c r="Q173" s="6">
        <f>P173+Q170-Q171</f>
        <v>-665.55000000000007</v>
      </c>
      <c r="R173" s="6">
        <f t="shared" ref="R173:AH173" si="83">Q173+R170-R171</f>
        <v>-665.55000000000007</v>
      </c>
      <c r="S173" s="6">
        <f t="shared" si="83"/>
        <v>-665.55000000000007</v>
      </c>
      <c r="T173" s="6">
        <f t="shared" si="83"/>
        <v>-665.55000000000007</v>
      </c>
      <c r="U173" s="6">
        <f t="shared" si="83"/>
        <v>-665.55000000000007</v>
      </c>
      <c r="V173" s="6">
        <f t="shared" si="83"/>
        <v>-665.55000000000007</v>
      </c>
      <c r="W173" s="6">
        <f t="shared" si="83"/>
        <v>-665.55000000000007</v>
      </c>
      <c r="X173" s="6">
        <f t="shared" si="83"/>
        <v>-665.55000000000007</v>
      </c>
      <c r="Y173" s="6">
        <f t="shared" si="83"/>
        <v>-665.55000000000007</v>
      </c>
      <c r="Z173" s="6">
        <f t="shared" si="83"/>
        <v>-665.55000000000007</v>
      </c>
      <c r="AA173" s="6">
        <f t="shared" si="83"/>
        <v>-665.55000000000007</v>
      </c>
      <c r="AB173" s="6">
        <f t="shared" si="83"/>
        <v>-665.55000000000007</v>
      </c>
      <c r="AC173" s="6">
        <f t="shared" si="83"/>
        <v>-665.55000000000007</v>
      </c>
      <c r="AD173" s="6">
        <f t="shared" si="83"/>
        <v>-665.55000000000007</v>
      </c>
      <c r="AE173" s="6">
        <f>AD173+AE170-AE171</f>
        <v>-665.55000000000007</v>
      </c>
      <c r="AF173" s="6">
        <f>AE173+AF170-AF171</f>
        <v>-665.55000000000007</v>
      </c>
      <c r="AG173" s="6">
        <f t="shared" si="83"/>
        <v>-665.55000000000007</v>
      </c>
      <c r="AH173" s="6">
        <f t="shared" si="83"/>
        <v>-665.55000000000007</v>
      </c>
      <c r="AI173" s="6">
        <f>AG173+AI170-AI171</f>
        <v>-665.55000000000007</v>
      </c>
      <c r="AJ173" s="6">
        <f>AH173+AJ170-AJ171</f>
        <v>-665.55000000000007</v>
      </c>
      <c r="AK173" s="6">
        <f>AJ173</f>
        <v>-665.55000000000007</v>
      </c>
    </row>
    <row r="174" spans="1:37" x14ac:dyDescent="0.25">
      <c r="A174" s="47" t="s">
        <v>69</v>
      </c>
      <c r="B174" s="76">
        <f>VLOOKUP(A174,[1]INTI!$F$4:$G$317,2,FALSE)</f>
        <v>12.167</v>
      </c>
      <c r="C174" s="8" t="s">
        <v>7</v>
      </c>
      <c r="D174" s="8" t="s">
        <v>4</v>
      </c>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f>SUM(F174:AJ174)</f>
        <v>0</v>
      </c>
    </row>
    <row r="175" spans="1:37" x14ac:dyDescent="0.25">
      <c r="A175" s="48" t="str">
        <f t="shared" ref="A175:A177" si="84">A174</f>
        <v>Q23</v>
      </c>
      <c r="B175" s="77"/>
      <c r="C175" s="76" t="s">
        <v>8</v>
      </c>
      <c r="D175" s="8" t="s">
        <v>4</v>
      </c>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f>SUM(F175:AJ175)</f>
        <v>0</v>
      </c>
    </row>
    <row r="176" spans="1:37" x14ac:dyDescent="0.25">
      <c r="A176" s="48" t="str">
        <f t="shared" si="84"/>
        <v>Q23</v>
      </c>
      <c r="B176" s="77"/>
      <c r="C176" s="78"/>
      <c r="D176" s="8" t="s">
        <v>3</v>
      </c>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f>SUM(F176:AJ176)</f>
        <v>0</v>
      </c>
    </row>
    <row r="177" spans="1:37" x14ac:dyDescent="0.25">
      <c r="A177" s="49" t="str">
        <f t="shared" si="84"/>
        <v>Q23</v>
      </c>
      <c r="B177" s="78"/>
      <c r="C177" s="5" t="s">
        <v>9</v>
      </c>
      <c r="D177" s="5" t="s">
        <v>4</v>
      </c>
      <c r="E177" s="1">
        <v>-19.22</v>
      </c>
      <c r="F177" s="6">
        <f>E177+F174-F175</f>
        <v>-19.22</v>
      </c>
      <c r="G177" s="6">
        <f t="shared" ref="G177:M177" si="85">F177+G174-G175</f>
        <v>-19.22</v>
      </c>
      <c r="H177" s="6">
        <f t="shared" si="85"/>
        <v>-19.22</v>
      </c>
      <c r="I177" s="6">
        <f t="shared" si="85"/>
        <v>-19.22</v>
      </c>
      <c r="J177" s="6">
        <f t="shared" si="85"/>
        <v>-19.22</v>
      </c>
      <c r="K177" s="6">
        <f t="shared" si="85"/>
        <v>-19.22</v>
      </c>
      <c r="L177" s="6">
        <f t="shared" si="85"/>
        <v>-19.22</v>
      </c>
      <c r="M177" s="6">
        <f t="shared" si="85"/>
        <v>-19.22</v>
      </c>
      <c r="N177" s="6">
        <f>M177+N174-N175</f>
        <v>-19.22</v>
      </c>
      <c r="O177" s="6">
        <f t="shared" ref="O177" si="86">N177+O174-O175</f>
        <v>-19.22</v>
      </c>
      <c r="P177" s="6">
        <f>O177+P174-P175</f>
        <v>-19.22</v>
      </c>
      <c r="Q177" s="6">
        <f>P177+Q174-Q175</f>
        <v>-19.22</v>
      </c>
      <c r="R177" s="6">
        <f t="shared" ref="R177:AH177" si="87">Q177+R174-R175</f>
        <v>-19.22</v>
      </c>
      <c r="S177" s="6">
        <f t="shared" si="87"/>
        <v>-19.22</v>
      </c>
      <c r="T177" s="6">
        <f t="shared" si="87"/>
        <v>-19.22</v>
      </c>
      <c r="U177" s="6">
        <f t="shared" si="87"/>
        <v>-19.22</v>
      </c>
      <c r="V177" s="6">
        <f t="shared" si="87"/>
        <v>-19.22</v>
      </c>
      <c r="W177" s="6">
        <f t="shared" si="87"/>
        <v>-19.22</v>
      </c>
      <c r="X177" s="6">
        <f t="shared" si="87"/>
        <v>-19.22</v>
      </c>
      <c r="Y177" s="6">
        <f t="shared" si="87"/>
        <v>-19.22</v>
      </c>
      <c r="Z177" s="6">
        <f t="shared" si="87"/>
        <v>-19.22</v>
      </c>
      <c r="AA177" s="6">
        <f t="shared" si="87"/>
        <v>-19.22</v>
      </c>
      <c r="AB177" s="6">
        <f t="shared" si="87"/>
        <v>-19.22</v>
      </c>
      <c r="AC177" s="6">
        <f t="shared" si="87"/>
        <v>-19.22</v>
      </c>
      <c r="AD177" s="6">
        <f t="shared" si="87"/>
        <v>-19.22</v>
      </c>
      <c r="AE177" s="6">
        <f>AD177+AE174-AE175</f>
        <v>-19.22</v>
      </c>
      <c r="AF177" s="6">
        <f>AE177+AF174-AF175</f>
        <v>-19.22</v>
      </c>
      <c r="AG177" s="6">
        <f t="shared" si="87"/>
        <v>-19.22</v>
      </c>
      <c r="AH177" s="6">
        <f t="shared" si="87"/>
        <v>-19.22</v>
      </c>
      <c r="AI177" s="6">
        <f>AG177+AI174-AI175</f>
        <v>-19.22</v>
      </c>
      <c r="AJ177" s="6">
        <f>AH177+AJ174-AJ175</f>
        <v>-19.22</v>
      </c>
      <c r="AK177" s="6">
        <f>AJ177</f>
        <v>-19.22</v>
      </c>
    </row>
    <row r="178" spans="1:37" x14ac:dyDescent="0.25">
      <c r="A178" s="47" t="s">
        <v>70</v>
      </c>
      <c r="B178" s="76">
        <f>VLOOKUP(A178,[1]INTI!$F$4:$G$317,2,FALSE)</f>
        <v>5.05</v>
      </c>
      <c r="C178" s="8" t="s">
        <v>7</v>
      </c>
      <c r="D178" s="8" t="s">
        <v>4</v>
      </c>
      <c r="E178" s="1"/>
      <c r="F178" s="1"/>
      <c r="G178" s="1"/>
      <c r="H178" s="1"/>
      <c r="I178" s="1"/>
      <c r="J178" s="1"/>
      <c r="K178" s="1"/>
      <c r="L178" s="1"/>
      <c r="M178" s="1"/>
      <c r="N178" s="1"/>
      <c r="O178" s="1"/>
      <c r="P178" s="1"/>
      <c r="Q178" s="1"/>
      <c r="R178" s="1"/>
      <c r="S178" s="1">
        <f>79*1.2</f>
        <v>94.8</v>
      </c>
      <c r="T178" s="1">
        <f>(48+21)*1.4</f>
        <v>96.6</v>
      </c>
      <c r="U178" s="1">
        <f>17*1.8</f>
        <v>30.6</v>
      </c>
      <c r="V178" s="1"/>
      <c r="W178" s="1"/>
      <c r="X178" s="1"/>
      <c r="Y178" s="1"/>
      <c r="Z178" s="1"/>
      <c r="AA178" s="1"/>
      <c r="AB178" s="1"/>
      <c r="AC178" s="1"/>
      <c r="AD178" s="1"/>
      <c r="AE178" s="1"/>
      <c r="AF178" s="1"/>
      <c r="AG178" s="1"/>
      <c r="AH178" s="1"/>
      <c r="AI178" s="1"/>
      <c r="AJ178" s="1"/>
      <c r="AK178" s="1">
        <f>SUM(F178:AJ178)</f>
        <v>221.99999999999997</v>
      </c>
    </row>
    <row r="179" spans="1:37" x14ac:dyDescent="0.25">
      <c r="A179" s="48" t="str">
        <f t="shared" ref="A179:A181" si="88">A178</f>
        <v>P19</v>
      </c>
      <c r="B179" s="77"/>
      <c r="C179" s="76" t="s">
        <v>8</v>
      </c>
      <c r="D179" s="8" t="s">
        <v>4</v>
      </c>
      <c r="E179" s="1"/>
      <c r="F179" s="1"/>
      <c r="G179" s="1"/>
      <c r="H179" s="1"/>
      <c r="I179" s="1"/>
      <c r="J179" s="1"/>
      <c r="K179" s="1"/>
      <c r="L179" s="1"/>
      <c r="M179" s="1"/>
      <c r="N179" s="1"/>
      <c r="O179" s="1"/>
      <c r="P179" s="1"/>
      <c r="Q179" s="1"/>
      <c r="R179" s="1"/>
      <c r="S179" s="1"/>
      <c r="T179" s="1"/>
      <c r="U179" s="1"/>
      <c r="V179" s="1"/>
      <c r="W179" s="1"/>
      <c r="X179" s="1"/>
      <c r="Y179" s="1"/>
      <c r="Z179" s="1">
        <v>76.16</v>
      </c>
      <c r="AA179" s="1">
        <v>68.599999999999994</v>
      </c>
      <c r="AB179" s="1"/>
      <c r="AC179" s="1"/>
      <c r="AD179" s="1"/>
      <c r="AE179" s="1"/>
      <c r="AF179" s="1"/>
      <c r="AG179" s="1"/>
      <c r="AH179" s="1"/>
      <c r="AI179" s="1"/>
      <c r="AJ179" s="1"/>
      <c r="AK179" s="1">
        <f>SUM(F179:AJ179)</f>
        <v>144.76</v>
      </c>
    </row>
    <row r="180" spans="1:37" x14ac:dyDescent="0.25">
      <c r="A180" s="48" t="str">
        <f t="shared" si="88"/>
        <v>P19</v>
      </c>
      <c r="B180" s="77"/>
      <c r="C180" s="78"/>
      <c r="D180" s="8" t="s">
        <v>3</v>
      </c>
      <c r="E180" s="1"/>
      <c r="F180" s="1"/>
      <c r="G180" s="1"/>
      <c r="H180" s="1"/>
      <c r="I180" s="1"/>
      <c r="J180" s="1"/>
      <c r="K180" s="1"/>
      <c r="L180" s="1"/>
      <c r="M180" s="1"/>
      <c r="N180" s="1"/>
      <c r="O180" s="1"/>
      <c r="P180" s="1"/>
      <c r="Q180" s="1"/>
      <c r="R180" s="1"/>
      <c r="S180" s="1"/>
      <c r="T180" s="1"/>
      <c r="U180" s="1"/>
      <c r="V180" s="1"/>
      <c r="W180" s="1"/>
      <c r="X180" s="1"/>
      <c r="Y180" s="1"/>
      <c r="Z180" s="1">
        <v>1.82</v>
      </c>
      <c r="AA180" s="1">
        <v>2.08</v>
      </c>
      <c r="AB180" s="1"/>
      <c r="AC180" s="1"/>
      <c r="AD180" s="1"/>
      <c r="AE180" s="1"/>
      <c r="AF180" s="1"/>
      <c r="AG180" s="1"/>
      <c r="AH180" s="1"/>
      <c r="AI180" s="1"/>
      <c r="AJ180" s="1"/>
      <c r="AK180" s="1">
        <f>SUM(F180:AJ180)</f>
        <v>3.9000000000000004</v>
      </c>
    </row>
    <row r="181" spans="1:37" x14ac:dyDescent="0.25">
      <c r="A181" s="49" t="str">
        <f t="shared" si="88"/>
        <v>P19</v>
      </c>
      <c r="B181" s="78"/>
      <c r="C181" s="5" t="s">
        <v>9</v>
      </c>
      <c r="D181" s="5" t="s">
        <v>4</v>
      </c>
      <c r="E181" s="1">
        <v>642.875</v>
      </c>
      <c r="F181" s="6">
        <f>E181+F178-F179</f>
        <v>642.875</v>
      </c>
      <c r="G181" s="6">
        <f t="shared" ref="G181:M181" si="89">F181+G178-G179</f>
        <v>642.875</v>
      </c>
      <c r="H181" s="6">
        <f t="shared" si="89"/>
        <v>642.875</v>
      </c>
      <c r="I181" s="6">
        <f t="shared" si="89"/>
        <v>642.875</v>
      </c>
      <c r="J181" s="6">
        <f t="shared" si="89"/>
        <v>642.875</v>
      </c>
      <c r="K181" s="6">
        <f t="shared" si="89"/>
        <v>642.875</v>
      </c>
      <c r="L181" s="6">
        <f t="shared" si="89"/>
        <v>642.875</v>
      </c>
      <c r="M181" s="6">
        <f t="shared" si="89"/>
        <v>642.875</v>
      </c>
      <c r="N181" s="6">
        <f>M181+N178-N179</f>
        <v>642.875</v>
      </c>
      <c r="O181" s="6">
        <f t="shared" ref="O181" si="90">N181+O178-O179</f>
        <v>642.875</v>
      </c>
      <c r="P181" s="6">
        <f>O181+P178-P179</f>
        <v>642.875</v>
      </c>
      <c r="Q181" s="6">
        <f>P181+Q178-Q179</f>
        <v>642.875</v>
      </c>
      <c r="R181" s="6">
        <f t="shared" ref="R181:AH181" si="91">Q181+R178-R179</f>
        <v>642.875</v>
      </c>
      <c r="S181" s="6">
        <f t="shared" si="91"/>
        <v>737.67499999999995</v>
      </c>
      <c r="T181" s="6">
        <f t="shared" si="91"/>
        <v>834.27499999999998</v>
      </c>
      <c r="U181" s="6">
        <f t="shared" si="91"/>
        <v>864.875</v>
      </c>
      <c r="V181" s="6">
        <f t="shared" si="91"/>
        <v>864.875</v>
      </c>
      <c r="W181" s="6">
        <f t="shared" si="91"/>
        <v>864.875</v>
      </c>
      <c r="X181" s="6">
        <f t="shared" si="91"/>
        <v>864.875</v>
      </c>
      <c r="Y181" s="6">
        <f t="shared" si="91"/>
        <v>864.875</v>
      </c>
      <c r="Z181" s="6">
        <f t="shared" si="91"/>
        <v>788.71500000000003</v>
      </c>
      <c r="AA181" s="6">
        <f t="shared" si="91"/>
        <v>720.11500000000001</v>
      </c>
      <c r="AB181" s="6">
        <f t="shared" si="91"/>
        <v>720.11500000000001</v>
      </c>
      <c r="AC181" s="6">
        <f t="shared" si="91"/>
        <v>720.11500000000001</v>
      </c>
      <c r="AD181" s="6">
        <f t="shared" si="91"/>
        <v>720.11500000000001</v>
      </c>
      <c r="AE181" s="6">
        <f>AD181+AE178-AE179</f>
        <v>720.11500000000001</v>
      </c>
      <c r="AF181" s="6">
        <f>AE181+AF178-AF179</f>
        <v>720.11500000000001</v>
      </c>
      <c r="AG181" s="6">
        <f t="shared" si="91"/>
        <v>720.11500000000001</v>
      </c>
      <c r="AH181" s="6">
        <f t="shared" si="91"/>
        <v>720.11500000000001</v>
      </c>
      <c r="AI181" s="6">
        <f>AG181+AI178-AI179</f>
        <v>720.11500000000001</v>
      </c>
      <c r="AJ181" s="6">
        <f>AH181+AJ178-AJ179</f>
        <v>720.11500000000001</v>
      </c>
      <c r="AK181" s="6">
        <f>AJ181</f>
        <v>720.11500000000001</v>
      </c>
    </row>
    <row r="182" spans="1:37" x14ac:dyDescent="0.25">
      <c r="A182" s="47" t="s">
        <v>71</v>
      </c>
      <c r="B182" s="76">
        <f>VLOOKUP(A182,[1]INTI!$F$4:$G$317,2,FALSE)</f>
        <v>30.158999999999999</v>
      </c>
      <c r="C182" s="8" t="s">
        <v>7</v>
      </c>
      <c r="D182" s="8" t="s">
        <v>4</v>
      </c>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f>SUM(F182:AJ182)</f>
        <v>0</v>
      </c>
    </row>
    <row r="183" spans="1:37" x14ac:dyDescent="0.25">
      <c r="A183" s="48" t="str">
        <f t="shared" ref="A183:A185" si="92">A182</f>
        <v>J13</v>
      </c>
      <c r="B183" s="77"/>
      <c r="C183" s="76" t="s">
        <v>8</v>
      </c>
      <c r="D183" s="8" t="s">
        <v>4</v>
      </c>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f>SUM(F183:AJ183)</f>
        <v>0</v>
      </c>
    </row>
    <row r="184" spans="1:37" x14ac:dyDescent="0.25">
      <c r="A184" s="48" t="str">
        <f t="shared" si="92"/>
        <v>J13</v>
      </c>
      <c r="B184" s="77"/>
      <c r="C184" s="78"/>
      <c r="D184" s="8" t="s">
        <v>3</v>
      </c>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f>SUM(F184:AJ184)</f>
        <v>0</v>
      </c>
    </row>
    <row r="185" spans="1:37" x14ac:dyDescent="0.25">
      <c r="A185" s="49" t="str">
        <f t="shared" si="92"/>
        <v>J13</v>
      </c>
      <c r="B185" s="78"/>
      <c r="C185" s="5" t="s">
        <v>9</v>
      </c>
      <c r="D185" s="5" t="s">
        <v>4</v>
      </c>
      <c r="E185" s="1">
        <v>-54</v>
      </c>
      <c r="F185" s="6">
        <f>E185+F182-F183</f>
        <v>-54</v>
      </c>
      <c r="G185" s="6">
        <f t="shared" ref="G185:M185" si="93">F185+G182-G183</f>
        <v>-54</v>
      </c>
      <c r="H185" s="6">
        <f t="shared" si="93"/>
        <v>-54</v>
      </c>
      <c r="I185" s="6">
        <f t="shared" si="93"/>
        <v>-54</v>
      </c>
      <c r="J185" s="6">
        <f t="shared" si="93"/>
        <v>-54</v>
      </c>
      <c r="K185" s="6">
        <f t="shared" si="93"/>
        <v>-54</v>
      </c>
      <c r="L185" s="6">
        <f t="shared" si="93"/>
        <v>-54</v>
      </c>
      <c r="M185" s="6">
        <f t="shared" si="93"/>
        <v>-54</v>
      </c>
      <c r="N185" s="6">
        <f>M185+N182-N183</f>
        <v>-54</v>
      </c>
      <c r="O185" s="6">
        <f t="shared" ref="O185" si="94">N185+O182-O183</f>
        <v>-54</v>
      </c>
      <c r="P185" s="6">
        <f>O185+P182-P183</f>
        <v>-54</v>
      </c>
      <c r="Q185" s="6">
        <f>P185+Q182-Q183</f>
        <v>-54</v>
      </c>
      <c r="R185" s="6">
        <f t="shared" ref="R185:AH185" si="95">Q185+R182-R183</f>
        <v>-54</v>
      </c>
      <c r="S185" s="6">
        <f t="shared" si="95"/>
        <v>-54</v>
      </c>
      <c r="T185" s="6">
        <f t="shared" si="95"/>
        <v>-54</v>
      </c>
      <c r="U185" s="6">
        <f t="shared" si="95"/>
        <v>-54</v>
      </c>
      <c r="V185" s="6">
        <f t="shared" si="95"/>
        <v>-54</v>
      </c>
      <c r="W185" s="6">
        <f t="shared" si="95"/>
        <v>-54</v>
      </c>
      <c r="X185" s="6">
        <f t="shared" si="95"/>
        <v>-54</v>
      </c>
      <c r="Y185" s="6">
        <f t="shared" si="95"/>
        <v>-54</v>
      </c>
      <c r="Z185" s="6">
        <f t="shared" si="95"/>
        <v>-54</v>
      </c>
      <c r="AA185" s="6">
        <f t="shared" si="95"/>
        <v>-54</v>
      </c>
      <c r="AB185" s="6">
        <f t="shared" si="95"/>
        <v>-54</v>
      </c>
      <c r="AC185" s="6">
        <f t="shared" si="95"/>
        <v>-54</v>
      </c>
      <c r="AD185" s="6">
        <f t="shared" si="95"/>
        <v>-54</v>
      </c>
      <c r="AE185" s="6">
        <f>AD185+AE182-AE183</f>
        <v>-54</v>
      </c>
      <c r="AF185" s="6">
        <f>AE185+AF182-AF183</f>
        <v>-54</v>
      </c>
      <c r="AG185" s="6">
        <f t="shared" si="95"/>
        <v>-54</v>
      </c>
      <c r="AH185" s="6">
        <f t="shared" si="95"/>
        <v>-54</v>
      </c>
      <c r="AI185" s="6">
        <f>AG185+AI182-AI183</f>
        <v>-54</v>
      </c>
      <c r="AJ185" s="6">
        <f>AH185+AJ182-AJ183</f>
        <v>-54</v>
      </c>
      <c r="AK185" s="6">
        <f>AJ185</f>
        <v>-54</v>
      </c>
    </row>
    <row r="186" spans="1:37" x14ac:dyDescent="0.25">
      <c r="A186" s="47" t="s">
        <v>72</v>
      </c>
      <c r="B186" s="76">
        <f>VLOOKUP(A186,[1]INTI!$F$4:$G$317,2,FALSE)</f>
        <v>16.841999999999999</v>
      </c>
      <c r="C186" s="8" t="s">
        <v>7</v>
      </c>
      <c r="D186" s="8" t="s">
        <v>4</v>
      </c>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f>SUM(F186:AJ186)</f>
        <v>0</v>
      </c>
    </row>
    <row r="187" spans="1:37" x14ac:dyDescent="0.25">
      <c r="A187" s="48" t="str">
        <f t="shared" ref="A187:A189" si="96">A186</f>
        <v>V25</v>
      </c>
      <c r="B187" s="77"/>
      <c r="C187" s="76" t="s">
        <v>8</v>
      </c>
      <c r="D187" s="8" t="s">
        <v>4</v>
      </c>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f>SUM(F187:AJ187)</f>
        <v>0</v>
      </c>
    </row>
    <row r="188" spans="1:37" x14ac:dyDescent="0.25">
      <c r="A188" s="48" t="str">
        <f t="shared" si="96"/>
        <v>V25</v>
      </c>
      <c r="B188" s="77"/>
      <c r="C188" s="78"/>
      <c r="D188" s="8" t="s">
        <v>3</v>
      </c>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f>SUM(F188:AJ188)</f>
        <v>0</v>
      </c>
    </row>
    <row r="189" spans="1:37" x14ac:dyDescent="0.25">
      <c r="A189" s="49" t="str">
        <f t="shared" si="96"/>
        <v>V25</v>
      </c>
      <c r="B189" s="78"/>
      <c r="C189" s="5" t="s">
        <v>9</v>
      </c>
      <c r="D189" s="5" t="s">
        <v>4</v>
      </c>
      <c r="E189" s="1">
        <v>1.9</v>
      </c>
      <c r="F189" s="6">
        <f>E189+F186-F187</f>
        <v>1.9</v>
      </c>
      <c r="G189" s="6">
        <f t="shared" ref="G189:M189" si="97">F189+G186-G187</f>
        <v>1.9</v>
      </c>
      <c r="H189" s="6">
        <f t="shared" si="97"/>
        <v>1.9</v>
      </c>
      <c r="I189" s="6">
        <f t="shared" si="97"/>
        <v>1.9</v>
      </c>
      <c r="J189" s="6">
        <f t="shared" si="97"/>
        <v>1.9</v>
      </c>
      <c r="K189" s="6">
        <f t="shared" si="97"/>
        <v>1.9</v>
      </c>
      <c r="L189" s="6">
        <f t="shared" si="97"/>
        <v>1.9</v>
      </c>
      <c r="M189" s="6">
        <f t="shared" si="97"/>
        <v>1.9</v>
      </c>
      <c r="N189" s="6">
        <f>M189+N186-N187</f>
        <v>1.9</v>
      </c>
      <c r="O189" s="6">
        <f t="shared" ref="O189" si="98">N189+O186-O187</f>
        <v>1.9</v>
      </c>
      <c r="P189" s="6">
        <f>O189+P186-P187</f>
        <v>1.9</v>
      </c>
      <c r="Q189" s="6">
        <f>P189+Q186-Q187</f>
        <v>1.9</v>
      </c>
      <c r="R189" s="6">
        <f t="shared" ref="R189:AH189" si="99">Q189+R186-R187</f>
        <v>1.9</v>
      </c>
      <c r="S189" s="6">
        <f t="shared" si="99"/>
        <v>1.9</v>
      </c>
      <c r="T189" s="6">
        <f t="shared" si="99"/>
        <v>1.9</v>
      </c>
      <c r="U189" s="6">
        <f t="shared" si="99"/>
        <v>1.9</v>
      </c>
      <c r="V189" s="6">
        <f t="shared" si="99"/>
        <v>1.9</v>
      </c>
      <c r="W189" s="6">
        <f t="shared" si="99"/>
        <v>1.9</v>
      </c>
      <c r="X189" s="6">
        <f t="shared" si="99"/>
        <v>1.9</v>
      </c>
      <c r="Y189" s="6">
        <f t="shared" si="99"/>
        <v>1.9</v>
      </c>
      <c r="Z189" s="6">
        <f t="shared" si="99"/>
        <v>1.9</v>
      </c>
      <c r="AA189" s="6">
        <f t="shared" si="99"/>
        <v>1.9</v>
      </c>
      <c r="AB189" s="6">
        <f t="shared" si="99"/>
        <v>1.9</v>
      </c>
      <c r="AC189" s="6">
        <f t="shared" si="99"/>
        <v>1.9</v>
      </c>
      <c r="AD189" s="6">
        <f t="shared" si="99"/>
        <v>1.9</v>
      </c>
      <c r="AE189" s="6">
        <f>AD189+AE186-AE187</f>
        <v>1.9</v>
      </c>
      <c r="AF189" s="6">
        <f>AE189+AF186-AF187</f>
        <v>1.9</v>
      </c>
      <c r="AG189" s="6">
        <f t="shared" si="99"/>
        <v>1.9</v>
      </c>
      <c r="AH189" s="6">
        <f t="shared" si="99"/>
        <v>1.9</v>
      </c>
      <c r="AI189" s="6">
        <f>AG189+AI186-AI187</f>
        <v>1.9</v>
      </c>
      <c r="AJ189" s="6">
        <f>AH189+AJ186-AJ187</f>
        <v>1.9</v>
      </c>
      <c r="AK189" s="6">
        <f>AJ189</f>
        <v>1.9</v>
      </c>
    </row>
    <row r="190" spans="1:37" x14ac:dyDescent="0.25">
      <c r="A190" s="47" t="s">
        <v>74</v>
      </c>
      <c r="B190" s="76">
        <f>VLOOKUP(A190,[1]INTI!$F$4:$G$317,2,FALSE)</f>
        <v>16.09</v>
      </c>
      <c r="C190" s="8" t="s">
        <v>7</v>
      </c>
      <c r="D190" s="8" t="s">
        <v>4</v>
      </c>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f>SUM(F190:AJ190)</f>
        <v>0</v>
      </c>
    </row>
    <row r="191" spans="1:37" x14ac:dyDescent="0.25">
      <c r="A191" s="48" t="str">
        <f t="shared" ref="A191:A193" si="100">A190</f>
        <v>V27</v>
      </c>
      <c r="B191" s="77"/>
      <c r="C191" s="76" t="s">
        <v>8</v>
      </c>
      <c r="D191" s="8" t="s">
        <v>4</v>
      </c>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f>SUM(F191:AJ191)</f>
        <v>0</v>
      </c>
    </row>
    <row r="192" spans="1:37" x14ac:dyDescent="0.25">
      <c r="A192" s="48" t="str">
        <f t="shared" si="100"/>
        <v>V27</v>
      </c>
      <c r="B192" s="77"/>
      <c r="C192" s="78"/>
      <c r="D192" s="8" t="s">
        <v>3</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f>SUM(F192:AJ192)</f>
        <v>0</v>
      </c>
    </row>
    <row r="193" spans="1:37" x14ac:dyDescent="0.25">
      <c r="A193" s="49" t="str">
        <f t="shared" si="100"/>
        <v>V27</v>
      </c>
      <c r="B193" s="78"/>
      <c r="C193" s="5" t="s">
        <v>9</v>
      </c>
      <c r="D193" s="5" t="s">
        <v>4</v>
      </c>
      <c r="E193" s="1">
        <v>95.000000000000043</v>
      </c>
      <c r="F193" s="6">
        <f>E193+F190-F191</f>
        <v>95.000000000000043</v>
      </c>
      <c r="G193" s="6">
        <f t="shared" ref="G193:M193" si="101">F193+G190-G191</f>
        <v>95.000000000000043</v>
      </c>
      <c r="H193" s="6">
        <f t="shared" si="101"/>
        <v>95.000000000000043</v>
      </c>
      <c r="I193" s="6">
        <f t="shared" si="101"/>
        <v>95.000000000000043</v>
      </c>
      <c r="J193" s="6">
        <f t="shared" si="101"/>
        <v>95.000000000000043</v>
      </c>
      <c r="K193" s="6">
        <f t="shared" si="101"/>
        <v>95.000000000000043</v>
      </c>
      <c r="L193" s="6">
        <f t="shared" si="101"/>
        <v>95.000000000000043</v>
      </c>
      <c r="M193" s="6">
        <f t="shared" si="101"/>
        <v>95.000000000000043</v>
      </c>
      <c r="N193" s="6">
        <f>M193+N190-N191</f>
        <v>95.000000000000043</v>
      </c>
      <c r="O193" s="6">
        <f t="shared" ref="O193" si="102">N193+O190-O191</f>
        <v>95.000000000000043</v>
      </c>
      <c r="P193" s="6">
        <f>O193+P190-P191</f>
        <v>95.000000000000043</v>
      </c>
      <c r="Q193" s="6">
        <f>P193+Q190-Q191</f>
        <v>95.000000000000043</v>
      </c>
      <c r="R193" s="6">
        <f t="shared" ref="R193:AH193" si="103">Q193+R190-R191</f>
        <v>95.000000000000043</v>
      </c>
      <c r="S193" s="6">
        <f t="shared" si="103"/>
        <v>95.000000000000043</v>
      </c>
      <c r="T193" s="6">
        <f t="shared" si="103"/>
        <v>95.000000000000043</v>
      </c>
      <c r="U193" s="6">
        <f t="shared" si="103"/>
        <v>95.000000000000043</v>
      </c>
      <c r="V193" s="6">
        <f t="shared" si="103"/>
        <v>95.000000000000043</v>
      </c>
      <c r="W193" s="6">
        <f t="shared" si="103"/>
        <v>95.000000000000043</v>
      </c>
      <c r="X193" s="6">
        <f t="shared" si="103"/>
        <v>95.000000000000043</v>
      </c>
      <c r="Y193" s="6">
        <f t="shared" si="103"/>
        <v>95.000000000000043</v>
      </c>
      <c r="Z193" s="6">
        <f t="shared" si="103"/>
        <v>95.000000000000043</v>
      </c>
      <c r="AA193" s="6">
        <f t="shared" si="103"/>
        <v>95.000000000000043</v>
      </c>
      <c r="AB193" s="6">
        <f t="shared" si="103"/>
        <v>95.000000000000043</v>
      </c>
      <c r="AC193" s="6">
        <f t="shared" si="103"/>
        <v>95.000000000000043</v>
      </c>
      <c r="AD193" s="6">
        <f t="shared" si="103"/>
        <v>95.000000000000043</v>
      </c>
      <c r="AE193" s="6">
        <f>AD193+AE190-AE191</f>
        <v>95.000000000000043</v>
      </c>
      <c r="AF193" s="6">
        <f>AE193+AF190-AF191</f>
        <v>95.000000000000043</v>
      </c>
      <c r="AG193" s="6">
        <f t="shared" si="103"/>
        <v>95.000000000000043</v>
      </c>
      <c r="AH193" s="6">
        <f t="shared" si="103"/>
        <v>95.000000000000043</v>
      </c>
      <c r="AI193" s="6">
        <f>AG193+AI190-AI191</f>
        <v>95.000000000000043</v>
      </c>
      <c r="AJ193" s="6">
        <f>AH193+AJ190-AJ191</f>
        <v>95.000000000000043</v>
      </c>
      <c r="AK193" s="6">
        <f>AJ193</f>
        <v>95.000000000000043</v>
      </c>
    </row>
    <row r="194" spans="1:37" x14ac:dyDescent="0.25">
      <c r="A194" s="47" t="s">
        <v>75</v>
      </c>
      <c r="B194" s="76">
        <f>VLOOKUP(A194,[1]INTI!$F$4:$G$317,2,FALSE)</f>
        <v>30.077999999999999</v>
      </c>
      <c r="C194" s="8" t="s">
        <v>7</v>
      </c>
      <c r="D194" s="8" t="s">
        <v>4</v>
      </c>
      <c r="E194" s="1"/>
      <c r="F194" s="1">
        <f>15*1.4</f>
        <v>21</v>
      </c>
      <c r="G194" s="1"/>
      <c r="H194" s="1">
        <f>2*1.6</f>
        <v>3.2</v>
      </c>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f>SUM(F194:AJ194)</f>
        <v>24.2</v>
      </c>
    </row>
    <row r="195" spans="1:37" x14ac:dyDescent="0.25">
      <c r="A195" s="48" t="str">
        <f t="shared" ref="A195:A197" si="104">A194</f>
        <v>H02</v>
      </c>
      <c r="B195" s="77"/>
      <c r="C195" s="76" t="s">
        <v>8</v>
      </c>
      <c r="D195" s="8" t="s">
        <v>4</v>
      </c>
      <c r="E195" s="1"/>
      <c r="F195" s="1"/>
      <c r="G195" s="1">
        <v>93.52</v>
      </c>
      <c r="H195" s="1">
        <v>93.52</v>
      </c>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f>SUM(F195:AJ195)</f>
        <v>187.04</v>
      </c>
    </row>
    <row r="196" spans="1:37" x14ac:dyDescent="0.25">
      <c r="A196" s="48" t="str">
        <f t="shared" si="104"/>
        <v>H02</v>
      </c>
      <c r="B196" s="77"/>
      <c r="C196" s="78"/>
      <c r="D196" s="8" t="s">
        <v>3</v>
      </c>
      <c r="E196" s="1"/>
      <c r="F196" s="1"/>
      <c r="G196" s="1">
        <v>3</v>
      </c>
      <c r="H196" s="1">
        <v>3</v>
      </c>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f>SUM(F196:AJ196)</f>
        <v>6</v>
      </c>
    </row>
    <row r="197" spans="1:37" ht="18" customHeight="1" x14ac:dyDescent="0.25">
      <c r="A197" s="49" t="str">
        <f t="shared" si="104"/>
        <v>H02</v>
      </c>
      <c r="B197" s="78"/>
      <c r="C197" s="5" t="s">
        <v>9</v>
      </c>
      <c r="D197" s="5" t="s">
        <v>4</v>
      </c>
      <c r="E197" s="1">
        <v>-511.79999999999995</v>
      </c>
      <c r="F197" s="6">
        <f>E197+F194-F195</f>
        <v>-490.79999999999995</v>
      </c>
      <c r="G197" s="6">
        <f t="shared" ref="G197:M197" si="105">F197+G194-G195</f>
        <v>-584.31999999999994</v>
      </c>
      <c r="H197" s="6">
        <f t="shared" si="105"/>
        <v>-674.63999999999987</v>
      </c>
      <c r="I197" s="6">
        <f t="shared" si="105"/>
        <v>-674.63999999999987</v>
      </c>
      <c r="J197" s="6">
        <f t="shared" si="105"/>
        <v>-674.63999999999987</v>
      </c>
      <c r="K197" s="6">
        <f t="shared" si="105"/>
        <v>-674.63999999999987</v>
      </c>
      <c r="L197" s="6">
        <f t="shared" si="105"/>
        <v>-674.63999999999987</v>
      </c>
      <c r="M197" s="6">
        <f t="shared" si="105"/>
        <v>-674.63999999999987</v>
      </c>
      <c r="N197" s="6">
        <f>M197+N194-N195</f>
        <v>-674.63999999999987</v>
      </c>
      <c r="O197" s="6">
        <f t="shared" ref="O197" si="106">N197+O194-O195</f>
        <v>-674.63999999999987</v>
      </c>
      <c r="P197" s="6">
        <f>O197+P194-P195</f>
        <v>-674.63999999999987</v>
      </c>
      <c r="Q197" s="6">
        <f>P197+Q194-Q195</f>
        <v>-674.63999999999987</v>
      </c>
      <c r="R197" s="6">
        <f t="shared" ref="R197:AH197" si="107">Q197+R194-R195</f>
        <v>-674.63999999999987</v>
      </c>
      <c r="S197" s="6">
        <f t="shared" si="107"/>
        <v>-674.63999999999987</v>
      </c>
      <c r="T197" s="6">
        <f t="shared" si="107"/>
        <v>-674.63999999999987</v>
      </c>
      <c r="U197" s="6">
        <f t="shared" si="107"/>
        <v>-674.63999999999987</v>
      </c>
      <c r="V197" s="6">
        <f t="shared" si="107"/>
        <v>-674.63999999999987</v>
      </c>
      <c r="W197" s="6">
        <f t="shared" si="107"/>
        <v>-674.63999999999987</v>
      </c>
      <c r="X197" s="6">
        <f t="shared" si="107"/>
        <v>-674.63999999999987</v>
      </c>
      <c r="Y197" s="6">
        <f t="shared" si="107"/>
        <v>-674.63999999999987</v>
      </c>
      <c r="Z197" s="6">
        <f t="shared" si="107"/>
        <v>-674.63999999999987</v>
      </c>
      <c r="AA197" s="6">
        <f t="shared" si="107"/>
        <v>-674.63999999999987</v>
      </c>
      <c r="AB197" s="6">
        <f t="shared" si="107"/>
        <v>-674.63999999999987</v>
      </c>
      <c r="AC197" s="6">
        <f t="shared" si="107"/>
        <v>-674.63999999999987</v>
      </c>
      <c r="AD197" s="6">
        <f t="shared" si="107"/>
        <v>-674.63999999999987</v>
      </c>
      <c r="AE197" s="6">
        <f>AD197+AE194-AE195</f>
        <v>-674.63999999999987</v>
      </c>
      <c r="AF197" s="6">
        <f>AE197+AF194-AF195</f>
        <v>-674.63999999999987</v>
      </c>
      <c r="AG197" s="6">
        <f t="shared" si="107"/>
        <v>-674.63999999999987</v>
      </c>
      <c r="AH197" s="6">
        <f t="shared" si="107"/>
        <v>-674.63999999999987</v>
      </c>
      <c r="AI197" s="6">
        <f>AG197+AI194-AI195</f>
        <v>-674.63999999999987</v>
      </c>
      <c r="AJ197" s="6">
        <f>AH197+AJ194-AJ195</f>
        <v>-674.63999999999987</v>
      </c>
      <c r="AK197" s="6">
        <f>AJ197</f>
        <v>-674.63999999999987</v>
      </c>
    </row>
    <row r="198" spans="1:37" x14ac:dyDescent="0.25">
      <c r="A198" s="47" t="s">
        <v>76</v>
      </c>
      <c r="B198" s="76">
        <f>VLOOKUP(A198,[1]INTI!$F$4:$G$317,2,FALSE)</f>
        <v>30.977</v>
      </c>
      <c r="C198" s="8" t="s">
        <v>7</v>
      </c>
      <c r="D198" s="8" t="s">
        <v>4</v>
      </c>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f>SUM(F198:AJ198)</f>
        <v>0</v>
      </c>
    </row>
    <row r="199" spans="1:37" x14ac:dyDescent="0.25">
      <c r="A199" s="48" t="str">
        <f t="shared" ref="A199:A201" si="108">A198</f>
        <v>M03</v>
      </c>
      <c r="B199" s="77"/>
      <c r="C199" s="76" t="s">
        <v>8</v>
      </c>
      <c r="D199" s="8" t="s">
        <v>4</v>
      </c>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f>SUM(F199:AJ199)</f>
        <v>0</v>
      </c>
    </row>
    <row r="200" spans="1:37" x14ac:dyDescent="0.25">
      <c r="A200" s="48" t="str">
        <f t="shared" si="108"/>
        <v>M03</v>
      </c>
      <c r="B200" s="77"/>
      <c r="C200" s="78"/>
      <c r="D200" s="8" t="s">
        <v>3</v>
      </c>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f>SUM(F200:AJ200)</f>
        <v>0</v>
      </c>
    </row>
    <row r="201" spans="1:37" x14ac:dyDescent="0.25">
      <c r="A201" s="49" t="str">
        <f t="shared" si="108"/>
        <v>M03</v>
      </c>
      <c r="B201" s="78"/>
      <c r="C201" s="5" t="s">
        <v>9</v>
      </c>
      <c r="D201" s="5" t="s">
        <v>4</v>
      </c>
      <c r="E201" s="1">
        <v>-276.98500000000007</v>
      </c>
      <c r="F201" s="6">
        <f>E201+F198-F199</f>
        <v>-276.98500000000007</v>
      </c>
      <c r="G201" s="6">
        <f t="shared" ref="G201:M201" si="109">F201+G198-G199</f>
        <v>-276.98500000000007</v>
      </c>
      <c r="H201" s="6">
        <f t="shared" si="109"/>
        <v>-276.98500000000007</v>
      </c>
      <c r="I201" s="6">
        <f t="shared" si="109"/>
        <v>-276.98500000000007</v>
      </c>
      <c r="J201" s="6">
        <f t="shared" si="109"/>
        <v>-276.98500000000007</v>
      </c>
      <c r="K201" s="6">
        <f t="shared" si="109"/>
        <v>-276.98500000000007</v>
      </c>
      <c r="L201" s="6">
        <f t="shared" si="109"/>
        <v>-276.98500000000007</v>
      </c>
      <c r="M201" s="6">
        <f t="shared" si="109"/>
        <v>-276.98500000000007</v>
      </c>
      <c r="N201" s="6">
        <f>M201+N198-N199</f>
        <v>-276.98500000000007</v>
      </c>
      <c r="O201" s="6">
        <f t="shared" ref="O201" si="110">N201+O198-O199</f>
        <v>-276.98500000000007</v>
      </c>
      <c r="P201" s="6">
        <f>O201+P198-P199</f>
        <v>-276.98500000000007</v>
      </c>
      <c r="Q201" s="6">
        <f>P201+Q198-Q199</f>
        <v>-276.98500000000007</v>
      </c>
      <c r="R201" s="6">
        <f t="shared" ref="R201:AD201" si="111">Q201+R198-R199</f>
        <v>-276.98500000000007</v>
      </c>
      <c r="S201" s="6">
        <f t="shared" si="111"/>
        <v>-276.98500000000007</v>
      </c>
      <c r="T201" s="6">
        <f t="shared" si="111"/>
        <v>-276.98500000000007</v>
      </c>
      <c r="U201" s="6">
        <f t="shared" si="111"/>
        <v>-276.98500000000007</v>
      </c>
      <c r="V201" s="6">
        <f t="shared" si="111"/>
        <v>-276.98500000000007</v>
      </c>
      <c r="W201" s="6">
        <f t="shared" si="111"/>
        <v>-276.98500000000007</v>
      </c>
      <c r="X201" s="6">
        <f t="shared" si="111"/>
        <v>-276.98500000000007</v>
      </c>
      <c r="Y201" s="6">
        <f t="shared" si="111"/>
        <v>-276.98500000000007</v>
      </c>
      <c r="Z201" s="6">
        <f t="shared" si="111"/>
        <v>-276.98500000000007</v>
      </c>
      <c r="AA201" s="6">
        <f t="shared" si="111"/>
        <v>-276.98500000000007</v>
      </c>
      <c r="AB201" s="6">
        <f t="shared" si="111"/>
        <v>-276.98500000000007</v>
      </c>
      <c r="AC201" s="6">
        <f t="shared" si="111"/>
        <v>-276.98500000000007</v>
      </c>
      <c r="AD201" s="6">
        <f t="shared" si="111"/>
        <v>-276.98500000000007</v>
      </c>
      <c r="AE201" s="6">
        <f>AD201+AE198-AE199</f>
        <v>-276.98500000000007</v>
      </c>
      <c r="AF201" s="6">
        <f>AE201+AF198-AF199</f>
        <v>-276.98500000000007</v>
      </c>
      <c r="AG201" s="6">
        <f t="shared" ref="AG201:AH201" si="112">AF201+AG198-AG199</f>
        <v>-276.98500000000007</v>
      </c>
      <c r="AH201" s="6">
        <f t="shared" si="112"/>
        <v>-276.98500000000007</v>
      </c>
      <c r="AI201" s="6">
        <f t="shared" ref="AI201:AJ201" si="113">AG201+AI198-AI199</f>
        <v>-276.98500000000007</v>
      </c>
      <c r="AJ201" s="6">
        <f t="shared" si="113"/>
        <v>-276.98500000000007</v>
      </c>
      <c r="AK201" s="6">
        <f>AJ201</f>
        <v>-276.98500000000007</v>
      </c>
    </row>
    <row r="202" spans="1:37" x14ac:dyDescent="0.25">
      <c r="A202" s="47" t="s">
        <v>78</v>
      </c>
      <c r="B202" s="76">
        <f>VLOOKUP(A202,[1]INTI!$F$4:$G$317,2,FALSE)</f>
        <v>29.824999999999999</v>
      </c>
      <c r="C202" s="8" t="s">
        <v>7</v>
      </c>
      <c r="D202" s="8" t="s">
        <v>4</v>
      </c>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f>SUM(F202:AJ202)</f>
        <v>0</v>
      </c>
    </row>
    <row r="203" spans="1:37" x14ac:dyDescent="0.25">
      <c r="A203" s="48" t="str">
        <f t="shared" ref="A203:A205" si="114">A202</f>
        <v>K02</v>
      </c>
      <c r="B203" s="77"/>
      <c r="C203" s="76" t="s">
        <v>8</v>
      </c>
      <c r="D203" s="8" t="s">
        <v>4</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f>SUM(F203:AJ203)</f>
        <v>0</v>
      </c>
    </row>
    <row r="204" spans="1:37" x14ac:dyDescent="0.25">
      <c r="A204" s="48" t="str">
        <f t="shared" si="114"/>
        <v>K02</v>
      </c>
      <c r="B204" s="77"/>
      <c r="C204" s="78"/>
      <c r="D204" s="8" t="s">
        <v>3</v>
      </c>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f>SUM(F204:AJ204)</f>
        <v>0</v>
      </c>
    </row>
    <row r="205" spans="1:37" x14ac:dyDescent="0.25">
      <c r="A205" s="49" t="str">
        <f t="shared" si="114"/>
        <v>K02</v>
      </c>
      <c r="B205" s="78"/>
      <c r="C205" s="5" t="s">
        <v>9</v>
      </c>
      <c r="D205" s="5" t="s">
        <v>4</v>
      </c>
      <c r="E205" s="1">
        <v>-298.505</v>
      </c>
      <c r="F205" s="6">
        <f>E205+F202-F203</f>
        <v>-298.505</v>
      </c>
      <c r="G205" s="6">
        <f t="shared" ref="G205:M205" si="115">F205+G202-G203</f>
        <v>-298.505</v>
      </c>
      <c r="H205" s="6">
        <f t="shared" si="115"/>
        <v>-298.505</v>
      </c>
      <c r="I205" s="6">
        <f t="shared" si="115"/>
        <v>-298.505</v>
      </c>
      <c r="J205" s="6">
        <f t="shared" si="115"/>
        <v>-298.505</v>
      </c>
      <c r="K205" s="6">
        <f t="shared" si="115"/>
        <v>-298.505</v>
      </c>
      <c r="L205" s="6">
        <f t="shared" si="115"/>
        <v>-298.505</v>
      </c>
      <c r="M205" s="6">
        <f t="shared" si="115"/>
        <v>-298.505</v>
      </c>
      <c r="N205" s="6">
        <f>M205+N202-N203</f>
        <v>-298.505</v>
      </c>
      <c r="O205" s="6">
        <f t="shared" ref="O205" si="116">N205+O202-O203</f>
        <v>-298.505</v>
      </c>
      <c r="P205" s="6">
        <f>O205+P202-P203</f>
        <v>-298.505</v>
      </c>
      <c r="Q205" s="6">
        <f>P205+Q202-Q203</f>
        <v>-298.505</v>
      </c>
      <c r="R205" s="6">
        <f t="shared" ref="R205:AD205" si="117">Q205+R202-R203</f>
        <v>-298.505</v>
      </c>
      <c r="S205" s="6">
        <f t="shared" si="117"/>
        <v>-298.505</v>
      </c>
      <c r="T205" s="6">
        <f t="shared" si="117"/>
        <v>-298.505</v>
      </c>
      <c r="U205" s="6">
        <f t="shared" si="117"/>
        <v>-298.505</v>
      </c>
      <c r="V205" s="6">
        <f t="shared" si="117"/>
        <v>-298.505</v>
      </c>
      <c r="W205" s="6">
        <f t="shared" si="117"/>
        <v>-298.505</v>
      </c>
      <c r="X205" s="6">
        <f t="shared" si="117"/>
        <v>-298.505</v>
      </c>
      <c r="Y205" s="6">
        <f t="shared" si="117"/>
        <v>-298.505</v>
      </c>
      <c r="Z205" s="6">
        <f t="shared" si="117"/>
        <v>-298.505</v>
      </c>
      <c r="AA205" s="6">
        <f t="shared" si="117"/>
        <v>-298.505</v>
      </c>
      <c r="AB205" s="6">
        <f t="shared" si="117"/>
        <v>-298.505</v>
      </c>
      <c r="AC205" s="6">
        <f t="shared" si="117"/>
        <v>-298.505</v>
      </c>
      <c r="AD205" s="6">
        <f t="shared" si="117"/>
        <v>-298.505</v>
      </c>
      <c r="AE205" s="6">
        <f>AD205+AE202-AE203</f>
        <v>-298.505</v>
      </c>
      <c r="AF205" s="6">
        <f>AE205+AF202-AF203</f>
        <v>-298.505</v>
      </c>
      <c r="AG205" s="6">
        <f t="shared" ref="AG205:AH205" si="118">AF205+AG202-AG203</f>
        <v>-298.505</v>
      </c>
      <c r="AH205" s="6">
        <f t="shared" si="118"/>
        <v>-298.505</v>
      </c>
      <c r="AI205" s="6">
        <f t="shared" ref="AI205:AJ205" si="119">AG205+AI202-AI203</f>
        <v>-298.505</v>
      </c>
      <c r="AJ205" s="6">
        <f t="shared" si="119"/>
        <v>-298.505</v>
      </c>
      <c r="AK205" s="6">
        <f>AJ205</f>
        <v>-298.505</v>
      </c>
    </row>
    <row r="206" spans="1:37" x14ac:dyDescent="0.25">
      <c r="A206" s="47" t="s">
        <v>79</v>
      </c>
      <c r="B206" s="76">
        <f>VLOOKUP(A206,[1]INTI!$F$4:$G$317,2,FALSE)</f>
        <v>8.3510000000000009</v>
      </c>
      <c r="C206" s="8" t="s">
        <v>7</v>
      </c>
      <c r="D206" s="8" t="s">
        <v>4</v>
      </c>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f>SUM(F206:AJ206)</f>
        <v>0</v>
      </c>
    </row>
    <row r="207" spans="1:37" x14ac:dyDescent="0.25">
      <c r="A207" s="48" t="str">
        <f t="shared" ref="A207:A209" si="120">A206</f>
        <v>T29</v>
      </c>
      <c r="B207" s="77"/>
      <c r="C207" s="76" t="s">
        <v>8</v>
      </c>
      <c r="D207" s="8" t="s">
        <v>4</v>
      </c>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f>SUM(F207:AJ207)</f>
        <v>0</v>
      </c>
    </row>
    <row r="208" spans="1:37" x14ac:dyDescent="0.25">
      <c r="A208" s="48" t="str">
        <f t="shared" si="120"/>
        <v>T29</v>
      </c>
      <c r="B208" s="77"/>
      <c r="C208" s="78"/>
      <c r="D208" s="8" t="s">
        <v>3</v>
      </c>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f>SUM(F208:AJ208)</f>
        <v>0</v>
      </c>
    </row>
    <row r="209" spans="1:37" x14ac:dyDescent="0.25">
      <c r="A209" s="49" t="str">
        <f t="shared" si="120"/>
        <v>T29</v>
      </c>
      <c r="B209" s="78"/>
      <c r="C209" s="5" t="s">
        <v>9</v>
      </c>
      <c r="D209" s="5" t="s">
        <v>4</v>
      </c>
      <c r="E209" s="1">
        <v>2128.1800000000003</v>
      </c>
      <c r="F209" s="6">
        <f>E209+F206-F207</f>
        <v>2128.1800000000003</v>
      </c>
      <c r="G209" s="6">
        <f t="shared" ref="G209:M209" si="121">F209+G206-G207</f>
        <v>2128.1800000000003</v>
      </c>
      <c r="H209" s="6">
        <f t="shared" si="121"/>
        <v>2128.1800000000003</v>
      </c>
      <c r="I209" s="6">
        <f t="shared" si="121"/>
        <v>2128.1800000000003</v>
      </c>
      <c r="J209" s="6">
        <f t="shared" si="121"/>
        <v>2128.1800000000003</v>
      </c>
      <c r="K209" s="6">
        <f t="shared" si="121"/>
        <v>2128.1800000000003</v>
      </c>
      <c r="L209" s="6">
        <f t="shared" si="121"/>
        <v>2128.1800000000003</v>
      </c>
      <c r="M209" s="6">
        <f t="shared" si="121"/>
        <v>2128.1800000000003</v>
      </c>
      <c r="N209" s="6">
        <f>M209+N206-N207</f>
        <v>2128.1800000000003</v>
      </c>
      <c r="O209" s="6">
        <f t="shared" ref="O209" si="122">N209+O206-O207</f>
        <v>2128.1800000000003</v>
      </c>
      <c r="P209" s="6">
        <f>O209+P206-P207</f>
        <v>2128.1800000000003</v>
      </c>
      <c r="Q209" s="6">
        <f>P209+Q206-Q207</f>
        <v>2128.1800000000003</v>
      </c>
      <c r="R209" s="6">
        <f t="shared" ref="R209:AD209" si="123">Q209+R206-R207</f>
        <v>2128.1800000000003</v>
      </c>
      <c r="S209" s="6">
        <f t="shared" si="123"/>
        <v>2128.1800000000003</v>
      </c>
      <c r="T209" s="6">
        <f t="shared" si="123"/>
        <v>2128.1800000000003</v>
      </c>
      <c r="U209" s="6">
        <f t="shared" si="123"/>
        <v>2128.1800000000003</v>
      </c>
      <c r="V209" s="6">
        <f t="shared" si="123"/>
        <v>2128.1800000000003</v>
      </c>
      <c r="W209" s="6">
        <f t="shared" si="123"/>
        <v>2128.1800000000003</v>
      </c>
      <c r="X209" s="6">
        <f t="shared" si="123"/>
        <v>2128.1800000000003</v>
      </c>
      <c r="Y209" s="6">
        <f t="shared" si="123"/>
        <v>2128.1800000000003</v>
      </c>
      <c r="Z209" s="6">
        <f t="shared" si="123"/>
        <v>2128.1800000000003</v>
      </c>
      <c r="AA209" s="6">
        <f t="shared" si="123"/>
        <v>2128.1800000000003</v>
      </c>
      <c r="AB209" s="6">
        <f t="shared" si="123"/>
        <v>2128.1800000000003</v>
      </c>
      <c r="AC209" s="6">
        <f t="shared" si="123"/>
        <v>2128.1800000000003</v>
      </c>
      <c r="AD209" s="6">
        <f t="shared" si="123"/>
        <v>2128.1800000000003</v>
      </c>
      <c r="AE209" s="6">
        <f>AD209+AE206-AE207</f>
        <v>2128.1800000000003</v>
      </c>
      <c r="AF209" s="6">
        <f>AE209+AF206-AF207</f>
        <v>2128.1800000000003</v>
      </c>
      <c r="AG209" s="6">
        <f t="shared" ref="AG209:AH209" si="124">AF209+AG206-AG207</f>
        <v>2128.1800000000003</v>
      </c>
      <c r="AH209" s="6">
        <f t="shared" si="124"/>
        <v>2128.1800000000003</v>
      </c>
      <c r="AI209" s="6">
        <f t="shared" ref="AI209:AJ209" si="125">AG209+AI206-AI207</f>
        <v>2128.1800000000003</v>
      </c>
      <c r="AJ209" s="6">
        <f t="shared" si="125"/>
        <v>2128.1800000000003</v>
      </c>
      <c r="AK209" s="6">
        <f>AJ209</f>
        <v>2128.1800000000003</v>
      </c>
    </row>
    <row r="210" spans="1:37" x14ac:dyDescent="0.25">
      <c r="A210" s="47" t="s">
        <v>80</v>
      </c>
      <c r="B210" s="76">
        <f>VLOOKUP(A210,[1]INTI!$F$4:$G$317,2,FALSE)</f>
        <v>21.638000000000002</v>
      </c>
      <c r="C210" s="8" t="s">
        <v>7</v>
      </c>
      <c r="D210" s="8" t="s">
        <v>4</v>
      </c>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f>SUM(F210:AJ210)</f>
        <v>0</v>
      </c>
    </row>
    <row r="211" spans="1:37" x14ac:dyDescent="0.25">
      <c r="A211" s="48" t="str">
        <f t="shared" ref="A211:A213" si="126">A210</f>
        <v>C09</v>
      </c>
      <c r="B211" s="77"/>
      <c r="C211" s="76" t="s">
        <v>8</v>
      </c>
      <c r="D211" s="8" t="s">
        <v>4</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f>SUM(F211:AJ211)</f>
        <v>0</v>
      </c>
    </row>
    <row r="212" spans="1:37" x14ac:dyDescent="0.25">
      <c r="A212" s="48" t="str">
        <f t="shared" si="126"/>
        <v>C09</v>
      </c>
      <c r="B212" s="77"/>
      <c r="C212" s="78"/>
      <c r="D212" s="8" t="s">
        <v>3</v>
      </c>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f>SUM(F212:AJ212)</f>
        <v>0</v>
      </c>
    </row>
    <row r="213" spans="1:37" x14ac:dyDescent="0.25">
      <c r="A213" s="49" t="str">
        <f t="shared" si="126"/>
        <v>C09</v>
      </c>
      <c r="B213" s="78"/>
      <c r="C213" s="5" t="s">
        <v>9</v>
      </c>
      <c r="D213" s="5" t="s">
        <v>4</v>
      </c>
      <c r="E213" s="1">
        <v>-156</v>
      </c>
      <c r="F213" s="6">
        <f>E213+F210-F211</f>
        <v>-156</v>
      </c>
      <c r="G213" s="6">
        <f t="shared" ref="G213:M213" si="127">F213+G210-G211</f>
        <v>-156</v>
      </c>
      <c r="H213" s="6">
        <f t="shared" si="127"/>
        <v>-156</v>
      </c>
      <c r="I213" s="6">
        <f t="shared" si="127"/>
        <v>-156</v>
      </c>
      <c r="J213" s="6">
        <f t="shared" si="127"/>
        <v>-156</v>
      </c>
      <c r="K213" s="6">
        <f t="shared" si="127"/>
        <v>-156</v>
      </c>
      <c r="L213" s="6">
        <f t="shared" si="127"/>
        <v>-156</v>
      </c>
      <c r="M213" s="6">
        <f t="shared" si="127"/>
        <v>-156</v>
      </c>
      <c r="N213" s="6">
        <f>M213+N210-N211</f>
        <v>-156</v>
      </c>
      <c r="O213" s="6">
        <f t="shared" ref="O213" si="128">N213+O210-O211</f>
        <v>-156</v>
      </c>
      <c r="P213" s="6">
        <f>O213+P210-P211</f>
        <v>-156</v>
      </c>
      <c r="Q213" s="6">
        <f>P213+Q210-Q211</f>
        <v>-156</v>
      </c>
      <c r="R213" s="6">
        <f t="shared" ref="R213:AD213" si="129">Q213+R210-R211</f>
        <v>-156</v>
      </c>
      <c r="S213" s="6">
        <f t="shared" si="129"/>
        <v>-156</v>
      </c>
      <c r="T213" s="6">
        <f t="shared" si="129"/>
        <v>-156</v>
      </c>
      <c r="U213" s="6">
        <f t="shared" si="129"/>
        <v>-156</v>
      </c>
      <c r="V213" s="6">
        <f t="shared" si="129"/>
        <v>-156</v>
      </c>
      <c r="W213" s="6">
        <f t="shared" si="129"/>
        <v>-156</v>
      </c>
      <c r="X213" s="6">
        <f t="shared" si="129"/>
        <v>-156</v>
      </c>
      <c r="Y213" s="6">
        <f t="shared" si="129"/>
        <v>-156</v>
      </c>
      <c r="Z213" s="6">
        <f t="shared" si="129"/>
        <v>-156</v>
      </c>
      <c r="AA213" s="6">
        <f t="shared" si="129"/>
        <v>-156</v>
      </c>
      <c r="AB213" s="6">
        <f t="shared" si="129"/>
        <v>-156</v>
      </c>
      <c r="AC213" s="6">
        <f t="shared" si="129"/>
        <v>-156</v>
      </c>
      <c r="AD213" s="6">
        <f t="shared" si="129"/>
        <v>-156</v>
      </c>
      <c r="AE213" s="6">
        <f>AD213+AE210-AE211</f>
        <v>-156</v>
      </c>
      <c r="AF213" s="6">
        <f>AE213+AF210-AF211</f>
        <v>-156</v>
      </c>
      <c r="AG213" s="6">
        <f t="shared" ref="AG213:AH213" si="130">AF213+AG210-AG211</f>
        <v>-156</v>
      </c>
      <c r="AH213" s="6">
        <f t="shared" si="130"/>
        <v>-156</v>
      </c>
      <c r="AI213" s="6">
        <f t="shared" ref="AI213:AJ213" si="131">AG213+AI210-AI211</f>
        <v>-156</v>
      </c>
      <c r="AJ213" s="6">
        <f t="shared" si="131"/>
        <v>-156</v>
      </c>
      <c r="AK213" s="6">
        <f>AJ213</f>
        <v>-156</v>
      </c>
    </row>
    <row r="214" spans="1:37" x14ac:dyDescent="0.25">
      <c r="A214" s="47" t="s">
        <v>81</v>
      </c>
      <c r="B214" s="76">
        <f>VLOOKUP(A214,[1]INTI!$F$4:$G$317,2,FALSE)</f>
        <v>27.113</v>
      </c>
      <c r="C214" s="8" t="s">
        <v>7</v>
      </c>
      <c r="D214" s="8" t="s">
        <v>4</v>
      </c>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f>SUM(F214:AJ214)</f>
        <v>0</v>
      </c>
    </row>
    <row r="215" spans="1:37" x14ac:dyDescent="0.25">
      <c r="A215" s="48" t="str">
        <f t="shared" ref="A215:A273" si="132">A214</f>
        <v>N11</v>
      </c>
      <c r="B215" s="77"/>
      <c r="C215" s="76" t="s">
        <v>8</v>
      </c>
      <c r="D215" s="8" t="s">
        <v>4</v>
      </c>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f>SUM(F215:AJ215)</f>
        <v>0</v>
      </c>
    </row>
    <row r="216" spans="1:37" x14ac:dyDescent="0.25">
      <c r="A216" s="48" t="str">
        <f t="shared" si="132"/>
        <v>N11</v>
      </c>
      <c r="B216" s="77"/>
      <c r="C216" s="78"/>
      <c r="D216" s="8" t="s">
        <v>3</v>
      </c>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f>SUM(F216:AJ216)</f>
        <v>0</v>
      </c>
    </row>
    <row r="217" spans="1:37" x14ac:dyDescent="0.25">
      <c r="A217" s="49" t="str">
        <f t="shared" si="132"/>
        <v>N11</v>
      </c>
      <c r="B217" s="78"/>
      <c r="C217" s="5" t="s">
        <v>9</v>
      </c>
      <c r="D217" s="5" t="s">
        <v>4</v>
      </c>
      <c r="E217" s="1">
        <v>20.399999999999999</v>
      </c>
      <c r="F217" s="6">
        <f>E217+F214-F215</f>
        <v>20.399999999999999</v>
      </c>
      <c r="G217" s="6">
        <f t="shared" ref="G217:M217" si="133">F217+G214-G215</f>
        <v>20.399999999999999</v>
      </c>
      <c r="H217" s="6">
        <f t="shared" si="133"/>
        <v>20.399999999999999</v>
      </c>
      <c r="I217" s="6">
        <f t="shared" si="133"/>
        <v>20.399999999999999</v>
      </c>
      <c r="J217" s="6">
        <f t="shared" si="133"/>
        <v>20.399999999999999</v>
      </c>
      <c r="K217" s="6">
        <f t="shared" si="133"/>
        <v>20.399999999999999</v>
      </c>
      <c r="L217" s="6">
        <f t="shared" si="133"/>
        <v>20.399999999999999</v>
      </c>
      <c r="M217" s="6">
        <f t="shared" si="133"/>
        <v>20.399999999999999</v>
      </c>
      <c r="N217" s="6">
        <f>M217+N214-N215</f>
        <v>20.399999999999999</v>
      </c>
      <c r="O217" s="6">
        <f t="shared" ref="O217" si="134">N217+O214-O215</f>
        <v>20.399999999999999</v>
      </c>
      <c r="P217" s="6">
        <f>O217+P214-P215</f>
        <v>20.399999999999999</v>
      </c>
      <c r="Q217" s="6">
        <f>P217+Q214-Q215</f>
        <v>20.399999999999999</v>
      </c>
      <c r="R217" s="6">
        <f t="shared" ref="R217:AD217" si="135">Q217+R214-R215</f>
        <v>20.399999999999999</v>
      </c>
      <c r="S217" s="6">
        <f t="shared" si="135"/>
        <v>20.399999999999999</v>
      </c>
      <c r="T217" s="6">
        <f t="shared" si="135"/>
        <v>20.399999999999999</v>
      </c>
      <c r="U217" s="6">
        <f t="shared" si="135"/>
        <v>20.399999999999999</v>
      </c>
      <c r="V217" s="6">
        <f t="shared" si="135"/>
        <v>20.399999999999999</v>
      </c>
      <c r="W217" s="6">
        <f t="shared" si="135"/>
        <v>20.399999999999999</v>
      </c>
      <c r="X217" s="6">
        <f t="shared" si="135"/>
        <v>20.399999999999999</v>
      </c>
      <c r="Y217" s="6">
        <f t="shared" si="135"/>
        <v>20.399999999999999</v>
      </c>
      <c r="Z217" s="6">
        <f t="shared" si="135"/>
        <v>20.399999999999999</v>
      </c>
      <c r="AA217" s="6">
        <f t="shared" si="135"/>
        <v>20.399999999999999</v>
      </c>
      <c r="AB217" s="6">
        <f t="shared" si="135"/>
        <v>20.399999999999999</v>
      </c>
      <c r="AC217" s="6">
        <f t="shared" si="135"/>
        <v>20.399999999999999</v>
      </c>
      <c r="AD217" s="6">
        <f t="shared" si="135"/>
        <v>20.399999999999999</v>
      </c>
      <c r="AE217" s="6">
        <f>AD217+AE214-AE215</f>
        <v>20.399999999999999</v>
      </c>
      <c r="AF217" s="6">
        <f>AE217+AF214-AF215</f>
        <v>20.399999999999999</v>
      </c>
      <c r="AG217" s="6">
        <f t="shared" ref="AG217:AH217" si="136">AF217+AG214-AG215</f>
        <v>20.399999999999999</v>
      </c>
      <c r="AH217" s="6">
        <f t="shared" si="136"/>
        <v>20.399999999999999</v>
      </c>
      <c r="AI217" s="6">
        <f t="shared" ref="AI217:AJ217" si="137">AG217+AI214-AI215</f>
        <v>20.399999999999999</v>
      </c>
      <c r="AJ217" s="6">
        <f t="shared" si="137"/>
        <v>20.399999999999999</v>
      </c>
      <c r="AK217" s="6">
        <f>AJ217</f>
        <v>20.399999999999999</v>
      </c>
    </row>
    <row r="218" spans="1:37" x14ac:dyDescent="0.25">
      <c r="A218" s="47" t="s">
        <v>82</v>
      </c>
      <c r="B218" s="76">
        <f>VLOOKUP(A218,[1]INTI!$F$4:$G$317,2,FALSE)</f>
        <v>29.728000000000002</v>
      </c>
      <c r="C218" s="8" t="s">
        <v>7</v>
      </c>
      <c r="D218" s="8" t="s">
        <v>4</v>
      </c>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f>SUM(F218:AJ218)</f>
        <v>0</v>
      </c>
    </row>
    <row r="219" spans="1:37" x14ac:dyDescent="0.25">
      <c r="A219" s="48" t="str">
        <f t="shared" si="132"/>
        <v>L04</v>
      </c>
      <c r="B219" s="77"/>
      <c r="C219" s="76" t="s">
        <v>8</v>
      </c>
      <c r="D219" s="8" t="s">
        <v>4</v>
      </c>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f>SUM(F219:AJ219)</f>
        <v>0</v>
      </c>
    </row>
    <row r="220" spans="1:37" x14ac:dyDescent="0.25">
      <c r="A220" s="48" t="str">
        <f t="shared" si="132"/>
        <v>L04</v>
      </c>
      <c r="B220" s="77"/>
      <c r="C220" s="78"/>
      <c r="D220" s="8" t="s">
        <v>3</v>
      </c>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f>SUM(F220:AJ220)</f>
        <v>0</v>
      </c>
    </row>
    <row r="221" spans="1:37" x14ac:dyDescent="0.25">
      <c r="A221" s="49" t="str">
        <f t="shared" si="132"/>
        <v>L04</v>
      </c>
      <c r="B221" s="78"/>
      <c r="C221" s="5" t="s">
        <v>9</v>
      </c>
      <c r="D221" s="5" t="s">
        <v>4</v>
      </c>
      <c r="E221" s="1">
        <v>-144.76</v>
      </c>
      <c r="F221" s="6">
        <f>E221+F218-F219</f>
        <v>-144.76</v>
      </c>
      <c r="G221" s="6">
        <f t="shared" ref="G221:M221" si="138">F221+G218-G219</f>
        <v>-144.76</v>
      </c>
      <c r="H221" s="6">
        <f t="shared" si="138"/>
        <v>-144.76</v>
      </c>
      <c r="I221" s="6">
        <f t="shared" si="138"/>
        <v>-144.76</v>
      </c>
      <c r="J221" s="6">
        <f t="shared" si="138"/>
        <v>-144.76</v>
      </c>
      <c r="K221" s="6">
        <f t="shared" si="138"/>
        <v>-144.76</v>
      </c>
      <c r="L221" s="6">
        <f t="shared" si="138"/>
        <v>-144.76</v>
      </c>
      <c r="M221" s="6">
        <f t="shared" si="138"/>
        <v>-144.76</v>
      </c>
      <c r="N221" s="6">
        <f>M221+N218-N219</f>
        <v>-144.76</v>
      </c>
      <c r="O221" s="6">
        <f t="shared" ref="O221" si="139">N221+O218-O219</f>
        <v>-144.76</v>
      </c>
      <c r="P221" s="6">
        <f>O221+P218-P219</f>
        <v>-144.76</v>
      </c>
      <c r="Q221" s="6">
        <f>P221+Q218-Q219</f>
        <v>-144.76</v>
      </c>
      <c r="R221" s="6">
        <f t="shared" ref="R221:AD221" si="140">Q221+R218-R219</f>
        <v>-144.76</v>
      </c>
      <c r="S221" s="6">
        <f t="shared" si="140"/>
        <v>-144.76</v>
      </c>
      <c r="T221" s="6">
        <f t="shared" si="140"/>
        <v>-144.76</v>
      </c>
      <c r="U221" s="6">
        <f t="shared" si="140"/>
        <v>-144.76</v>
      </c>
      <c r="V221" s="6">
        <f t="shared" si="140"/>
        <v>-144.76</v>
      </c>
      <c r="W221" s="6">
        <f t="shared" si="140"/>
        <v>-144.76</v>
      </c>
      <c r="X221" s="6">
        <f t="shared" si="140"/>
        <v>-144.76</v>
      </c>
      <c r="Y221" s="6">
        <f t="shared" si="140"/>
        <v>-144.76</v>
      </c>
      <c r="Z221" s="6">
        <f t="shared" si="140"/>
        <v>-144.76</v>
      </c>
      <c r="AA221" s="6">
        <f t="shared" si="140"/>
        <v>-144.76</v>
      </c>
      <c r="AB221" s="6">
        <f t="shared" si="140"/>
        <v>-144.76</v>
      </c>
      <c r="AC221" s="6">
        <f t="shared" si="140"/>
        <v>-144.76</v>
      </c>
      <c r="AD221" s="6">
        <f t="shared" si="140"/>
        <v>-144.76</v>
      </c>
      <c r="AE221" s="6">
        <f>AD221+AE218-AE219</f>
        <v>-144.76</v>
      </c>
      <c r="AF221" s="6">
        <f>AE221+AF218-AF219</f>
        <v>-144.76</v>
      </c>
      <c r="AG221" s="6">
        <f t="shared" ref="AG221:AH221" si="141">AF221+AG218-AG219</f>
        <v>-144.76</v>
      </c>
      <c r="AH221" s="6">
        <f t="shared" si="141"/>
        <v>-144.76</v>
      </c>
      <c r="AI221" s="6">
        <f t="shared" ref="AI221:AJ221" si="142">AG221+AI218-AI219</f>
        <v>-144.76</v>
      </c>
      <c r="AJ221" s="6">
        <f t="shared" si="142"/>
        <v>-144.76</v>
      </c>
      <c r="AK221" s="6">
        <f>AJ221</f>
        <v>-144.76</v>
      </c>
    </row>
    <row r="222" spans="1:37" x14ac:dyDescent="0.25">
      <c r="A222" s="47" t="s">
        <v>83</v>
      </c>
      <c r="B222" s="76">
        <f>VLOOKUP(A222,[1]INTI!$F$4:$G$317,2,FALSE)</f>
        <v>23.52</v>
      </c>
      <c r="C222" s="8" t="s">
        <v>7</v>
      </c>
      <c r="D222" s="8" t="s">
        <v>4</v>
      </c>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f>SUM(F222:AJ222)</f>
        <v>0</v>
      </c>
    </row>
    <row r="223" spans="1:37" x14ac:dyDescent="0.25">
      <c r="A223" s="48" t="str">
        <f t="shared" si="132"/>
        <v>P06</v>
      </c>
      <c r="B223" s="77"/>
      <c r="C223" s="76" t="s">
        <v>8</v>
      </c>
      <c r="D223" s="8" t="s">
        <v>4</v>
      </c>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f>SUM(F223:AJ223)</f>
        <v>0</v>
      </c>
    </row>
    <row r="224" spans="1:37" x14ac:dyDescent="0.25">
      <c r="A224" s="48" t="str">
        <f t="shared" si="132"/>
        <v>P06</v>
      </c>
      <c r="B224" s="77"/>
      <c r="C224" s="78"/>
      <c r="D224" s="8" t="s">
        <v>3</v>
      </c>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f>SUM(F224:AJ224)</f>
        <v>0</v>
      </c>
    </row>
    <row r="225" spans="1:37" x14ac:dyDescent="0.25">
      <c r="A225" s="49" t="str">
        <f t="shared" si="132"/>
        <v>P06</v>
      </c>
      <c r="B225" s="78"/>
      <c r="C225" s="5" t="s">
        <v>9</v>
      </c>
      <c r="D225" s="5" t="s">
        <v>4</v>
      </c>
      <c r="E225" s="1">
        <v>284.29999999999995</v>
      </c>
      <c r="F225" s="6">
        <f>E225+F222-F223</f>
        <v>284.29999999999995</v>
      </c>
      <c r="G225" s="6">
        <f t="shared" ref="G225:M225" si="143">F225+G222-G223</f>
        <v>284.29999999999995</v>
      </c>
      <c r="H225" s="6">
        <f t="shared" si="143"/>
        <v>284.29999999999995</v>
      </c>
      <c r="I225" s="6">
        <f t="shared" si="143"/>
        <v>284.29999999999995</v>
      </c>
      <c r="J225" s="6">
        <f t="shared" si="143"/>
        <v>284.29999999999995</v>
      </c>
      <c r="K225" s="6">
        <f t="shared" si="143"/>
        <v>284.29999999999995</v>
      </c>
      <c r="L225" s="6">
        <f t="shared" si="143"/>
        <v>284.29999999999995</v>
      </c>
      <c r="M225" s="6">
        <f t="shared" si="143"/>
        <v>284.29999999999995</v>
      </c>
      <c r="N225" s="6">
        <f>M225+N222-N223</f>
        <v>284.29999999999995</v>
      </c>
      <c r="O225" s="6">
        <f t="shared" ref="O225" si="144">N225+O222-O223</f>
        <v>284.29999999999995</v>
      </c>
      <c r="P225" s="6">
        <f>O225+P222-P223</f>
        <v>284.29999999999995</v>
      </c>
      <c r="Q225" s="6">
        <f>P225+Q222-Q223</f>
        <v>284.29999999999995</v>
      </c>
      <c r="R225" s="6">
        <f t="shared" ref="R225:AD225" si="145">Q225+R222-R223</f>
        <v>284.29999999999995</v>
      </c>
      <c r="S225" s="6">
        <f t="shared" si="145"/>
        <v>284.29999999999995</v>
      </c>
      <c r="T225" s="6">
        <f t="shared" si="145"/>
        <v>284.29999999999995</v>
      </c>
      <c r="U225" s="6">
        <f t="shared" si="145"/>
        <v>284.29999999999995</v>
      </c>
      <c r="V225" s="6">
        <f t="shared" si="145"/>
        <v>284.29999999999995</v>
      </c>
      <c r="W225" s="6">
        <f t="shared" si="145"/>
        <v>284.29999999999995</v>
      </c>
      <c r="X225" s="6">
        <f t="shared" si="145"/>
        <v>284.29999999999995</v>
      </c>
      <c r="Y225" s="6">
        <f t="shared" si="145"/>
        <v>284.29999999999995</v>
      </c>
      <c r="Z225" s="6">
        <f t="shared" si="145"/>
        <v>284.29999999999995</v>
      </c>
      <c r="AA225" s="6">
        <f t="shared" si="145"/>
        <v>284.29999999999995</v>
      </c>
      <c r="AB225" s="6">
        <f t="shared" si="145"/>
        <v>284.29999999999995</v>
      </c>
      <c r="AC225" s="6">
        <f t="shared" si="145"/>
        <v>284.29999999999995</v>
      </c>
      <c r="AD225" s="6">
        <f t="shared" si="145"/>
        <v>284.29999999999995</v>
      </c>
      <c r="AE225" s="6">
        <f>AD225+AE222-AE223</f>
        <v>284.29999999999995</v>
      </c>
      <c r="AF225" s="6">
        <f>AE225+AF222-AF223</f>
        <v>284.29999999999995</v>
      </c>
      <c r="AG225" s="6">
        <f t="shared" ref="AG225:AH225" si="146">AF225+AG222-AG223</f>
        <v>284.29999999999995</v>
      </c>
      <c r="AH225" s="6">
        <f t="shared" si="146"/>
        <v>284.29999999999995</v>
      </c>
      <c r="AI225" s="6">
        <f>AG225+AI222-AI223</f>
        <v>284.29999999999995</v>
      </c>
      <c r="AJ225" s="6">
        <f>AH225+AJ222-AJ223</f>
        <v>284.29999999999995</v>
      </c>
      <c r="AK225" s="6">
        <f>AJ225</f>
        <v>284.29999999999995</v>
      </c>
    </row>
    <row r="226" spans="1:37" x14ac:dyDescent="0.25">
      <c r="A226" s="47" t="s">
        <v>84</v>
      </c>
      <c r="B226" s="76">
        <f>VLOOKUP(A226,[1]INTI!$F$4:$G$317,2,FALSE)</f>
        <v>24.657</v>
      </c>
      <c r="C226" s="8" t="s">
        <v>7</v>
      </c>
      <c r="D226" s="8" t="s">
        <v>4</v>
      </c>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f>SUM(F226:AJ226)</f>
        <v>0</v>
      </c>
    </row>
    <row r="227" spans="1:37" x14ac:dyDescent="0.25">
      <c r="A227" s="48" t="str">
        <f t="shared" si="132"/>
        <v>O06</v>
      </c>
      <c r="B227" s="77"/>
      <c r="C227" s="76" t="s">
        <v>8</v>
      </c>
      <c r="D227" s="8" t="s">
        <v>4</v>
      </c>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f>SUM(F227:AJ227)</f>
        <v>0</v>
      </c>
    </row>
    <row r="228" spans="1:37" x14ac:dyDescent="0.25">
      <c r="A228" s="48" t="str">
        <f t="shared" si="132"/>
        <v>O06</v>
      </c>
      <c r="B228" s="77"/>
      <c r="C228" s="78"/>
      <c r="D228" s="8" t="s">
        <v>3</v>
      </c>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f>SUM(F228:AJ228)</f>
        <v>0</v>
      </c>
    </row>
    <row r="229" spans="1:37" x14ac:dyDescent="0.25">
      <c r="A229" s="49" t="str">
        <f t="shared" si="132"/>
        <v>O06</v>
      </c>
      <c r="B229" s="78"/>
      <c r="C229" s="5" t="s">
        <v>9</v>
      </c>
      <c r="D229" s="5" t="s">
        <v>4</v>
      </c>
      <c r="E229" s="1">
        <v>188</v>
      </c>
      <c r="F229" s="6">
        <f>E229+F226-F227</f>
        <v>188</v>
      </c>
      <c r="G229" s="6">
        <f t="shared" ref="G229:M229" si="147">F229+G226-G227</f>
        <v>188</v>
      </c>
      <c r="H229" s="6">
        <f t="shared" si="147"/>
        <v>188</v>
      </c>
      <c r="I229" s="6">
        <f t="shared" si="147"/>
        <v>188</v>
      </c>
      <c r="J229" s="6">
        <f t="shared" si="147"/>
        <v>188</v>
      </c>
      <c r="K229" s="6">
        <f t="shared" si="147"/>
        <v>188</v>
      </c>
      <c r="L229" s="6">
        <f t="shared" si="147"/>
        <v>188</v>
      </c>
      <c r="M229" s="6">
        <f t="shared" si="147"/>
        <v>188</v>
      </c>
      <c r="N229" s="6">
        <f>M229+N226-N227</f>
        <v>188</v>
      </c>
      <c r="O229" s="6">
        <f t="shared" ref="O229" si="148">N229+O226-O227</f>
        <v>188</v>
      </c>
      <c r="P229" s="6">
        <f>O229+P226-P227</f>
        <v>188</v>
      </c>
      <c r="Q229" s="6">
        <f>P229+Q226-Q227</f>
        <v>188</v>
      </c>
      <c r="R229" s="6">
        <f t="shared" ref="R229:AD229" si="149">Q229+R226-R227</f>
        <v>188</v>
      </c>
      <c r="S229" s="6">
        <f t="shared" si="149"/>
        <v>188</v>
      </c>
      <c r="T229" s="6">
        <f t="shared" si="149"/>
        <v>188</v>
      </c>
      <c r="U229" s="6">
        <f t="shared" si="149"/>
        <v>188</v>
      </c>
      <c r="V229" s="6">
        <f t="shared" si="149"/>
        <v>188</v>
      </c>
      <c r="W229" s="6">
        <f t="shared" si="149"/>
        <v>188</v>
      </c>
      <c r="X229" s="6">
        <f t="shared" si="149"/>
        <v>188</v>
      </c>
      <c r="Y229" s="6">
        <f t="shared" si="149"/>
        <v>188</v>
      </c>
      <c r="Z229" s="6">
        <f t="shared" si="149"/>
        <v>188</v>
      </c>
      <c r="AA229" s="6">
        <f t="shared" si="149"/>
        <v>188</v>
      </c>
      <c r="AB229" s="6">
        <f t="shared" si="149"/>
        <v>188</v>
      </c>
      <c r="AC229" s="6">
        <f t="shared" si="149"/>
        <v>188</v>
      </c>
      <c r="AD229" s="6">
        <f t="shared" si="149"/>
        <v>188</v>
      </c>
      <c r="AE229" s="6">
        <f>AD229+AE226-AE227</f>
        <v>188</v>
      </c>
      <c r="AF229" s="6">
        <f>AE229+AF226-AF227</f>
        <v>188</v>
      </c>
      <c r="AG229" s="6">
        <f t="shared" ref="AG229:AH229" si="150">AF229+AG226-AG227</f>
        <v>188</v>
      </c>
      <c r="AH229" s="6">
        <f t="shared" si="150"/>
        <v>188</v>
      </c>
      <c r="AI229" s="6">
        <f t="shared" ref="AI229:AJ229" si="151">AG229+AI226-AI227</f>
        <v>188</v>
      </c>
      <c r="AJ229" s="6">
        <f t="shared" si="151"/>
        <v>188</v>
      </c>
      <c r="AK229" s="6">
        <f>AJ229</f>
        <v>188</v>
      </c>
    </row>
    <row r="230" spans="1:37" x14ac:dyDescent="0.25">
      <c r="A230" s="47" t="s">
        <v>85</v>
      </c>
      <c r="B230" s="76">
        <f>VLOOKUP(A230,[1]INTI!$F$4:$G$317,2,FALSE)</f>
        <v>26.887</v>
      </c>
      <c r="C230" s="8" t="s">
        <v>7</v>
      </c>
      <c r="D230" s="8" t="s">
        <v>4</v>
      </c>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f>SUM(F230:AJ230)</f>
        <v>0</v>
      </c>
    </row>
    <row r="231" spans="1:37" x14ac:dyDescent="0.25">
      <c r="A231" s="48" t="str">
        <f t="shared" si="132"/>
        <v>O07</v>
      </c>
      <c r="B231" s="77"/>
      <c r="C231" s="76" t="s">
        <v>8</v>
      </c>
      <c r="D231" s="8" t="s">
        <v>4</v>
      </c>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f>SUM(F231:AJ231)</f>
        <v>0</v>
      </c>
    </row>
    <row r="232" spans="1:37" x14ac:dyDescent="0.25">
      <c r="A232" s="48" t="str">
        <f t="shared" si="132"/>
        <v>O07</v>
      </c>
      <c r="B232" s="77"/>
      <c r="C232" s="78"/>
      <c r="D232" s="8" t="s">
        <v>3</v>
      </c>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f>SUM(F232:AJ232)</f>
        <v>0</v>
      </c>
    </row>
    <row r="233" spans="1:37" x14ac:dyDescent="0.25">
      <c r="A233" s="49" t="str">
        <f t="shared" si="132"/>
        <v>O07</v>
      </c>
      <c r="B233" s="78"/>
      <c r="C233" s="5" t="s">
        <v>9</v>
      </c>
      <c r="D233" s="5" t="s">
        <v>4</v>
      </c>
      <c r="E233" s="1">
        <v>83.699999999999989</v>
      </c>
      <c r="F233" s="6">
        <f>E233+F230-F231</f>
        <v>83.699999999999989</v>
      </c>
      <c r="G233" s="6">
        <f t="shared" ref="G233:M233" si="152">F233+G230-G231</f>
        <v>83.699999999999989</v>
      </c>
      <c r="H233" s="6">
        <f t="shared" si="152"/>
        <v>83.699999999999989</v>
      </c>
      <c r="I233" s="6">
        <f t="shared" si="152"/>
        <v>83.699999999999989</v>
      </c>
      <c r="J233" s="6">
        <f t="shared" si="152"/>
        <v>83.699999999999989</v>
      </c>
      <c r="K233" s="6">
        <f t="shared" si="152"/>
        <v>83.699999999999989</v>
      </c>
      <c r="L233" s="6">
        <f t="shared" si="152"/>
        <v>83.699999999999989</v>
      </c>
      <c r="M233" s="6">
        <f t="shared" si="152"/>
        <v>83.699999999999989</v>
      </c>
      <c r="N233" s="6">
        <f>M233+N230-N231</f>
        <v>83.699999999999989</v>
      </c>
      <c r="O233" s="6">
        <f t="shared" ref="O233" si="153">N233+O230-O231</f>
        <v>83.699999999999989</v>
      </c>
      <c r="P233" s="6">
        <f>O233+P230-P231</f>
        <v>83.699999999999989</v>
      </c>
      <c r="Q233" s="6">
        <f>P233+Q230-Q231</f>
        <v>83.699999999999989</v>
      </c>
      <c r="R233" s="6">
        <f t="shared" ref="R233:AD233" si="154">Q233+R230-R231</f>
        <v>83.699999999999989</v>
      </c>
      <c r="S233" s="6">
        <f t="shared" si="154"/>
        <v>83.699999999999989</v>
      </c>
      <c r="T233" s="6">
        <f t="shared" si="154"/>
        <v>83.699999999999989</v>
      </c>
      <c r="U233" s="6">
        <f t="shared" si="154"/>
        <v>83.699999999999989</v>
      </c>
      <c r="V233" s="6">
        <f t="shared" si="154"/>
        <v>83.699999999999989</v>
      </c>
      <c r="W233" s="6">
        <f t="shared" si="154"/>
        <v>83.699999999999989</v>
      </c>
      <c r="X233" s="6">
        <f t="shared" si="154"/>
        <v>83.699999999999989</v>
      </c>
      <c r="Y233" s="6">
        <f t="shared" si="154"/>
        <v>83.699999999999989</v>
      </c>
      <c r="Z233" s="6">
        <f t="shared" si="154"/>
        <v>83.699999999999989</v>
      </c>
      <c r="AA233" s="6">
        <f t="shared" si="154"/>
        <v>83.699999999999989</v>
      </c>
      <c r="AB233" s="6">
        <f t="shared" si="154"/>
        <v>83.699999999999989</v>
      </c>
      <c r="AC233" s="6">
        <f t="shared" si="154"/>
        <v>83.699999999999989</v>
      </c>
      <c r="AD233" s="6">
        <f t="shared" si="154"/>
        <v>83.699999999999989</v>
      </c>
      <c r="AE233" s="6">
        <f>AD233+AE230-AE231</f>
        <v>83.699999999999989</v>
      </c>
      <c r="AF233" s="6">
        <f>AE233+AF230-AF231</f>
        <v>83.699999999999989</v>
      </c>
      <c r="AG233" s="6">
        <f t="shared" ref="AG233:AH233" si="155">AF233+AG230-AG231</f>
        <v>83.699999999999989</v>
      </c>
      <c r="AH233" s="6">
        <f t="shared" si="155"/>
        <v>83.699999999999989</v>
      </c>
      <c r="AI233" s="6">
        <f t="shared" ref="AI233:AJ233" si="156">AG233+AI230-AI231</f>
        <v>83.699999999999989</v>
      </c>
      <c r="AJ233" s="6">
        <f t="shared" si="156"/>
        <v>83.699999999999989</v>
      </c>
      <c r="AK233" s="6">
        <f>AJ233</f>
        <v>83.699999999999989</v>
      </c>
    </row>
    <row r="234" spans="1:37" x14ac:dyDescent="0.25">
      <c r="A234" s="47" t="s">
        <v>86</v>
      </c>
      <c r="B234" s="76">
        <f>VLOOKUP(A234,[1]INTI!$F$4:$G$317,2,FALSE)</f>
        <v>28.065999999999999</v>
      </c>
      <c r="C234" s="8" t="s">
        <v>7</v>
      </c>
      <c r="D234" s="8" t="s">
        <v>4</v>
      </c>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f>SUM(F234:AJ234)</f>
        <v>0</v>
      </c>
    </row>
    <row r="235" spans="1:37" x14ac:dyDescent="0.25">
      <c r="A235" s="48" t="str">
        <f t="shared" si="132"/>
        <v>O05</v>
      </c>
      <c r="B235" s="77"/>
      <c r="C235" s="76" t="s">
        <v>8</v>
      </c>
      <c r="D235" s="8" t="s">
        <v>4</v>
      </c>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f>SUM(F235:AJ235)</f>
        <v>0</v>
      </c>
    </row>
    <row r="236" spans="1:37" x14ac:dyDescent="0.25">
      <c r="A236" s="48" t="str">
        <f t="shared" si="132"/>
        <v>O05</v>
      </c>
      <c r="B236" s="77"/>
      <c r="C236" s="78"/>
      <c r="D236" s="8" t="s">
        <v>3</v>
      </c>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f>SUM(F236:AJ236)</f>
        <v>0</v>
      </c>
    </row>
    <row r="237" spans="1:37" x14ac:dyDescent="0.25">
      <c r="A237" s="49" t="str">
        <f t="shared" si="132"/>
        <v>O05</v>
      </c>
      <c r="B237" s="78"/>
      <c r="C237" s="5" t="s">
        <v>9</v>
      </c>
      <c r="D237" s="5" t="s">
        <v>4</v>
      </c>
      <c r="E237" s="1">
        <v>526.71</v>
      </c>
      <c r="F237" s="6">
        <f>E237+F234-F235</f>
        <v>526.71</v>
      </c>
      <c r="G237" s="6">
        <f t="shared" ref="G237:M237" si="157">F237+G234-G235</f>
        <v>526.71</v>
      </c>
      <c r="H237" s="6">
        <f t="shared" si="157"/>
        <v>526.71</v>
      </c>
      <c r="I237" s="6">
        <f t="shared" si="157"/>
        <v>526.71</v>
      </c>
      <c r="J237" s="6">
        <f t="shared" si="157"/>
        <v>526.71</v>
      </c>
      <c r="K237" s="6">
        <f t="shared" si="157"/>
        <v>526.71</v>
      </c>
      <c r="L237" s="6">
        <f t="shared" si="157"/>
        <v>526.71</v>
      </c>
      <c r="M237" s="6">
        <f t="shared" si="157"/>
        <v>526.71</v>
      </c>
      <c r="N237" s="6">
        <f>M237+N234-N235</f>
        <v>526.71</v>
      </c>
      <c r="O237" s="6">
        <f t="shared" ref="O237" si="158">N237+O234-O235</f>
        <v>526.71</v>
      </c>
      <c r="P237" s="6">
        <f>O237+P234-P235</f>
        <v>526.71</v>
      </c>
      <c r="Q237" s="6">
        <f>P237+Q234-Q235</f>
        <v>526.71</v>
      </c>
      <c r="R237" s="6">
        <f t="shared" ref="R237:AD237" si="159">Q237+R234-R235</f>
        <v>526.71</v>
      </c>
      <c r="S237" s="6">
        <f t="shared" si="159"/>
        <v>526.71</v>
      </c>
      <c r="T237" s="6">
        <f t="shared" si="159"/>
        <v>526.71</v>
      </c>
      <c r="U237" s="6">
        <f t="shared" si="159"/>
        <v>526.71</v>
      </c>
      <c r="V237" s="6">
        <f t="shared" si="159"/>
        <v>526.71</v>
      </c>
      <c r="W237" s="6">
        <f t="shared" si="159"/>
        <v>526.71</v>
      </c>
      <c r="X237" s="6">
        <f t="shared" si="159"/>
        <v>526.71</v>
      </c>
      <c r="Y237" s="6">
        <f t="shared" si="159"/>
        <v>526.71</v>
      </c>
      <c r="Z237" s="6">
        <f t="shared" si="159"/>
        <v>526.71</v>
      </c>
      <c r="AA237" s="6">
        <f t="shared" si="159"/>
        <v>526.71</v>
      </c>
      <c r="AB237" s="6">
        <f t="shared" si="159"/>
        <v>526.71</v>
      </c>
      <c r="AC237" s="6">
        <f t="shared" si="159"/>
        <v>526.71</v>
      </c>
      <c r="AD237" s="6">
        <f t="shared" si="159"/>
        <v>526.71</v>
      </c>
      <c r="AE237" s="6">
        <f>AD237+AE234-AE235</f>
        <v>526.71</v>
      </c>
      <c r="AF237" s="6">
        <f>AE237+AF234-AF235</f>
        <v>526.71</v>
      </c>
      <c r="AG237" s="6">
        <f t="shared" ref="AG237:AH237" si="160">AF237+AG234-AG235</f>
        <v>526.71</v>
      </c>
      <c r="AH237" s="6">
        <f t="shared" si="160"/>
        <v>526.71</v>
      </c>
      <c r="AI237" s="6">
        <f t="shared" ref="AI237:AJ237" si="161">AG237+AI234-AI235</f>
        <v>526.71</v>
      </c>
      <c r="AJ237" s="6">
        <f t="shared" si="161"/>
        <v>526.71</v>
      </c>
      <c r="AK237" s="6">
        <f>AJ237</f>
        <v>526.71</v>
      </c>
    </row>
    <row r="238" spans="1:37" x14ac:dyDescent="0.25">
      <c r="A238" s="47" t="s">
        <v>87</v>
      </c>
      <c r="B238" s="76">
        <f>VLOOKUP(A238,[1]INTI!$F$4:$G$317,2,FALSE)</f>
        <v>27.114000000000001</v>
      </c>
      <c r="C238" s="8" t="s">
        <v>7</v>
      </c>
      <c r="D238" s="8" t="s">
        <v>4</v>
      </c>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f>SUM(F238:AJ238)</f>
        <v>0</v>
      </c>
    </row>
    <row r="239" spans="1:37" x14ac:dyDescent="0.25">
      <c r="A239" s="48" t="str">
        <f t="shared" si="132"/>
        <v>P11</v>
      </c>
      <c r="B239" s="77"/>
      <c r="C239" s="76" t="s">
        <v>8</v>
      </c>
      <c r="D239" s="8" t="s">
        <v>4</v>
      </c>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f>SUM(F239:AJ239)</f>
        <v>0</v>
      </c>
    </row>
    <row r="240" spans="1:37" x14ac:dyDescent="0.25">
      <c r="A240" s="48" t="str">
        <f t="shared" si="132"/>
        <v>P11</v>
      </c>
      <c r="B240" s="77"/>
      <c r="C240" s="78"/>
      <c r="D240" s="8" t="s">
        <v>3</v>
      </c>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f>SUM(F240:AJ240)</f>
        <v>0</v>
      </c>
    </row>
    <row r="241" spans="1:37" x14ac:dyDescent="0.25">
      <c r="A241" s="49" t="str">
        <f t="shared" si="132"/>
        <v>P11</v>
      </c>
      <c r="B241" s="78"/>
      <c r="C241" s="5" t="s">
        <v>9</v>
      </c>
      <c r="D241" s="5" t="s">
        <v>4</v>
      </c>
      <c r="E241" s="1">
        <v>250.5</v>
      </c>
      <c r="F241" s="6">
        <f>E241+F238-F239</f>
        <v>250.5</v>
      </c>
      <c r="G241" s="6">
        <f t="shared" ref="G241:M241" si="162">F241+G238-G239</f>
        <v>250.5</v>
      </c>
      <c r="H241" s="6">
        <f t="shared" si="162"/>
        <v>250.5</v>
      </c>
      <c r="I241" s="6">
        <f t="shared" si="162"/>
        <v>250.5</v>
      </c>
      <c r="J241" s="6">
        <f t="shared" si="162"/>
        <v>250.5</v>
      </c>
      <c r="K241" s="6">
        <f t="shared" si="162"/>
        <v>250.5</v>
      </c>
      <c r="L241" s="6">
        <f t="shared" si="162"/>
        <v>250.5</v>
      </c>
      <c r="M241" s="6">
        <f t="shared" si="162"/>
        <v>250.5</v>
      </c>
      <c r="N241" s="6">
        <f>M241+N238-N239</f>
        <v>250.5</v>
      </c>
      <c r="O241" s="6">
        <f t="shared" ref="O241" si="163">N241+O238-O239</f>
        <v>250.5</v>
      </c>
      <c r="P241" s="6">
        <f>O241+P238-P239</f>
        <v>250.5</v>
      </c>
      <c r="Q241" s="6">
        <f>P241+Q238-Q239</f>
        <v>250.5</v>
      </c>
      <c r="R241" s="6">
        <f t="shared" ref="R241:T241" si="164">Q241+R238-R239</f>
        <v>250.5</v>
      </c>
      <c r="S241" s="6">
        <f t="shared" si="164"/>
        <v>250.5</v>
      </c>
      <c r="T241" s="6">
        <f t="shared" si="164"/>
        <v>250.5</v>
      </c>
      <c r="U241" s="6">
        <f>T241+U238-U239</f>
        <v>250.5</v>
      </c>
      <c r="V241" s="6">
        <f t="shared" ref="V241:AD241" si="165">U241+V238-V239</f>
        <v>250.5</v>
      </c>
      <c r="W241" s="6">
        <f t="shared" si="165"/>
        <v>250.5</v>
      </c>
      <c r="X241" s="6">
        <f t="shared" si="165"/>
        <v>250.5</v>
      </c>
      <c r="Y241" s="6">
        <f t="shared" si="165"/>
        <v>250.5</v>
      </c>
      <c r="Z241" s="6">
        <f t="shared" si="165"/>
        <v>250.5</v>
      </c>
      <c r="AA241" s="6">
        <f t="shared" si="165"/>
        <v>250.5</v>
      </c>
      <c r="AB241" s="6">
        <f t="shared" si="165"/>
        <v>250.5</v>
      </c>
      <c r="AC241" s="6">
        <f t="shared" si="165"/>
        <v>250.5</v>
      </c>
      <c r="AD241" s="6">
        <f t="shared" si="165"/>
        <v>250.5</v>
      </c>
      <c r="AE241" s="6">
        <f>AD241+AE238-AE239</f>
        <v>250.5</v>
      </c>
      <c r="AF241" s="6">
        <f>AE241+AF238-AF239</f>
        <v>250.5</v>
      </c>
      <c r="AG241" s="6">
        <f t="shared" ref="AG241:AH241" si="166">AF241+AG238-AG239</f>
        <v>250.5</v>
      </c>
      <c r="AH241" s="6">
        <f t="shared" si="166"/>
        <v>250.5</v>
      </c>
      <c r="AI241" s="6">
        <f t="shared" ref="AI241:AJ241" si="167">AG241+AI238-AI239</f>
        <v>250.5</v>
      </c>
      <c r="AJ241" s="6">
        <f t="shared" si="167"/>
        <v>250.5</v>
      </c>
      <c r="AK241" s="6">
        <f>AJ241</f>
        <v>250.5</v>
      </c>
    </row>
    <row r="242" spans="1:37" x14ac:dyDescent="0.25">
      <c r="A242" s="47" t="s">
        <v>89</v>
      </c>
      <c r="B242" s="76">
        <f>VLOOKUP(A242,[1]INTI!$F$4:$G$317,2,FALSE)</f>
        <v>21.023</v>
      </c>
      <c r="C242" s="8" t="s">
        <v>7</v>
      </c>
      <c r="D242" s="8" t="s">
        <v>4</v>
      </c>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f>SUM(F242:AJ242)</f>
        <v>0</v>
      </c>
    </row>
    <row r="243" spans="1:37" x14ac:dyDescent="0.25">
      <c r="A243" s="48" t="str">
        <f t="shared" si="132"/>
        <v>P10</v>
      </c>
      <c r="B243" s="77"/>
      <c r="C243" s="76" t="s">
        <v>8</v>
      </c>
      <c r="D243" s="8" t="s">
        <v>4</v>
      </c>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f>SUM(F243:AJ243)</f>
        <v>0</v>
      </c>
    </row>
    <row r="244" spans="1:37" x14ac:dyDescent="0.25">
      <c r="A244" s="48" t="str">
        <f t="shared" si="132"/>
        <v>P10</v>
      </c>
      <c r="B244" s="77"/>
      <c r="C244" s="78"/>
      <c r="D244" s="8" t="s">
        <v>3</v>
      </c>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f>SUM(F244:AJ244)</f>
        <v>0</v>
      </c>
    </row>
    <row r="245" spans="1:37" x14ac:dyDescent="0.25">
      <c r="A245" s="49" t="str">
        <f t="shared" si="132"/>
        <v>P10</v>
      </c>
      <c r="B245" s="78"/>
      <c r="C245" s="5" t="s">
        <v>9</v>
      </c>
      <c r="D245" s="5" t="s">
        <v>4</v>
      </c>
      <c r="E245" s="1">
        <v>0</v>
      </c>
      <c r="F245" s="6">
        <f>E245+F242-F243</f>
        <v>0</v>
      </c>
      <c r="G245" s="6">
        <f t="shared" ref="G245:M245" si="168">F245+G242-G243</f>
        <v>0</v>
      </c>
      <c r="H245" s="6">
        <f t="shared" si="168"/>
        <v>0</v>
      </c>
      <c r="I245" s="6">
        <f t="shared" si="168"/>
        <v>0</v>
      </c>
      <c r="J245" s="6">
        <f t="shared" si="168"/>
        <v>0</v>
      </c>
      <c r="K245" s="6">
        <f t="shared" si="168"/>
        <v>0</v>
      </c>
      <c r="L245" s="6">
        <f t="shared" si="168"/>
        <v>0</v>
      </c>
      <c r="M245" s="6">
        <f t="shared" si="168"/>
        <v>0</v>
      </c>
      <c r="N245" s="6">
        <f>M245+N242-N243</f>
        <v>0</v>
      </c>
      <c r="O245" s="6">
        <f t="shared" ref="O245" si="169">N245+O242-O243</f>
        <v>0</v>
      </c>
      <c r="P245" s="6">
        <f>O245+P242-P243</f>
        <v>0</v>
      </c>
      <c r="Q245" s="6">
        <f>P245+Q242-Q243</f>
        <v>0</v>
      </c>
      <c r="R245" s="6">
        <f t="shared" ref="R245:T245" si="170">Q245+R242-R243</f>
        <v>0</v>
      </c>
      <c r="S245" s="6">
        <f t="shared" si="170"/>
        <v>0</v>
      </c>
      <c r="T245" s="6">
        <f t="shared" si="170"/>
        <v>0</v>
      </c>
      <c r="U245" s="6">
        <f>T245+U242-U243</f>
        <v>0</v>
      </c>
      <c r="V245" s="6">
        <f t="shared" ref="V245:AD245" si="171">U245+V242-V243</f>
        <v>0</v>
      </c>
      <c r="W245" s="6">
        <f t="shared" si="171"/>
        <v>0</v>
      </c>
      <c r="X245" s="6">
        <f t="shared" si="171"/>
        <v>0</v>
      </c>
      <c r="Y245" s="6">
        <f t="shared" si="171"/>
        <v>0</v>
      </c>
      <c r="Z245" s="6">
        <f t="shared" si="171"/>
        <v>0</v>
      </c>
      <c r="AA245" s="6">
        <f t="shared" si="171"/>
        <v>0</v>
      </c>
      <c r="AB245" s="6">
        <f t="shared" si="171"/>
        <v>0</v>
      </c>
      <c r="AC245" s="6">
        <f t="shared" si="171"/>
        <v>0</v>
      </c>
      <c r="AD245" s="6">
        <f t="shared" si="171"/>
        <v>0</v>
      </c>
      <c r="AE245" s="6">
        <f>AD245+AE242-AE243</f>
        <v>0</v>
      </c>
      <c r="AF245" s="6">
        <f>AE245+AF242-AF243</f>
        <v>0</v>
      </c>
      <c r="AG245" s="6">
        <f t="shared" ref="AG245:AH245" si="172">AF245+AG242-AG243</f>
        <v>0</v>
      </c>
      <c r="AH245" s="6">
        <f t="shared" si="172"/>
        <v>0</v>
      </c>
      <c r="AI245" s="6">
        <f t="shared" ref="AI245:AJ245" si="173">AG245+AI242-AI243</f>
        <v>0</v>
      </c>
      <c r="AJ245" s="6">
        <f t="shared" si="173"/>
        <v>0</v>
      </c>
      <c r="AK245" s="6">
        <f>AJ245</f>
        <v>0</v>
      </c>
    </row>
    <row r="246" spans="1:37" x14ac:dyDescent="0.25">
      <c r="A246" s="47" t="s">
        <v>90</v>
      </c>
      <c r="B246" s="76">
        <f>VLOOKUP(A246,[1]INTI!$F$4:$G$317,2,FALSE)</f>
        <v>3.13</v>
      </c>
      <c r="C246" s="8" t="s">
        <v>7</v>
      </c>
      <c r="D246" s="8" t="s">
        <v>4</v>
      </c>
      <c r="E246" s="1"/>
      <c r="F246" s="1"/>
      <c r="G246" s="1"/>
      <c r="H246" s="1"/>
      <c r="I246" s="1"/>
      <c r="J246" s="1"/>
      <c r="K246" s="1"/>
      <c r="L246" s="1"/>
      <c r="M246" s="1"/>
      <c r="N246" s="1"/>
      <c r="O246" s="1"/>
      <c r="P246" s="1"/>
      <c r="Q246" s="1"/>
      <c r="R246" s="1"/>
      <c r="S246" s="1"/>
      <c r="T246" s="1"/>
      <c r="U246" s="1">
        <f>(44+11)*1.8</f>
        <v>99</v>
      </c>
      <c r="V246" s="1">
        <f>45*1.5</f>
        <v>67.5</v>
      </c>
      <c r="W246" s="1"/>
      <c r="X246" s="1"/>
      <c r="Y246" s="1"/>
      <c r="Z246" s="1"/>
      <c r="AA246" s="1"/>
      <c r="AB246" s="1"/>
      <c r="AC246" s="1"/>
      <c r="AD246" s="1"/>
      <c r="AE246" s="1"/>
      <c r="AF246" s="1"/>
      <c r="AG246" s="1"/>
      <c r="AH246" s="1"/>
      <c r="AI246" s="1"/>
      <c r="AJ246" s="1"/>
      <c r="AK246" s="1">
        <f>SUM(F246:AJ246)</f>
        <v>166.5</v>
      </c>
    </row>
    <row r="247" spans="1:37" x14ac:dyDescent="0.25">
      <c r="A247" s="48" t="str">
        <f t="shared" si="132"/>
        <v>P18</v>
      </c>
      <c r="B247" s="77"/>
      <c r="C247" s="76" t="s">
        <v>8</v>
      </c>
      <c r="D247" s="8" t="s">
        <v>4</v>
      </c>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v>66.92</v>
      </c>
      <c r="AF247" s="1"/>
      <c r="AG247" s="1"/>
      <c r="AH247" s="1"/>
      <c r="AI247" s="1">
        <v>54</v>
      </c>
      <c r="AJ247" s="1"/>
      <c r="AK247" s="1">
        <f>SUM(F247:AJ247)</f>
        <v>120.92</v>
      </c>
    </row>
    <row r="248" spans="1:37" x14ac:dyDescent="0.25">
      <c r="A248" s="48" t="str">
        <f t="shared" si="132"/>
        <v>P18</v>
      </c>
      <c r="B248" s="77"/>
      <c r="C248" s="78"/>
      <c r="D248" s="8" t="s">
        <v>3</v>
      </c>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v>1.88</v>
      </c>
      <c r="AF248" s="1"/>
      <c r="AG248" s="1"/>
      <c r="AH248" s="1"/>
      <c r="AI248" s="1">
        <v>1.3</v>
      </c>
      <c r="AJ248" s="1"/>
      <c r="AK248" s="1">
        <f>SUM(F248:AJ248)</f>
        <v>3.1799999999999997</v>
      </c>
    </row>
    <row r="249" spans="1:37" x14ac:dyDescent="0.25">
      <c r="A249" s="49" t="str">
        <f t="shared" si="132"/>
        <v>P18</v>
      </c>
      <c r="B249" s="78"/>
      <c r="C249" s="5" t="s">
        <v>9</v>
      </c>
      <c r="D249" s="5" t="s">
        <v>4</v>
      </c>
      <c r="E249" s="1">
        <v>-335.76</v>
      </c>
      <c r="F249" s="6">
        <f>E249+F246-F247</f>
        <v>-335.76</v>
      </c>
      <c r="G249" s="6">
        <f t="shared" ref="G249:M249" si="174">F249+G246-G247</f>
        <v>-335.76</v>
      </c>
      <c r="H249" s="6">
        <f t="shared" si="174"/>
        <v>-335.76</v>
      </c>
      <c r="I249" s="6">
        <f t="shared" si="174"/>
        <v>-335.76</v>
      </c>
      <c r="J249" s="6">
        <f t="shared" si="174"/>
        <v>-335.76</v>
      </c>
      <c r="K249" s="6">
        <f t="shared" si="174"/>
        <v>-335.76</v>
      </c>
      <c r="L249" s="6">
        <f t="shared" si="174"/>
        <v>-335.76</v>
      </c>
      <c r="M249" s="6">
        <f t="shared" si="174"/>
        <v>-335.76</v>
      </c>
      <c r="N249" s="6">
        <f>M249+N246-N247</f>
        <v>-335.76</v>
      </c>
      <c r="O249" s="6">
        <f t="shared" ref="O249" si="175">N249+O246-O247</f>
        <v>-335.76</v>
      </c>
      <c r="P249" s="6">
        <f>O249+P246-P247</f>
        <v>-335.76</v>
      </c>
      <c r="Q249" s="6">
        <f>P249+Q246-Q247</f>
        <v>-335.76</v>
      </c>
      <c r="R249" s="6">
        <f t="shared" ref="R249:T249" si="176">Q249+R246-R247</f>
        <v>-335.76</v>
      </c>
      <c r="S249" s="6">
        <f t="shared" si="176"/>
        <v>-335.76</v>
      </c>
      <c r="T249" s="6">
        <f t="shared" si="176"/>
        <v>-335.76</v>
      </c>
      <c r="U249" s="6">
        <f>T249+U246-U247</f>
        <v>-236.76</v>
      </c>
      <c r="V249" s="6">
        <f t="shared" ref="V249:AD249" si="177">U249+V246-V247</f>
        <v>-169.26</v>
      </c>
      <c r="W249" s="6">
        <f t="shared" si="177"/>
        <v>-169.26</v>
      </c>
      <c r="X249" s="6">
        <f t="shared" si="177"/>
        <v>-169.26</v>
      </c>
      <c r="Y249" s="6">
        <f t="shared" si="177"/>
        <v>-169.26</v>
      </c>
      <c r="Z249" s="6">
        <f t="shared" si="177"/>
        <v>-169.26</v>
      </c>
      <c r="AA249" s="6">
        <f t="shared" si="177"/>
        <v>-169.26</v>
      </c>
      <c r="AB249" s="6">
        <f t="shared" si="177"/>
        <v>-169.26</v>
      </c>
      <c r="AC249" s="6">
        <f t="shared" si="177"/>
        <v>-169.26</v>
      </c>
      <c r="AD249" s="6">
        <f t="shared" si="177"/>
        <v>-169.26</v>
      </c>
      <c r="AE249" s="6">
        <f>AD249+AE246-AE247</f>
        <v>-236.18</v>
      </c>
      <c r="AF249" s="6">
        <f>AE249+AF246-AF247</f>
        <v>-236.18</v>
      </c>
      <c r="AG249" s="6">
        <f t="shared" ref="AG249:AH249" si="178">AF249+AG246-AG247</f>
        <v>-236.18</v>
      </c>
      <c r="AH249" s="6">
        <f t="shared" si="178"/>
        <v>-236.18</v>
      </c>
      <c r="AI249" s="6">
        <f t="shared" ref="AI249:AJ249" si="179">AG249+AI246-AI247</f>
        <v>-290.18</v>
      </c>
      <c r="AJ249" s="6">
        <f t="shared" si="179"/>
        <v>-236.18</v>
      </c>
      <c r="AK249" s="6">
        <f>AJ249</f>
        <v>-236.18</v>
      </c>
    </row>
    <row r="250" spans="1:37" x14ac:dyDescent="0.25">
      <c r="A250" s="47" t="s">
        <v>91</v>
      </c>
      <c r="B250" s="76">
        <f>VLOOKUP(A250,[1]INTI!$F$4:$G$317,2,FALSE)</f>
        <v>13.840999999999999</v>
      </c>
      <c r="C250" s="8" t="s">
        <v>7</v>
      </c>
      <c r="D250" s="8" t="s">
        <v>4</v>
      </c>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f>SUM(F250:AJ250)</f>
        <v>0</v>
      </c>
    </row>
    <row r="251" spans="1:37" x14ac:dyDescent="0.25">
      <c r="A251" s="48" t="str">
        <f t="shared" si="132"/>
        <v>T19</v>
      </c>
      <c r="B251" s="77"/>
      <c r="C251" s="76" t="s">
        <v>8</v>
      </c>
      <c r="D251" s="8" t="s">
        <v>4</v>
      </c>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f>SUM(F251:AJ251)</f>
        <v>0</v>
      </c>
    </row>
    <row r="252" spans="1:37" x14ac:dyDescent="0.25">
      <c r="A252" s="48" t="str">
        <f t="shared" si="132"/>
        <v>T19</v>
      </c>
      <c r="B252" s="77"/>
      <c r="C252" s="78"/>
      <c r="D252" s="8" t="s">
        <v>3</v>
      </c>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f>SUM(F252:AJ252)</f>
        <v>0</v>
      </c>
    </row>
    <row r="253" spans="1:37" x14ac:dyDescent="0.25">
      <c r="A253" s="49" t="str">
        <f t="shared" si="132"/>
        <v>T19</v>
      </c>
      <c r="B253" s="78"/>
      <c r="C253" s="5" t="s">
        <v>9</v>
      </c>
      <c r="D253" s="5" t="s">
        <v>4</v>
      </c>
      <c r="E253" s="1">
        <v>-204</v>
      </c>
      <c r="F253" s="6">
        <f>E253+F250-F251</f>
        <v>-204</v>
      </c>
      <c r="G253" s="6">
        <f t="shared" ref="G253:M253" si="180">F253+G250-G251</f>
        <v>-204</v>
      </c>
      <c r="H253" s="6">
        <f t="shared" si="180"/>
        <v>-204</v>
      </c>
      <c r="I253" s="6">
        <f t="shared" si="180"/>
        <v>-204</v>
      </c>
      <c r="J253" s="6">
        <f t="shared" si="180"/>
        <v>-204</v>
      </c>
      <c r="K253" s="6">
        <f t="shared" si="180"/>
        <v>-204</v>
      </c>
      <c r="L253" s="6">
        <f t="shared" si="180"/>
        <v>-204</v>
      </c>
      <c r="M253" s="6">
        <f t="shared" si="180"/>
        <v>-204</v>
      </c>
      <c r="N253" s="6">
        <f>M253+N250-N251</f>
        <v>-204</v>
      </c>
      <c r="O253" s="6">
        <f t="shared" ref="O253" si="181">N253+O250-O251</f>
        <v>-204</v>
      </c>
      <c r="P253" s="6">
        <f>O253+P250-P251</f>
        <v>-204</v>
      </c>
      <c r="Q253" s="6">
        <f>P253+Q250-Q251</f>
        <v>-204</v>
      </c>
      <c r="R253" s="6">
        <f t="shared" ref="R253:T253" si="182">Q253+R250-R251</f>
        <v>-204</v>
      </c>
      <c r="S253" s="6">
        <f t="shared" si="182"/>
        <v>-204</v>
      </c>
      <c r="T253" s="6">
        <f t="shared" si="182"/>
        <v>-204</v>
      </c>
      <c r="U253" s="6">
        <f>T253+U250-U251</f>
        <v>-204</v>
      </c>
      <c r="V253" s="6">
        <f t="shared" ref="V253:AD253" si="183">U253+V250-V251</f>
        <v>-204</v>
      </c>
      <c r="W253" s="6">
        <f t="shared" si="183"/>
        <v>-204</v>
      </c>
      <c r="X253" s="6">
        <f t="shared" si="183"/>
        <v>-204</v>
      </c>
      <c r="Y253" s="6">
        <f t="shared" si="183"/>
        <v>-204</v>
      </c>
      <c r="Z253" s="6">
        <f t="shared" si="183"/>
        <v>-204</v>
      </c>
      <c r="AA253" s="6">
        <f t="shared" si="183"/>
        <v>-204</v>
      </c>
      <c r="AB253" s="6">
        <f t="shared" si="183"/>
        <v>-204</v>
      </c>
      <c r="AC253" s="6">
        <f t="shared" si="183"/>
        <v>-204</v>
      </c>
      <c r="AD253" s="6">
        <f t="shared" si="183"/>
        <v>-204</v>
      </c>
      <c r="AE253" s="6">
        <f>AD253+AE250-AE251</f>
        <v>-204</v>
      </c>
      <c r="AF253" s="6">
        <f>AE253+AF250-AF251</f>
        <v>-204</v>
      </c>
      <c r="AG253" s="6">
        <f t="shared" ref="AG253:AH253" si="184">AF253+AG250-AG251</f>
        <v>-204</v>
      </c>
      <c r="AH253" s="6">
        <f t="shared" si="184"/>
        <v>-204</v>
      </c>
      <c r="AI253" s="6">
        <f>AG253+AI250-AI251</f>
        <v>-204</v>
      </c>
      <c r="AJ253" s="6">
        <f>AH253+AJ250-AJ251</f>
        <v>-204</v>
      </c>
      <c r="AK253" s="6">
        <f>AJ253</f>
        <v>-204</v>
      </c>
    </row>
    <row r="254" spans="1:37" x14ac:dyDescent="0.25">
      <c r="A254" s="47" t="s">
        <v>92</v>
      </c>
      <c r="B254" s="76">
        <f>VLOOKUP(A254,[1]INTI!$F$4:$G$317,2,FALSE)</f>
        <v>40.807000000000002</v>
      </c>
      <c r="C254" s="8" t="s">
        <v>7</v>
      </c>
      <c r="D254" s="8" t="s">
        <v>4</v>
      </c>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f>SUM(F254:AJ254)</f>
        <v>0</v>
      </c>
    </row>
    <row r="255" spans="1:37" x14ac:dyDescent="0.25">
      <c r="A255" s="48" t="str">
        <f t="shared" si="132"/>
        <v>T22</v>
      </c>
      <c r="B255" s="77"/>
      <c r="C255" s="76" t="s">
        <v>8</v>
      </c>
      <c r="D255" s="8" t="s">
        <v>4</v>
      </c>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f>SUM(F255:AJ255)</f>
        <v>0</v>
      </c>
    </row>
    <row r="256" spans="1:37" x14ac:dyDescent="0.25">
      <c r="A256" s="48" t="str">
        <f t="shared" si="132"/>
        <v>T22</v>
      </c>
      <c r="B256" s="77"/>
      <c r="C256" s="78"/>
      <c r="D256" s="8" t="s">
        <v>3</v>
      </c>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f>SUM(F256:AJ256)</f>
        <v>0</v>
      </c>
    </row>
    <row r="257" spans="1:37" x14ac:dyDescent="0.25">
      <c r="A257" s="49" t="str">
        <f t="shared" si="132"/>
        <v>T22</v>
      </c>
      <c r="B257" s="78"/>
      <c r="C257" s="5" t="s">
        <v>9</v>
      </c>
      <c r="D257" s="5" t="s">
        <v>4</v>
      </c>
      <c r="E257" s="1">
        <v>97.92</v>
      </c>
      <c r="F257" s="6">
        <f>E257+F254-F255</f>
        <v>97.92</v>
      </c>
      <c r="G257" s="6">
        <f t="shared" ref="G257:M257" si="185">F257+G254-G255</f>
        <v>97.92</v>
      </c>
      <c r="H257" s="6">
        <f t="shared" si="185"/>
        <v>97.92</v>
      </c>
      <c r="I257" s="6">
        <f t="shared" si="185"/>
        <v>97.92</v>
      </c>
      <c r="J257" s="6">
        <f t="shared" si="185"/>
        <v>97.92</v>
      </c>
      <c r="K257" s="6">
        <f t="shared" si="185"/>
        <v>97.92</v>
      </c>
      <c r="L257" s="6">
        <f t="shared" si="185"/>
        <v>97.92</v>
      </c>
      <c r="M257" s="6">
        <f t="shared" si="185"/>
        <v>97.92</v>
      </c>
      <c r="N257" s="6">
        <f>M257+N254-N255</f>
        <v>97.92</v>
      </c>
      <c r="O257" s="6">
        <f t="shared" ref="O257" si="186">N257+O254-O255</f>
        <v>97.92</v>
      </c>
      <c r="P257" s="6">
        <f>O257+P254-P255</f>
        <v>97.92</v>
      </c>
      <c r="Q257" s="6">
        <f>P257+Q254-Q255</f>
        <v>97.92</v>
      </c>
      <c r="R257" s="6">
        <f t="shared" ref="R257:T257" si="187">Q257+R254-R255</f>
        <v>97.92</v>
      </c>
      <c r="S257" s="6">
        <f t="shared" si="187"/>
        <v>97.92</v>
      </c>
      <c r="T257" s="6">
        <f t="shared" si="187"/>
        <v>97.92</v>
      </c>
      <c r="U257" s="6">
        <f>T257+U254-U255</f>
        <v>97.92</v>
      </c>
      <c r="V257" s="6">
        <f t="shared" ref="V257:AD257" si="188">U257+V254-V255</f>
        <v>97.92</v>
      </c>
      <c r="W257" s="6">
        <f t="shared" si="188"/>
        <v>97.92</v>
      </c>
      <c r="X257" s="6">
        <f t="shared" si="188"/>
        <v>97.92</v>
      </c>
      <c r="Y257" s="6">
        <f t="shared" si="188"/>
        <v>97.92</v>
      </c>
      <c r="Z257" s="6">
        <f t="shared" si="188"/>
        <v>97.92</v>
      </c>
      <c r="AA257" s="6">
        <f t="shared" si="188"/>
        <v>97.92</v>
      </c>
      <c r="AB257" s="6">
        <f t="shared" si="188"/>
        <v>97.92</v>
      </c>
      <c r="AC257" s="6">
        <f t="shared" si="188"/>
        <v>97.92</v>
      </c>
      <c r="AD257" s="6">
        <f t="shared" si="188"/>
        <v>97.92</v>
      </c>
      <c r="AE257" s="6">
        <f>AD257+AE254-AE255</f>
        <v>97.92</v>
      </c>
      <c r="AF257" s="6">
        <f>AE257+AF254-AF255</f>
        <v>97.92</v>
      </c>
      <c r="AG257" s="6">
        <f t="shared" ref="AG257:AH257" si="189">AF257+AG254-AG255</f>
        <v>97.92</v>
      </c>
      <c r="AH257" s="6">
        <f t="shared" si="189"/>
        <v>97.92</v>
      </c>
      <c r="AI257" s="6">
        <f t="shared" ref="AI257:AJ257" si="190">AG257+AI254-AI255</f>
        <v>97.92</v>
      </c>
      <c r="AJ257" s="6">
        <f t="shared" si="190"/>
        <v>97.92</v>
      </c>
      <c r="AK257" s="6">
        <f>AJ257</f>
        <v>97.92</v>
      </c>
    </row>
    <row r="258" spans="1:37" x14ac:dyDescent="0.25">
      <c r="A258" s="47" t="s">
        <v>93</v>
      </c>
      <c r="B258" s="76">
        <f>VLOOKUP(A258,[1]INTI!$F$4:$G$317,2,FALSE)</f>
        <v>14.628</v>
      </c>
      <c r="C258" s="8" t="s">
        <v>7</v>
      </c>
      <c r="D258" s="8" t="s">
        <v>4</v>
      </c>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f>SUM(F258:AJ258)</f>
        <v>0</v>
      </c>
    </row>
    <row r="259" spans="1:37" x14ac:dyDescent="0.25">
      <c r="A259" s="48" t="str">
        <f t="shared" si="132"/>
        <v>T17</v>
      </c>
      <c r="B259" s="77"/>
      <c r="C259" s="76" t="s">
        <v>8</v>
      </c>
      <c r="D259" s="8" t="s">
        <v>4</v>
      </c>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f>SUM(F259:AJ259)</f>
        <v>0</v>
      </c>
    </row>
    <row r="260" spans="1:37" x14ac:dyDescent="0.25">
      <c r="A260" s="48" t="str">
        <f t="shared" si="132"/>
        <v>T17</v>
      </c>
      <c r="B260" s="77"/>
      <c r="C260" s="78"/>
      <c r="D260" s="8" t="s">
        <v>3</v>
      </c>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f>SUM(F260:AJ260)</f>
        <v>0</v>
      </c>
    </row>
    <row r="261" spans="1:37" x14ac:dyDescent="0.25">
      <c r="A261" s="49" t="str">
        <f t="shared" si="132"/>
        <v>T17</v>
      </c>
      <c r="B261" s="78"/>
      <c r="C261" s="5" t="s">
        <v>9</v>
      </c>
      <c r="D261" s="5" t="s">
        <v>4</v>
      </c>
      <c r="E261" s="1">
        <v>-161.51</v>
      </c>
      <c r="F261" s="6">
        <f>E261+F258-F259</f>
        <v>-161.51</v>
      </c>
      <c r="G261" s="6">
        <f t="shared" ref="G261:M261" si="191">F261+G258-G259</f>
        <v>-161.51</v>
      </c>
      <c r="H261" s="6">
        <f t="shared" si="191"/>
        <v>-161.51</v>
      </c>
      <c r="I261" s="6">
        <f t="shared" si="191"/>
        <v>-161.51</v>
      </c>
      <c r="J261" s="6">
        <f t="shared" si="191"/>
        <v>-161.51</v>
      </c>
      <c r="K261" s="6">
        <f t="shared" si="191"/>
        <v>-161.51</v>
      </c>
      <c r="L261" s="6">
        <f t="shared" si="191"/>
        <v>-161.51</v>
      </c>
      <c r="M261" s="6">
        <f t="shared" si="191"/>
        <v>-161.51</v>
      </c>
      <c r="N261" s="6">
        <f>M261+N258-N259</f>
        <v>-161.51</v>
      </c>
      <c r="O261" s="6">
        <f t="shared" ref="O261" si="192">N261+O258-O259</f>
        <v>-161.51</v>
      </c>
      <c r="P261" s="6">
        <f>O261+P258-P259</f>
        <v>-161.51</v>
      </c>
      <c r="Q261" s="6">
        <f>P261+Q258-Q259</f>
        <v>-161.51</v>
      </c>
      <c r="R261" s="6">
        <f t="shared" ref="R261:T261" si="193">Q261+R258-R259</f>
        <v>-161.51</v>
      </c>
      <c r="S261" s="6">
        <f t="shared" si="193"/>
        <v>-161.51</v>
      </c>
      <c r="T261" s="6">
        <f t="shared" si="193"/>
        <v>-161.51</v>
      </c>
      <c r="U261" s="6">
        <f>T261+U258-U259</f>
        <v>-161.51</v>
      </c>
      <c r="V261" s="6">
        <f t="shared" ref="V261:AD261" si="194">U261+V258-V259</f>
        <v>-161.51</v>
      </c>
      <c r="W261" s="6">
        <f t="shared" si="194"/>
        <v>-161.51</v>
      </c>
      <c r="X261" s="6">
        <f t="shared" si="194"/>
        <v>-161.51</v>
      </c>
      <c r="Y261" s="6">
        <f t="shared" si="194"/>
        <v>-161.51</v>
      </c>
      <c r="Z261" s="6">
        <f t="shared" si="194"/>
        <v>-161.51</v>
      </c>
      <c r="AA261" s="6">
        <f t="shared" si="194"/>
        <v>-161.51</v>
      </c>
      <c r="AB261" s="6">
        <f t="shared" si="194"/>
        <v>-161.51</v>
      </c>
      <c r="AC261" s="6">
        <f t="shared" si="194"/>
        <v>-161.51</v>
      </c>
      <c r="AD261" s="6">
        <f t="shared" si="194"/>
        <v>-161.51</v>
      </c>
      <c r="AE261" s="6">
        <f>AD261+AE258-AE259</f>
        <v>-161.51</v>
      </c>
      <c r="AF261" s="6">
        <f>AE261+AF258-AF259</f>
        <v>-161.51</v>
      </c>
      <c r="AG261" s="6">
        <f t="shared" ref="AG261:AH261" si="195">AF261+AG258-AG259</f>
        <v>-161.51</v>
      </c>
      <c r="AH261" s="6">
        <f t="shared" si="195"/>
        <v>-161.51</v>
      </c>
      <c r="AI261" s="6">
        <f t="shared" ref="AI261:AJ261" si="196">AG261+AI258-AI259</f>
        <v>-161.51</v>
      </c>
      <c r="AJ261" s="6">
        <f t="shared" si="196"/>
        <v>-161.51</v>
      </c>
      <c r="AK261" s="6">
        <f>AJ261</f>
        <v>-161.51</v>
      </c>
    </row>
    <row r="262" spans="1:37" x14ac:dyDescent="0.25">
      <c r="A262" s="47" t="s">
        <v>94</v>
      </c>
      <c r="B262" s="76">
        <f>VLOOKUP(A262,[1]INTI!$F$4:$G$317,2,FALSE)</f>
        <v>33.692999999999998</v>
      </c>
      <c r="C262" s="8" t="s">
        <v>7</v>
      </c>
      <c r="D262" s="8" t="s">
        <v>4</v>
      </c>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f>SUM(F262:AJ262)</f>
        <v>0</v>
      </c>
    </row>
    <row r="263" spans="1:37" x14ac:dyDescent="0.25">
      <c r="A263" s="48" t="str">
        <f t="shared" si="132"/>
        <v>P08</v>
      </c>
      <c r="B263" s="77"/>
      <c r="C263" s="76" t="s">
        <v>8</v>
      </c>
      <c r="D263" s="8" t="s">
        <v>4</v>
      </c>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f>SUM(F263:AJ263)</f>
        <v>0</v>
      </c>
    </row>
    <row r="264" spans="1:37" x14ac:dyDescent="0.25">
      <c r="A264" s="48" t="str">
        <f t="shared" si="132"/>
        <v>P08</v>
      </c>
      <c r="B264" s="77"/>
      <c r="C264" s="78"/>
      <c r="D264" s="8" t="s">
        <v>3</v>
      </c>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f>SUM(F264:AJ264)</f>
        <v>0</v>
      </c>
    </row>
    <row r="265" spans="1:37" x14ac:dyDescent="0.25">
      <c r="A265" s="49" t="str">
        <f t="shared" si="132"/>
        <v>P08</v>
      </c>
      <c r="B265" s="78"/>
      <c r="C265" s="5" t="s">
        <v>9</v>
      </c>
      <c r="D265" s="5" t="s">
        <v>4</v>
      </c>
      <c r="E265" s="1">
        <v>273.36</v>
      </c>
      <c r="F265" s="6">
        <f>E265+F262-F263</f>
        <v>273.36</v>
      </c>
      <c r="G265" s="6">
        <f t="shared" ref="G265:M265" si="197">F265+G262-G263</f>
        <v>273.36</v>
      </c>
      <c r="H265" s="6">
        <f t="shared" si="197"/>
        <v>273.36</v>
      </c>
      <c r="I265" s="6">
        <f t="shared" si="197"/>
        <v>273.36</v>
      </c>
      <c r="J265" s="6">
        <f t="shared" si="197"/>
        <v>273.36</v>
      </c>
      <c r="K265" s="6">
        <f t="shared" si="197"/>
        <v>273.36</v>
      </c>
      <c r="L265" s="6">
        <f t="shared" si="197"/>
        <v>273.36</v>
      </c>
      <c r="M265" s="6">
        <f t="shared" si="197"/>
        <v>273.36</v>
      </c>
      <c r="N265" s="6">
        <f>M265+N262-N263</f>
        <v>273.36</v>
      </c>
      <c r="O265" s="6">
        <f t="shared" ref="O265" si="198">N265+O262-O263</f>
        <v>273.36</v>
      </c>
      <c r="P265" s="6">
        <f>O265+P262-P263</f>
        <v>273.36</v>
      </c>
      <c r="Q265" s="6">
        <f>P265+Q262-Q263</f>
        <v>273.36</v>
      </c>
      <c r="R265" s="6">
        <f t="shared" ref="R265:T265" si="199">Q265+R262-R263</f>
        <v>273.36</v>
      </c>
      <c r="S265" s="6">
        <f t="shared" si="199"/>
        <v>273.36</v>
      </c>
      <c r="T265" s="6">
        <f t="shared" si="199"/>
        <v>273.36</v>
      </c>
      <c r="U265" s="6">
        <f>T265+U262-U263</f>
        <v>273.36</v>
      </c>
      <c r="V265" s="6">
        <f t="shared" ref="V265:AD265" si="200">U265+V262-V263</f>
        <v>273.36</v>
      </c>
      <c r="W265" s="6">
        <f t="shared" si="200"/>
        <v>273.36</v>
      </c>
      <c r="X265" s="6">
        <f t="shared" si="200"/>
        <v>273.36</v>
      </c>
      <c r="Y265" s="6">
        <f t="shared" si="200"/>
        <v>273.36</v>
      </c>
      <c r="Z265" s="6">
        <f t="shared" si="200"/>
        <v>273.36</v>
      </c>
      <c r="AA265" s="6">
        <f t="shared" si="200"/>
        <v>273.36</v>
      </c>
      <c r="AB265" s="6">
        <f t="shared" si="200"/>
        <v>273.36</v>
      </c>
      <c r="AC265" s="6">
        <f t="shared" si="200"/>
        <v>273.36</v>
      </c>
      <c r="AD265" s="6">
        <f t="shared" si="200"/>
        <v>273.36</v>
      </c>
      <c r="AE265" s="6">
        <f>AD265+AE262-AE263</f>
        <v>273.36</v>
      </c>
      <c r="AF265" s="6">
        <f>AE265+AF262-AF263</f>
        <v>273.36</v>
      </c>
      <c r="AG265" s="6">
        <f t="shared" ref="AG265:AH265" si="201">AF265+AG262-AG263</f>
        <v>273.36</v>
      </c>
      <c r="AH265" s="6">
        <f t="shared" si="201"/>
        <v>273.36</v>
      </c>
      <c r="AI265" s="6">
        <f t="shared" ref="AI265:AJ265" si="202">AG265+AI262-AI263</f>
        <v>273.36</v>
      </c>
      <c r="AJ265" s="6">
        <f t="shared" si="202"/>
        <v>273.36</v>
      </c>
      <c r="AK265" s="6">
        <f>AJ265</f>
        <v>273.36</v>
      </c>
    </row>
    <row r="266" spans="1:37" x14ac:dyDescent="0.25">
      <c r="A266" s="47" t="s">
        <v>95</v>
      </c>
      <c r="B266" s="76">
        <f>VLOOKUP(A266,[1]INTI!$F$4:$G$317,2,FALSE)</f>
        <v>23.396999999999998</v>
      </c>
      <c r="C266" s="8" t="s">
        <v>7</v>
      </c>
      <c r="D266" s="8" t="s">
        <v>4</v>
      </c>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f>SUM(F266:AJ266)</f>
        <v>0</v>
      </c>
    </row>
    <row r="267" spans="1:37" x14ac:dyDescent="0.25">
      <c r="A267" s="48" t="str">
        <f t="shared" si="132"/>
        <v>N10</v>
      </c>
      <c r="B267" s="77"/>
      <c r="C267" s="76" t="s">
        <v>8</v>
      </c>
      <c r="D267" s="8" t="s">
        <v>4</v>
      </c>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f>SUM(F267:AJ267)</f>
        <v>0</v>
      </c>
    </row>
    <row r="268" spans="1:37" x14ac:dyDescent="0.25">
      <c r="A268" s="48" t="str">
        <f t="shared" si="132"/>
        <v>N10</v>
      </c>
      <c r="B268" s="77"/>
      <c r="C268" s="78"/>
      <c r="D268" s="8" t="s">
        <v>3</v>
      </c>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f>SUM(F268:AJ268)</f>
        <v>0</v>
      </c>
    </row>
    <row r="269" spans="1:37" x14ac:dyDescent="0.25">
      <c r="A269" s="49" t="str">
        <f t="shared" si="132"/>
        <v>N10</v>
      </c>
      <c r="B269" s="78"/>
      <c r="C269" s="5" t="s">
        <v>9</v>
      </c>
      <c r="D269" s="5" t="s">
        <v>4</v>
      </c>
      <c r="E269" s="1">
        <v>171.09999999999997</v>
      </c>
      <c r="F269" s="6">
        <f>E269+F266-F267</f>
        <v>171.09999999999997</v>
      </c>
      <c r="G269" s="6">
        <f t="shared" ref="G269:M269" si="203">F269+G266-G267</f>
        <v>171.09999999999997</v>
      </c>
      <c r="H269" s="6">
        <f t="shared" si="203"/>
        <v>171.09999999999997</v>
      </c>
      <c r="I269" s="6">
        <f t="shared" si="203"/>
        <v>171.09999999999997</v>
      </c>
      <c r="J269" s="6">
        <f t="shared" si="203"/>
        <v>171.09999999999997</v>
      </c>
      <c r="K269" s="6">
        <f t="shared" si="203"/>
        <v>171.09999999999997</v>
      </c>
      <c r="L269" s="6">
        <f t="shared" si="203"/>
        <v>171.09999999999997</v>
      </c>
      <c r="M269" s="6">
        <f t="shared" si="203"/>
        <v>171.09999999999997</v>
      </c>
      <c r="N269" s="6">
        <f>M269+N266-N267</f>
        <v>171.09999999999997</v>
      </c>
      <c r="O269" s="6">
        <f t="shared" ref="O269" si="204">N269+O266-O267</f>
        <v>171.09999999999997</v>
      </c>
      <c r="P269" s="6">
        <f>O269+P266-P267</f>
        <v>171.09999999999997</v>
      </c>
      <c r="Q269" s="6">
        <f>P269+Q266-Q267</f>
        <v>171.09999999999997</v>
      </c>
      <c r="R269" s="6">
        <f t="shared" ref="R269:T269" si="205">Q269+R266-R267</f>
        <v>171.09999999999997</v>
      </c>
      <c r="S269" s="6">
        <f t="shared" si="205"/>
        <v>171.09999999999997</v>
      </c>
      <c r="T269" s="6">
        <f t="shared" si="205"/>
        <v>171.09999999999997</v>
      </c>
      <c r="U269" s="6">
        <f>T269+U266-U267</f>
        <v>171.09999999999997</v>
      </c>
      <c r="V269" s="6">
        <f t="shared" ref="V269:AD269" si="206">U269+V266-V267</f>
        <v>171.09999999999997</v>
      </c>
      <c r="W269" s="6">
        <f t="shared" si="206"/>
        <v>171.09999999999997</v>
      </c>
      <c r="X269" s="6">
        <f t="shared" si="206"/>
        <v>171.09999999999997</v>
      </c>
      <c r="Y269" s="6">
        <f t="shared" si="206"/>
        <v>171.09999999999997</v>
      </c>
      <c r="Z269" s="6">
        <f t="shared" si="206"/>
        <v>171.09999999999997</v>
      </c>
      <c r="AA269" s="6">
        <f t="shared" si="206"/>
        <v>171.09999999999997</v>
      </c>
      <c r="AB269" s="6">
        <f t="shared" si="206"/>
        <v>171.09999999999997</v>
      </c>
      <c r="AC269" s="6">
        <f t="shared" si="206"/>
        <v>171.09999999999997</v>
      </c>
      <c r="AD269" s="6">
        <f t="shared" si="206"/>
        <v>171.09999999999997</v>
      </c>
      <c r="AE269" s="6">
        <f>AD269+AE266-AE267</f>
        <v>171.09999999999997</v>
      </c>
      <c r="AF269" s="6">
        <f>AE269+AF266-AF267</f>
        <v>171.09999999999997</v>
      </c>
      <c r="AG269" s="6">
        <f t="shared" ref="AG269:AH269" si="207">AF269+AG266-AG267</f>
        <v>171.09999999999997</v>
      </c>
      <c r="AH269" s="6">
        <f t="shared" si="207"/>
        <v>171.09999999999997</v>
      </c>
      <c r="AI269" s="6">
        <f t="shared" ref="AI269:AJ269" si="208">AG269+AI266-AI267</f>
        <v>171.09999999999997</v>
      </c>
      <c r="AJ269" s="6">
        <f t="shared" si="208"/>
        <v>171.09999999999997</v>
      </c>
      <c r="AK269" s="6">
        <f>AJ269</f>
        <v>171.09999999999997</v>
      </c>
    </row>
    <row r="270" spans="1:37" x14ac:dyDescent="0.25">
      <c r="A270" s="47" t="s">
        <v>96</v>
      </c>
      <c r="B270" s="76">
        <f>VLOOKUP(A270,[1]INTI!$F$4:$G$317,2,FALSE)</f>
        <v>26.55</v>
      </c>
      <c r="C270" s="8" t="s">
        <v>7</v>
      </c>
      <c r="D270" s="8" t="s">
        <v>4</v>
      </c>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f>SUM(F270:AJ270)</f>
        <v>0</v>
      </c>
    </row>
    <row r="271" spans="1:37" x14ac:dyDescent="0.25">
      <c r="A271" s="48" t="str">
        <f t="shared" si="132"/>
        <v>K01</v>
      </c>
      <c r="B271" s="77"/>
      <c r="C271" s="76" t="s">
        <v>8</v>
      </c>
      <c r="D271" s="8" t="s">
        <v>4</v>
      </c>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f>SUM(F271:AJ271)</f>
        <v>0</v>
      </c>
    </row>
    <row r="272" spans="1:37" x14ac:dyDescent="0.25">
      <c r="A272" s="48" t="str">
        <f t="shared" si="132"/>
        <v>K01</v>
      </c>
      <c r="B272" s="77"/>
      <c r="C272" s="78"/>
      <c r="D272" s="8" t="s">
        <v>3</v>
      </c>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f>SUM(F272:AJ272)</f>
        <v>0</v>
      </c>
    </row>
    <row r="273" spans="1:37" x14ac:dyDescent="0.25">
      <c r="A273" s="49" t="str">
        <f t="shared" si="132"/>
        <v>K01</v>
      </c>
      <c r="B273" s="78"/>
      <c r="C273" s="5" t="s">
        <v>9</v>
      </c>
      <c r="D273" s="5" t="s">
        <v>4</v>
      </c>
      <c r="E273" s="1">
        <v>93.8</v>
      </c>
      <c r="F273" s="6">
        <f>E273+F270-F271</f>
        <v>93.8</v>
      </c>
      <c r="G273" s="6">
        <f t="shared" ref="G273:M273" si="209">F273+G270-G271</f>
        <v>93.8</v>
      </c>
      <c r="H273" s="6">
        <f t="shared" si="209"/>
        <v>93.8</v>
      </c>
      <c r="I273" s="6">
        <f t="shared" si="209"/>
        <v>93.8</v>
      </c>
      <c r="J273" s="6">
        <f t="shared" si="209"/>
        <v>93.8</v>
      </c>
      <c r="K273" s="6">
        <f t="shared" si="209"/>
        <v>93.8</v>
      </c>
      <c r="L273" s="6">
        <f t="shared" si="209"/>
        <v>93.8</v>
      </c>
      <c r="M273" s="6">
        <f t="shared" si="209"/>
        <v>93.8</v>
      </c>
      <c r="N273" s="6">
        <f>M273+N270-N271</f>
        <v>93.8</v>
      </c>
      <c r="O273" s="6">
        <f t="shared" ref="O273" si="210">N273+O270-O271</f>
        <v>93.8</v>
      </c>
      <c r="P273" s="6">
        <f>O273+P270-P271</f>
        <v>93.8</v>
      </c>
      <c r="Q273" s="6">
        <f>P273+Q270-Q271</f>
        <v>93.8</v>
      </c>
      <c r="R273" s="6">
        <f t="shared" ref="R273:T273" si="211">Q273+R270-R271</f>
        <v>93.8</v>
      </c>
      <c r="S273" s="6">
        <f t="shared" si="211"/>
        <v>93.8</v>
      </c>
      <c r="T273" s="6">
        <f t="shared" si="211"/>
        <v>93.8</v>
      </c>
      <c r="U273" s="6">
        <f>T273+U270-U271</f>
        <v>93.8</v>
      </c>
      <c r="V273" s="6">
        <f t="shared" ref="V273:AD273" si="212">U273+V270-V271</f>
        <v>93.8</v>
      </c>
      <c r="W273" s="6">
        <f t="shared" si="212"/>
        <v>93.8</v>
      </c>
      <c r="X273" s="6">
        <f t="shared" si="212"/>
        <v>93.8</v>
      </c>
      <c r="Y273" s="6">
        <f t="shared" si="212"/>
        <v>93.8</v>
      </c>
      <c r="Z273" s="6">
        <f t="shared" si="212"/>
        <v>93.8</v>
      </c>
      <c r="AA273" s="6">
        <f t="shared" si="212"/>
        <v>93.8</v>
      </c>
      <c r="AB273" s="6">
        <f t="shared" si="212"/>
        <v>93.8</v>
      </c>
      <c r="AC273" s="6">
        <f t="shared" si="212"/>
        <v>93.8</v>
      </c>
      <c r="AD273" s="6">
        <f t="shared" si="212"/>
        <v>93.8</v>
      </c>
      <c r="AE273" s="6">
        <f>AD273+AE270-AE271</f>
        <v>93.8</v>
      </c>
      <c r="AF273" s="6">
        <f>AE273+AF270-AF271</f>
        <v>93.8</v>
      </c>
      <c r="AG273" s="6">
        <f t="shared" ref="AG273:AH273" si="213">AF273+AG270-AG271</f>
        <v>93.8</v>
      </c>
      <c r="AH273" s="6">
        <f t="shared" si="213"/>
        <v>93.8</v>
      </c>
      <c r="AI273" s="6">
        <f t="shared" ref="AI273:AJ273" si="214">AG273+AI270-AI271</f>
        <v>93.8</v>
      </c>
      <c r="AJ273" s="6">
        <f t="shared" si="214"/>
        <v>93.8</v>
      </c>
      <c r="AK273" s="6">
        <f>AJ273</f>
        <v>93.8</v>
      </c>
    </row>
    <row r="274" spans="1:37" x14ac:dyDescent="0.25">
      <c r="A274" s="47" t="s">
        <v>97</v>
      </c>
      <c r="B274" s="76">
        <f>VLOOKUP(A274,[1]INTI!$F$4:$G$317,2,FALSE)</f>
        <v>16.622</v>
      </c>
      <c r="C274" s="8" t="s">
        <v>7</v>
      </c>
      <c r="D274" s="8" t="s">
        <v>4</v>
      </c>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f>SUM(F274:AJ274)</f>
        <v>0</v>
      </c>
    </row>
    <row r="275" spans="1:37" x14ac:dyDescent="0.25">
      <c r="A275" s="48" t="str">
        <f t="shared" ref="A275:A337" si="215">A274</f>
        <v>I04</v>
      </c>
      <c r="B275" s="77"/>
      <c r="C275" s="76" t="s">
        <v>8</v>
      </c>
      <c r="D275" s="8" t="s">
        <v>4</v>
      </c>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f>SUM(F275:AJ275)</f>
        <v>0</v>
      </c>
    </row>
    <row r="276" spans="1:37" x14ac:dyDescent="0.25">
      <c r="A276" s="48" t="str">
        <f t="shared" si="215"/>
        <v>I04</v>
      </c>
      <c r="B276" s="77"/>
      <c r="C276" s="78"/>
      <c r="D276" s="8" t="s">
        <v>3</v>
      </c>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f>SUM(F276:AJ276)</f>
        <v>0</v>
      </c>
    </row>
    <row r="277" spans="1:37" x14ac:dyDescent="0.25">
      <c r="A277" s="49" t="str">
        <f t="shared" si="215"/>
        <v>I04</v>
      </c>
      <c r="B277" s="78"/>
      <c r="C277" s="5" t="s">
        <v>9</v>
      </c>
      <c r="D277" s="5" t="s">
        <v>4</v>
      </c>
      <c r="E277" s="1">
        <v>-187.04</v>
      </c>
      <c r="F277" s="6">
        <f>E277+F274-F275</f>
        <v>-187.04</v>
      </c>
      <c r="G277" s="6">
        <f t="shared" ref="G277:M277" si="216">F277+G274-G275</f>
        <v>-187.04</v>
      </c>
      <c r="H277" s="6">
        <f t="shared" si="216"/>
        <v>-187.04</v>
      </c>
      <c r="I277" s="6">
        <f t="shared" si="216"/>
        <v>-187.04</v>
      </c>
      <c r="J277" s="6">
        <f t="shared" si="216"/>
        <v>-187.04</v>
      </c>
      <c r="K277" s="6">
        <f t="shared" si="216"/>
        <v>-187.04</v>
      </c>
      <c r="L277" s="6">
        <f t="shared" si="216"/>
        <v>-187.04</v>
      </c>
      <c r="M277" s="6">
        <f t="shared" si="216"/>
        <v>-187.04</v>
      </c>
      <c r="N277" s="6">
        <f>M277+N274-N275</f>
        <v>-187.04</v>
      </c>
      <c r="O277" s="6">
        <f t="shared" ref="O277" si="217">N277+O274-O275</f>
        <v>-187.04</v>
      </c>
      <c r="P277" s="6">
        <f>O277+P274-P275</f>
        <v>-187.04</v>
      </c>
      <c r="Q277" s="6">
        <f>P277+Q274-Q275</f>
        <v>-187.04</v>
      </c>
      <c r="R277" s="6">
        <f t="shared" ref="R277:T277" si="218">Q277+R274-R275</f>
        <v>-187.04</v>
      </c>
      <c r="S277" s="6">
        <f t="shared" si="218"/>
        <v>-187.04</v>
      </c>
      <c r="T277" s="6">
        <f t="shared" si="218"/>
        <v>-187.04</v>
      </c>
      <c r="U277" s="6">
        <f>T277+U274-U275</f>
        <v>-187.04</v>
      </c>
      <c r="V277" s="6">
        <f t="shared" ref="V277:AD277" si="219">U277+V274-V275</f>
        <v>-187.04</v>
      </c>
      <c r="W277" s="6">
        <f t="shared" si="219"/>
        <v>-187.04</v>
      </c>
      <c r="X277" s="6">
        <f t="shared" si="219"/>
        <v>-187.04</v>
      </c>
      <c r="Y277" s="6">
        <f t="shared" si="219"/>
        <v>-187.04</v>
      </c>
      <c r="Z277" s="6">
        <f t="shared" si="219"/>
        <v>-187.04</v>
      </c>
      <c r="AA277" s="6">
        <f t="shared" si="219"/>
        <v>-187.04</v>
      </c>
      <c r="AB277" s="6">
        <f t="shared" si="219"/>
        <v>-187.04</v>
      </c>
      <c r="AC277" s="6">
        <f t="shared" si="219"/>
        <v>-187.04</v>
      </c>
      <c r="AD277" s="6">
        <f t="shared" si="219"/>
        <v>-187.04</v>
      </c>
      <c r="AE277" s="6">
        <f>AD277+AE274-AE275</f>
        <v>-187.04</v>
      </c>
      <c r="AF277" s="6">
        <f>AE277+AF274-AF275</f>
        <v>-187.04</v>
      </c>
      <c r="AG277" s="6">
        <f t="shared" ref="AG277:AH277" si="220">AF277+AG274-AG275</f>
        <v>-187.04</v>
      </c>
      <c r="AH277" s="6">
        <f t="shared" si="220"/>
        <v>-187.04</v>
      </c>
      <c r="AI277" s="6">
        <f t="shared" ref="AI277:AJ277" si="221">AG277+AI274-AI275</f>
        <v>-187.04</v>
      </c>
      <c r="AJ277" s="6">
        <f t="shared" si="221"/>
        <v>-187.04</v>
      </c>
      <c r="AK277" s="6">
        <f>AJ277</f>
        <v>-187.04</v>
      </c>
    </row>
    <row r="278" spans="1:37" x14ac:dyDescent="0.25">
      <c r="A278" s="47" t="s">
        <v>98</v>
      </c>
      <c r="B278" s="76">
        <f>VLOOKUP(A278,[1]INTI!$F$4:$G$317,2,FALSE)</f>
        <v>23.317</v>
      </c>
      <c r="C278" s="8" t="s">
        <v>7</v>
      </c>
      <c r="D278" s="8" t="s">
        <v>4</v>
      </c>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f>SUM(F278:AJ278)</f>
        <v>0</v>
      </c>
    </row>
    <row r="279" spans="1:37" x14ac:dyDescent="0.25">
      <c r="A279" s="48" t="str">
        <f t="shared" si="215"/>
        <v>N12</v>
      </c>
      <c r="B279" s="77"/>
      <c r="C279" s="76" t="s">
        <v>8</v>
      </c>
      <c r="D279" s="8" t="s">
        <v>4</v>
      </c>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f>SUM(F279:AJ279)</f>
        <v>0</v>
      </c>
    </row>
    <row r="280" spans="1:37" x14ac:dyDescent="0.25">
      <c r="A280" s="48" t="str">
        <f t="shared" si="215"/>
        <v>N12</v>
      </c>
      <c r="B280" s="77"/>
      <c r="C280" s="78"/>
      <c r="D280" s="8" t="s">
        <v>3</v>
      </c>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f>SUM(F280:AJ280)</f>
        <v>0</v>
      </c>
    </row>
    <row r="281" spans="1:37" x14ac:dyDescent="0.25">
      <c r="A281" s="49" t="str">
        <f t="shared" si="215"/>
        <v>N12</v>
      </c>
      <c r="B281" s="78"/>
      <c r="C281" s="5" t="s">
        <v>9</v>
      </c>
      <c r="D281" s="5" t="s">
        <v>4</v>
      </c>
      <c r="E281" s="1">
        <v>-157.92000000000002</v>
      </c>
      <c r="F281" s="6">
        <f>E281+F278-F279</f>
        <v>-157.92000000000002</v>
      </c>
      <c r="G281" s="6">
        <f t="shared" ref="G281:M281" si="222">F281+G278-G279</f>
        <v>-157.92000000000002</v>
      </c>
      <c r="H281" s="6">
        <f t="shared" si="222"/>
        <v>-157.92000000000002</v>
      </c>
      <c r="I281" s="6">
        <f t="shared" si="222"/>
        <v>-157.92000000000002</v>
      </c>
      <c r="J281" s="6">
        <f t="shared" si="222"/>
        <v>-157.92000000000002</v>
      </c>
      <c r="K281" s="6">
        <f t="shared" si="222"/>
        <v>-157.92000000000002</v>
      </c>
      <c r="L281" s="6">
        <f t="shared" si="222"/>
        <v>-157.92000000000002</v>
      </c>
      <c r="M281" s="6">
        <f t="shared" si="222"/>
        <v>-157.92000000000002</v>
      </c>
      <c r="N281" s="6">
        <f>M281+N278-N279</f>
        <v>-157.92000000000002</v>
      </c>
      <c r="O281" s="6">
        <f t="shared" ref="O281" si="223">N281+O278-O279</f>
        <v>-157.92000000000002</v>
      </c>
      <c r="P281" s="6">
        <f>O281+P278-P279</f>
        <v>-157.92000000000002</v>
      </c>
      <c r="Q281" s="6">
        <f>P281+Q278-Q279</f>
        <v>-157.92000000000002</v>
      </c>
      <c r="R281" s="6">
        <f t="shared" ref="R281:T281" si="224">Q281+R278-R279</f>
        <v>-157.92000000000002</v>
      </c>
      <c r="S281" s="6">
        <f t="shared" si="224"/>
        <v>-157.92000000000002</v>
      </c>
      <c r="T281" s="6">
        <f t="shared" si="224"/>
        <v>-157.92000000000002</v>
      </c>
      <c r="U281" s="6">
        <f>T281+U278-U279</f>
        <v>-157.92000000000002</v>
      </c>
      <c r="V281" s="6">
        <f t="shared" ref="V281:AD281" si="225">U281+V278-V279</f>
        <v>-157.92000000000002</v>
      </c>
      <c r="W281" s="6">
        <f t="shared" si="225"/>
        <v>-157.92000000000002</v>
      </c>
      <c r="X281" s="6">
        <f t="shared" si="225"/>
        <v>-157.92000000000002</v>
      </c>
      <c r="Y281" s="6">
        <f t="shared" si="225"/>
        <v>-157.92000000000002</v>
      </c>
      <c r="Z281" s="6">
        <f t="shared" si="225"/>
        <v>-157.92000000000002</v>
      </c>
      <c r="AA281" s="6">
        <f t="shared" si="225"/>
        <v>-157.92000000000002</v>
      </c>
      <c r="AB281" s="6">
        <f t="shared" si="225"/>
        <v>-157.92000000000002</v>
      </c>
      <c r="AC281" s="6">
        <f t="shared" si="225"/>
        <v>-157.92000000000002</v>
      </c>
      <c r="AD281" s="6">
        <f t="shared" si="225"/>
        <v>-157.92000000000002</v>
      </c>
      <c r="AE281" s="6">
        <f>AD281+AE278-AE279</f>
        <v>-157.92000000000002</v>
      </c>
      <c r="AF281" s="6">
        <f>AE281+AF278-AF279</f>
        <v>-157.92000000000002</v>
      </c>
      <c r="AG281" s="6">
        <f t="shared" ref="AG281:AH281" si="226">AF281+AG278-AG279</f>
        <v>-157.92000000000002</v>
      </c>
      <c r="AH281" s="6">
        <f t="shared" si="226"/>
        <v>-157.92000000000002</v>
      </c>
      <c r="AI281" s="6">
        <f t="shared" ref="AI281:AJ281" si="227">AG281+AI278-AI279</f>
        <v>-157.92000000000002</v>
      </c>
      <c r="AJ281" s="6">
        <f t="shared" si="227"/>
        <v>-157.92000000000002</v>
      </c>
      <c r="AK281" s="6">
        <f>AJ281</f>
        <v>-157.92000000000002</v>
      </c>
    </row>
    <row r="282" spans="1:37" x14ac:dyDescent="0.25">
      <c r="A282" s="47" t="s">
        <v>99</v>
      </c>
      <c r="B282" s="76">
        <f>VLOOKUP(A282,[1]INTI!$F$4:$G$317,2,FALSE)</f>
        <v>24.82</v>
      </c>
      <c r="C282" s="8" t="s">
        <v>7</v>
      </c>
      <c r="D282" s="8" t="s">
        <v>4</v>
      </c>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f>SUM(F282:AJ282)</f>
        <v>0</v>
      </c>
    </row>
    <row r="283" spans="1:37" x14ac:dyDescent="0.25">
      <c r="A283" s="48" t="str">
        <f t="shared" si="215"/>
        <v>L13</v>
      </c>
      <c r="B283" s="77"/>
      <c r="C283" s="76" t="s">
        <v>8</v>
      </c>
      <c r="D283" s="8" t="s">
        <v>4</v>
      </c>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f>SUM(F283:AJ283)</f>
        <v>0</v>
      </c>
    </row>
    <row r="284" spans="1:37" x14ac:dyDescent="0.25">
      <c r="A284" s="48" t="str">
        <f t="shared" si="215"/>
        <v>L13</v>
      </c>
      <c r="B284" s="77"/>
      <c r="C284" s="78"/>
      <c r="D284" s="8" t="s">
        <v>3</v>
      </c>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f>SUM(F284:AJ284)</f>
        <v>0</v>
      </c>
    </row>
    <row r="285" spans="1:37" x14ac:dyDescent="0.25">
      <c r="A285" s="49" t="str">
        <f t="shared" si="215"/>
        <v>L13</v>
      </c>
      <c r="B285" s="78"/>
      <c r="C285" s="5" t="s">
        <v>9</v>
      </c>
      <c r="D285" s="5" t="s">
        <v>4</v>
      </c>
      <c r="E285" s="1">
        <v>810.47999999999945</v>
      </c>
      <c r="F285" s="6">
        <f>E285+F282-F283</f>
        <v>810.47999999999945</v>
      </c>
      <c r="G285" s="6">
        <f t="shared" ref="G285:M285" si="228">F285+G282-G283</f>
        <v>810.47999999999945</v>
      </c>
      <c r="H285" s="6">
        <f t="shared" si="228"/>
        <v>810.47999999999945</v>
      </c>
      <c r="I285" s="6">
        <f t="shared" si="228"/>
        <v>810.47999999999945</v>
      </c>
      <c r="J285" s="6">
        <f t="shared" si="228"/>
        <v>810.47999999999945</v>
      </c>
      <c r="K285" s="6">
        <f t="shared" si="228"/>
        <v>810.47999999999945</v>
      </c>
      <c r="L285" s="6">
        <f t="shared" si="228"/>
        <v>810.47999999999945</v>
      </c>
      <c r="M285" s="6">
        <f t="shared" si="228"/>
        <v>810.47999999999945</v>
      </c>
      <c r="N285" s="6">
        <f>M285+N282-N283</f>
        <v>810.47999999999945</v>
      </c>
      <c r="O285" s="6">
        <f t="shared" ref="O285" si="229">N285+O282-O283</f>
        <v>810.47999999999945</v>
      </c>
      <c r="P285" s="6">
        <f>O285+P282-P283</f>
        <v>810.47999999999945</v>
      </c>
      <c r="Q285" s="6">
        <f>P285+Q282-Q283</f>
        <v>810.47999999999945</v>
      </c>
      <c r="R285" s="6">
        <f t="shared" ref="R285:T285" si="230">Q285+R282-R283</f>
        <v>810.47999999999945</v>
      </c>
      <c r="S285" s="6">
        <f t="shared" si="230"/>
        <v>810.47999999999945</v>
      </c>
      <c r="T285" s="6">
        <f t="shared" si="230"/>
        <v>810.47999999999945</v>
      </c>
      <c r="U285" s="6">
        <f>T285+U282-U283</f>
        <v>810.47999999999945</v>
      </c>
      <c r="V285" s="6">
        <f t="shared" ref="V285:AD285" si="231">U285+V282-V283</f>
        <v>810.47999999999945</v>
      </c>
      <c r="W285" s="6">
        <f t="shared" si="231"/>
        <v>810.47999999999945</v>
      </c>
      <c r="X285" s="6">
        <f t="shared" si="231"/>
        <v>810.47999999999945</v>
      </c>
      <c r="Y285" s="6">
        <f t="shared" si="231"/>
        <v>810.47999999999945</v>
      </c>
      <c r="Z285" s="6">
        <f t="shared" si="231"/>
        <v>810.47999999999945</v>
      </c>
      <c r="AA285" s="6">
        <f t="shared" si="231"/>
        <v>810.47999999999945</v>
      </c>
      <c r="AB285" s="6">
        <f t="shared" si="231"/>
        <v>810.47999999999945</v>
      </c>
      <c r="AC285" s="6">
        <f t="shared" si="231"/>
        <v>810.47999999999945</v>
      </c>
      <c r="AD285" s="6">
        <f t="shared" si="231"/>
        <v>810.47999999999945</v>
      </c>
      <c r="AE285" s="6">
        <f>AD285+AE282-AE283</f>
        <v>810.47999999999945</v>
      </c>
      <c r="AF285" s="6">
        <f>AE285+AF282-AF283</f>
        <v>810.47999999999945</v>
      </c>
      <c r="AG285" s="6">
        <f t="shared" ref="AG285:AH285" si="232">AF285+AG282-AG283</f>
        <v>810.47999999999945</v>
      </c>
      <c r="AH285" s="6">
        <f t="shared" si="232"/>
        <v>810.47999999999945</v>
      </c>
      <c r="AI285" s="6">
        <f t="shared" ref="AI285:AJ285" si="233">AG285+AI282-AI283</f>
        <v>810.47999999999945</v>
      </c>
      <c r="AJ285" s="6">
        <f t="shared" si="233"/>
        <v>810.47999999999945</v>
      </c>
      <c r="AK285" s="6">
        <f>AJ285</f>
        <v>810.47999999999945</v>
      </c>
    </row>
    <row r="286" spans="1:37" x14ac:dyDescent="0.25">
      <c r="A286" s="47" t="s">
        <v>100</v>
      </c>
      <c r="B286" s="76">
        <f>VLOOKUP(A286,[1]INTI!$F$4:$G$317,2,FALSE)</f>
        <v>32.610999999999997</v>
      </c>
      <c r="C286" s="8" t="s">
        <v>7</v>
      </c>
      <c r="D286" s="8" t="s">
        <v>4</v>
      </c>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f>SUM(F286:AJ286)</f>
        <v>0</v>
      </c>
    </row>
    <row r="287" spans="1:37" x14ac:dyDescent="0.25">
      <c r="A287" s="48" t="str">
        <f t="shared" si="215"/>
        <v>K10</v>
      </c>
      <c r="B287" s="77"/>
      <c r="C287" s="76" t="s">
        <v>8</v>
      </c>
      <c r="D287" s="8" t="s">
        <v>4</v>
      </c>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f>SUM(F287:AJ287)</f>
        <v>0</v>
      </c>
    </row>
    <row r="288" spans="1:37" x14ac:dyDescent="0.25">
      <c r="A288" s="48" t="str">
        <f t="shared" si="215"/>
        <v>K10</v>
      </c>
      <c r="B288" s="77"/>
      <c r="C288" s="78"/>
      <c r="D288" s="8" t="s">
        <v>3</v>
      </c>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f>SUM(F288:AJ288)</f>
        <v>0</v>
      </c>
    </row>
    <row r="289" spans="1:37" x14ac:dyDescent="0.25">
      <c r="A289" s="49" t="str">
        <f t="shared" si="215"/>
        <v>K10</v>
      </c>
      <c r="B289" s="78"/>
      <c r="C289" s="5" t="s">
        <v>9</v>
      </c>
      <c r="D289" s="5" t="s">
        <v>4</v>
      </c>
      <c r="E289" s="1">
        <v>-51</v>
      </c>
      <c r="F289" s="6">
        <f>E289+F286-F287</f>
        <v>-51</v>
      </c>
      <c r="G289" s="6">
        <f t="shared" ref="G289:M289" si="234">F289+G286-G287</f>
        <v>-51</v>
      </c>
      <c r="H289" s="6">
        <f t="shared" si="234"/>
        <v>-51</v>
      </c>
      <c r="I289" s="6">
        <f t="shared" si="234"/>
        <v>-51</v>
      </c>
      <c r="J289" s="6">
        <f t="shared" si="234"/>
        <v>-51</v>
      </c>
      <c r="K289" s="6">
        <f t="shared" si="234"/>
        <v>-51</v>
      </c>
      <c r="L289" s="6">
        <f t="shared" si="234"/>
        <v>-51</v>
      </c>
      <c r="M289" s="6">
        <f t="shared" si="234"/>
        <v>-51</v>
      </c>
      <c r="N289" s="6">
        <f>M289+N286-N287</f>
        <v>-51</v>
      </c>
      <c r="O289" s="6">
        <f t="shared" ref="O289" si="235">N289+O286-O287</f>
        <v>-51</v>
      </c>
      <c r="P289" s="6">
        <f>O289+P286-P287</f>
        <v>-51</v>
      </c>
      <c r="Q289" s="6">
        <f>P289+Q286-Q287</f>
        <v>-51</v>
      </c>
      <c r="R289" s="6">
        <f t="shared" ref="R289:T289" si="236">Q289+R286-R287</f>
        <v>-51</v>
      </c>
      <c r="S289" s="6">
        <f t="shared" si="236"/>
        <v>-51</v>
      </c>
      <c r="T289" s="6">
        <f t="shared" si="236"/>
        <v>-51</v>
      </c>
      <c r="U289" s="6">
        <f>T289+U286-U287</f>
        <v>-51</v>
      </c>
      <c r="V289" s="6">
        <f t="shared" ref="V289:AD289" si="237">U289+V286-V287</f>
        <v>-51</v>
      </c>
      <c r="W289" s="6">
        <f t="shared" si="237"/>
        <v>-51</v>
      </c>
      <c r="X289" s="6">
        <f t="shared" si="237"/>
        <v>-51</v>
      </c>
      <c r="Y289" s="6">
        <f t="shared" si="237"/>
        <v>-51</v>
      </c>
      <c r="Z289" s="6">
        <f t="shared" si="237"/>
        <v>-51</v>
      </c>
      <c r="AA289" s="6">
        <f t="shared" si="237"/>
        <v>-51</v>
      </c>
      <c r="AB289" s="6">
        <f t="shared" si="237"/>
        <v>-51</v>
      </c>
      <c r="AC289" s="6">
        <f t="shared" si="237"/>
        <v>-51</v>
      </c>
      <c r="AD289" s="6">
        <f t="shared" si="237"/>
        <v>-51</v>
      </c>
      <c r="AE289" s="6">
        <f>AD289+AE286-AE287</f>
        <v>-51</v>
      </c>
      <c r="AF289" s="6">
        <f>AE289+AF286-AF287</f>
        <v>-51</v>
      </c>
      <c r="AG289" s="6">
        <f t="shared" ref="AG289:AH289" si="238">AF289+AG286-AG287</f>
        <v>-51</v>
      </c>
      <c r="AH289" s="6">
        <f t="shared" si="238"/>
        <v>-51</v>
      </c>
      <c r="AI289" s="6">
        <f t="shared" ref="AI289:AJ289" si="239">AG289+AI286-AI287</f>
        <v>-51</v>
      </c>
      <c r="AJ289" s="6">
        <f t="shared" si="239"/>
        <v>-51</v>
      </c>
      <c r="AK289" s="6">
        <f>AJ289</f>
        <v>-51</v>
      </c>
    </row>
    <row r="290" spans="1:37" x14ac:dyDescent="0.25">
      <c r="A290" s="47" t="s">
        <v>101</v>
      </c>
      <c r="B290" s="76">
        <f>VLOOKUP(A290,[1]INTI!$F$4:$G$317,2,FALSE)</f>
        <v>29.19</v>
      </c>
      <c r="C290" s="8" t="s">
        <v>7</v>
      </c>
      <c r="D290" s="8" t="s">
        <v>4</v>
      </c>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f>SUM(F290:AJ290)</f>
        <v>0</v>
      </c>
    </row>
    <row r="291" spans="1:37" x14ac:dyDescent="0.25">
      <c r="A291" s="48" t="str">
        <f t="shared" si="215"/>
        <v>K11</v>
      </c>
      <c r="B291" s="77"/>
      <c r="C291" s="76" t="s">
        <v>8</v>
      </c>
      <c r="D291" s="8" t="s">
        <v>4</v>
      </c>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f>SUM(F291:AJ291)</f>
        <v>0</v>
      </c>
    </row>
    <row r="292" spans="1:37" x14ac:dyDescent="0.25">
      <c r="A292" s="48" t="str">
        <f t="shared" si="215"/>
        <v>K11</v>
      </c>
      <c r="B292" s="77"/>
      <c r="C292" s="78"/>
      <c r="D292" s="8" t="s">
        <v>3</v>
      </c>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f>SUM(F292:AJ292)</f>
        <v>0</v>
      </c>
    </row>
    <row r="293" spans="1:37" x14ac:dyDescent="0.25">
      <c r="A293" s="49" t="str">
        <f t="shared" si="215"/>
        <v>K11</v>
      </c>
      <c r="B293" s="78"/>
      <c r="C293" s="5" t="s">
        <v>9</v>
      </c>
      <c r="D293" s="5" t="s">
        <v>4</v>
      </c>
      <c r="E293" s="1">
        <v>-9</v>
      </c>
      <c r="F293" s="6">
        <f>E293+F290-F291</f>
        <v>-9</v>
      </c>
      <c r="G293" s="6">
        <f t="shared" ref="G293:M293" si="240">F293+G290-G291</f>
        <v>-9</v>
      </c>
      <c r="H293" s="6">
        <f t="shared" si="240"/>
        <v>-9</v>
      </c>
      <c r="I293" s="6">
        <f t="shared" si="240"/>
        <v>-9</v>
      </c>
      <c r="J293" s="6">
        <f t="shared" si="240"/>
        <v>-9</v>
      </c>
      <c r="K293" s="6">
        <f t="shared" si="240"/>
        <v>-9</v>
      </c>
      <c r="L293" s="6">
        <f t="shared" si="240"/>
        <v>-9</v>
      </c>
      <c r="M293" s="6">
        <f t="shared" si="240"/>
        <v>-9</v>
      </c>
      <c r="N293" s="6">
        <f>M293+N290-N291</f>
        <v>-9</v>
      </c>
      <c r="O293" s="6">
        <f t="shared" ref="O293" si="241">N293+O290-O291</f>
        <v>-9</v>
      </c>
      <c r="P293" s="6">
        <f>O293+P290-P291</f>
        <v>-9</v>
      </c>
      <c r="Q293" s="6">
        <f>P293+Q290-Q291</f>
        <v>-9</v>
      </c>
      <c r="R293" s="6">
        <f t="shared" ref="R293:T293" si="242">Q293+R290-R291</f>
        <v>-9</v>
      </c>
      <c r="S293" s="6">
        <f t="shared" si="242"/>
        <v>-9</v>
      </c>
      <c r="T293" s="6">
        <f t="shared" si="242"/>
        <v>-9</v>
      </c>
      <c r="U293" s="6">
        <f>T293+U290-U291</f>
        <v>-9</v>
      </c>
      <c r="V293" s="6">
        <f t="shared" ref="V293:AD293" si="243">U293+V290-V291</f>
        <v>-9</v>
      </c>
      <c r="W293" s="6">
        <f t="shared" si="243"/>
        <v>-9</v>
      </c>
      <c r="X293" s="6">
        <f t="shared" si="243"/>
        <v>-9</v>
      </c>
      <c r="Y293" s="6">
        <f t="shared" si="243"/>
        <v>-9</v>
      </c>
      <c r="Z293" s="6">
        <f t="shared" si="243"/>
        <v>-9</v>
      </c>
      <c r="AA293" s="6">
        <f t="shared" si="243"/>
        <v>-9</v>
      </c>
      <c r="AB293" s="6">
        <f t="shared" si="243"/>
        <v>-9</v>
      </c>
      <c r="AC293" s="6">
        <f t="shared" si="243"/>
        <v>-9</v>
      </c>
      <c r="AD293" s="6">
        <f t="shared" si="243"/>
        <v>-9</v>
      </c>
      <c r="AE293" s="6">
        <f>AD293+AE290-AE291</f>
        <v>-9</v>
      </c>
      <c r="AF293" s="6">
        <f>AE293+AF290-AF291</f>
        <v>-9</v>
      </c>
      <c r="AG293" s="6">
        <f t="shared" ref="AG293:AH293" si="244">AF293+AG290-AG291</f>
        <v>-9</v>
      </c>
      <c r="AH293" s="6">
        <f t="shared" si="244"/>
        <v>-9</v>
      </c>
      <c r="AI293" s="6">
        <f t="shared" ref="AI293:AJ293" si="245">AG293+AI290-AI291</f>
        <v>-9</v>
      </c>
      <c r="AJ293" s="6">
        <f t="shared" si="245"/>
        <v>-9</v>
      </c>
      <c r="AK293" s="6">
        <f>AJ293</f>
        <v>-9</v>
      </c>
    </row>
    <row r="294" spans="1:37" x14ac:dyDescent="0.25">
      <c r="A294" s="47" t="s">
        <v>102</v>
      </c>
      <c r="B294" s="76">
        <f>VLOOKUP(A294,[1]INTI!$F$4:$G$317,2,FALSE)</f>
        <v>16.71</v>
      </c>
      <c r="C294" s="8" t="s">
        <v>7</v>
      </c>
      <c r="D294" s="8" t="s">
        <v>4</v>
      </c>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f>SUM(F294:AJ294)</f>
        <v>0</v>
      </c>
    </row>
    <row r="295" spans="1:37" x14ac:dyDescent="0.25">
      <c r="A295" s="48" t="str">
        <f t="shared" si="215"/>
        <v>T21</v>
      </c>
      <c r="B295" s="77"/>
      <c r="C295" s="76" t="s">
        <v>8</v>
      </c>
      <c r="D295" s="8" t="s">
        <v>4</v>
      </c>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f>SUM(F295:AJ295)</f>
        <v>0</v>
      </c>
    </row>
    <row r="296" spans="1:37" x14ac:dyDescent="0.25">
      <c r="A296" s="48" t="str">
        <f t="shared" si="215"/>
        <v>T21</v>
      </c>
      <c r="B296" s="77"/>
      <c r="C296" s="78"/>
      <c r="D296" s="8" t="s">
        <v>3</v>
      </c>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f>SUM(F296:AJ296)</f>
        <v>0</v>
      </c>
    </row>
    <row r="297" spans="1:37" x14ac:dyDescent="0.25">
      <c r="A297" s="49" t="str">
        <f t="shared" si="215"/>
        <v>T21</v>
      </c>
      <c r="B297" s="78"/>
      <c r="C297" s="5" t="s">
        <v>9</v>
      </c>
      <c r="D297" s="5" t="s">
        <v>4</v>
      </c>
      <c r="E297" s="1">
        <v>-154.89999999999995</v>
      </c>
      <c r="F297" s="6">
        <f>E297+F294-F295</f>
        <v>-154.89999999999995</v>
      </c>
      <c r="G297" s="6">
        <f t="shared" ref="G297:M297" si="246">F297+G294-G295</f>
        <v>-154.89999999999995</v>
      </c>
      <c r="H297" s="6">
        <f t="shared" si="246"/>
        <v>-154.89999999999995</v>
      </c>
      <c r="I297" s="6">
        <f t="shared" si="246"/>
        <v>-154.89999999999995</v>
      </c>
      <c r="J297" s="6">
        <f t="shared" si="246"/>
        <v>-154.89999999999995</v>
      </c>
      <c r="K297" s="6">
        <f t="shared" si="246"/>
        <v>-154.89999999999995</v>
      </c>
      <c r="L297" s="6">
        <f t="shared" si="246"/>
        <v>-154.89999999999995</v>
      </c>
      <c r="M297" s="6">
        <f t="shared" si="246"/>
        <v>-154.89999999999995</v>
      </c>
      <c r="N297" s="6">
        <f>M297+N294-N295</f>
        <v>-154.89999999999995</v>
      </c>
      <c r="O297" s="6">
        <f t="shared" ref="O297" si="247">N297+O294-O295</f>
        <v>-154.89999999999995</v>
      </c>
      <c r="P297" s="6">
        <f>O297+P294-P295</f>
        <v>-154.89999999999995</v>
      </c>
      <c r="Q297" s="6">
        <f>P297+Q294-Q295</f>
        <v>-154.89999999999995</v>
      </c>
      <c r="R297" s="6">
        <f t="shared" ref="R297:T297" si="248">Q297+R294-R295</f>
        <v>-154.89999999999995</v>
      </c>
      <c r="S297" s="6">
        <f t="shared" si="248"/>
        <v>-154.89999999999995</v>
      </c>
      <c r="T297" s="6">
        <f t="shared" si="248"/>
        <v>-154.89999999999995</v>
      </c>
      <c r="U297" s="6">
        <f>T297+U294-U295</f>
        <v>-154.89999999999995</v>
      </c>
      <c r="V297" s="6">
        <f t="shared" ref="V297:AD297" si="249">U297+V294-V295</f>
        <v>-154.89999999999995</v>
      </c>
      <c r="W297" s="6">
        <f t="shared" si="249"/>
        <v>-154.89999999999995</v>
      </c>
      <c r="X297" s="6">
        <f t="shared" si="249"/>
        <v>-154.89999999999995</v>
      </c>
      <c r="Y297" s="6">
        <f t="shared" si="249"/>
        <v>-154.89999999999995</v>
      </c>
      <c r="Z297" s="6">
        <f t="shared" si="249"/>
        <v>-154.89999999999995</v>
      </c>
      <c r="AA297" s="6">
        <f t="shared" si="249"/>
        <v>-154.89999999999995</v>
      </c>
      <c r="AB297" s="6">
        <f t="shared" si="249"/>
        <v>-154.89999999999995</v>
      </c>
      <c r="AC297" s="6">
        <f t="shared" si="249"/>
        <v>-154.89999999999995</v>
      </c>
      <c r="AD297" s="6">
        <f t="shared" si="249"/>
        <v>-154.89999999999995</v>
      </c>
      <c r="AE297" s="6">
        <f>AD297+AE294-AE295</f>
        <v>-154.89999999999995</v>
      </c>
      <c r="AF297" s="6">
        <f>AE297+AF294-AF295</f>
        <v>-154.89999999999995</v>
      </c>
      <c r="AG297" s="6">
        <f t="shared" ref="AG297:AH297" si="250">AF297+AG294-AG295</f>
        <v>-154.89999999999995</v>
      </c>
      <c r="AH297" s="6">
        <f t="shared" si="250"/>
        <v>-154.89999999999995</v>
      </c>
      <c r="AI297" s="6">
        <f t="shared" ref="AI297:AJ297" si="251">AG297+AI294-AI295</f>
        <v>-154.89999999999995</v>
      </c>
      <c r="AJ297" s="6">
        <f t="shared" si="251"/>
        <v>-154.89999999999995</v>
      </c>
      <c r="AK297" s="6">
        <f>AJ297</f>
        <v>-154.89999999999995</v>
      </c>
    </row>
    <row r="298" spans="1:37" x14ac:dyDescent="0.25">
      <c r="A298" s="47" t="s">
        <v>103</v>
      </c>
      <c r="B298" s="76">
        <f>VLOOKUP(A298,[1]INTI!$F$4:$G$317,2,FALSE)</f>
        <v>26.282</v>
      </c>
      <c r="C298" s="8" t="s">
        <v>7</v>
      </c>
      <c r="D298" s="8" t="s">
        <v>4</v>
      </c>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f>SUM(F298:AJ298)</f>
        <v>0</v>
      </c>
    </row>
    <row r="299" spans="1:37" x14ac:dyDescent="0.25">
      <c r="A299" s="48" t="str">
        <f t="shared" si="215"/>
        <v>K12</v>
      </c>
      <c r="B299" s="77"/>
      <c r="C299" s="76" t="s">
        <v>8</v>
      </c>
      <c r="D299" s="8" t="s">
        <v>4</v>
      </c>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f>SUM(F299:AJ299)</f>
        <v>0</v>
      </c>
    </row>
    <row r="300" spans="1:37" x14ac:dyDescent="0.25">
      <c r="A300" s="48" t="str">
        <f t="shared" si="215"/>
        <v>K12</v>
      </c>
      <c r="B300" s="77"/>
      <c r="C300" s="78"/>
      <c r="D300" s="8" t="s">
        <v>3</v>
      </c>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f>SUM(F300:AJ300)</f>
        <v>0</v>
      </c>
    </row>
    <row r="301" spans="1:37" x14ac:dyDescent="0.25">
      <c r="A301" s="49" t="str">
        <f t="shared" si="215"/>
        <v>K12</v>
      </c>
      <c r="B301" s="78"/>
      <c r="C301" s="5" t="s">
        <v>9</v>
      </c>
      <c r="D301" s="5" t="s">
        <v>4</v>
      </c>
      <c r="E301" s="1">
        <v>0</v>
      </c>
      <c r="F301" s="6">
        <f>E301+F298-F299</f>
        <v>0</v>
      </c>
      <c r="G301" s="6">
        <f t="shared" ref="G301:M301" si="252">F301+G298-G299</f>
        <v>0</v>
      </c>
      <c r="H301" s="6">
        <f t="shared" si="252"/>
        <v>0</v>
      </c>
      <c r="I301" s="6">
        <f t="shared" si="252"/>
        <v>0</v>
      </c>
      <c r="J301" s="6">
        <f t="shared" si="252"/>
        <v>0</v>
      </c>
      <c r="K301" s="6">
        <f t="shared" si="252"/>
        <v>0</v>
      </c>
      <c r="L301" s="6">
        <f t="shared" si="252"/>
        <v>0</v>
      </c>
      <c r="M301" s="6">
        <f t="shared" si="252"/>
        <v>0</v>
      </c>
      <c r="N301" s="6">
        <f>M301+N298-N299</f>
        <v>0</v>
      </c>
      <c r="O301" s="6">
        <f t="shared" ref="O301" si="253">N301+O298-O299</f>
        <v>0</v>
      </c>
      <c r="P301" s="6">
        <f>O301+P298-P299</f>
        <v>0</v>
      </c>
      <c r="Q301" s="6">
        <f>P301+Q298-Q299</f>
        <v>0</v>
      </c>
      <c r="R301" s="6">
        <f t="shared" ref="R301:T301" si="254">Q301+R298-R299</f>
        <v>0</v>
      </c>
      <c r="S301" s="6">
        <f t="shared" si="254"/>
        <v>0</v>
      </c>
      <c r="T301" s="6">
        <f t="shared" si="254"/>
        <v>0</v>
      </c>
      <c r="U301" s="6">
        <f>T301+U298-U299</f>
        <v>0</v>
      </c>
      <c r="V301" s="6">
        <f t="shared" ref="V301:AD301" si="255">U301+V298-V299</f>
        <v>0</v>
      </c>
      <c r="W301" s="6">
        <f t="shared" si="255"/>
        <v>0</v>
      </c>
      <c r="X301" s="6">
        <f t="shared" si="255"/>
        <v>0</v>
      </c>
      <c r="Y301" s="6">
        <f t="shared" si="255"/>
        <v>0</v>
      </c>
      <c r="Z301" s="6">
        <f t="shared" si="255"/>
        <v>0</v>
      </c>
      <c r="AA301" s="6">
        <f t="shared" si="255"/>
        <v>0</v>
      </c>
      <c r="AB301" s="6">
        <f t="shared" si="255"/>
        <v>0</v>
      </c>
      <c r="AC301" s="6">
        <f t="shared" si="255"/>
        <v>0</v>
      </c>
      <c r="AD301" s="6">
        <f t="shared" si="255"/>
        <v>0</v>
      </c>
      <c r="AE301" s="6">
        <f>AD301+AE298-AE299</f>
        <v>0</v>
      </c>
      <c r="AF301" s="6">
        <f>AE301+AF298-AF299</f>
        <v>0</v>
      </c>
      <c r="AG301" s="6">
        <f t="shared" ref="AG301:AH301" si="256">AF301+AG298-AG299</f>
        <v>0</v>
      </c>
      <c r="AH301" s="6">
        <f t="shared" si="256"/>
        <v>0</v>
      </c>
      <c r="AI301" s="6">
        <f t="shared" ref="AI301:AJ301" si="257">AG301+AI298-AI299</f>
        <v>0</v>
      </c>
      <c r="AJ301" s="6">
        <f t="shared" si="257"/>
        <v>0</v>
      </c>
      <c r="AK301" s="6">
        <f>AJ301</f>
        <v>0</v>
      </c>
    </row>
    <row r="302" spans="1:37" x14ac:dyDescent="0.25">
      <c r="A302" s="47" t="s">
        <v>104</v>
      </c>
      <c r="B302" s="76">
        <f>VLOOKUP(A302,[1]INTI!$F$4:$G$317,2,FALSE)</f>
        <v>27.55</v>
      </c>
      <c r="C302" s="8" t="s">
        <v>7</v>
      </c>
      <c r="D302" s="8" t="s">
        <v>4</v>
      </c>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f>SUM(F302:AJ302)</f>
        <v>0</v>
      </c>
    </row>
    <row r="303" spans="1:37" x14ac:dyDescent="0.25">
      <c r="A303" s="48" t="str">
        <f t="shared" si="215"/>
        <v>N05</v>
      </c>
      <c r="B303" s="77"/>
      <c r="C303" s="76" t="s">
        <v>8</v>
      </c>
      <c r="D303" s="8" t="s">
        <v>4</v>
      </c>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f>SUM(F303:AJ303)</f>
        <v>0</v>
      </c>
    </row>
    <row r="304" spans="1:37" x14ac:dyDescent="0.25">
      <c r="A304" s="48" t="str">
        <f t="shared" si="215"/>
        <v>N05</v>
      </c>
      <c r="B304" s="77"/>
      <c r="C304" s="78"/>
      <c r="D304" s="8" t="s">
        <v>3</v>
      </c>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f>SUM(F304:AJ304)</f>
        <v>0</v>
      </c>
    </row>
    <row r="305" spans="1:37" x14ac:dyDescent="0.25">
      <c r="A305" s="49" t="str">
        <f t="shared" si="215"/>
        <v>N05</v>
      </c>
      <c r="B305" s="78"/>
      <c r="C305" s="5" t="s">
        <v>9</v>
      </c>
      <c r="D305" s="5" t="s">
        <v>4</v>
      </c>
      <c r="E305" s="1">
        <v>295.60000000000014</v>
      </c>
      <c r="F305" s="6">
        <f>E305+F302-F303</f>
        <v>295.60000000000014</v>
      </c>
      <c r="G305" s="6">
        <f t="shared" ref="G305:M305" si="258">F305+G302-G303</f>
        <v>295.60000000000014</v>
      </c>
      <c r="H305" s="6">
        <f t="shared" si="258"/>
        <v>295.60000000000014</v>
      </c>
      <c r="I305" s="6">
        <f t="shared" si="258"/>
        <v>295.60000000000014</v>
      </c>
      <c r="J305" s="6">
        <f t="shared" si="258"/>
        <v>295.60000000000014</v>
      </c>
      <c r="K305" s="6">
        <f t="shared" si="258"/>
        <v>295.60000000000014</v>
      </c>
      <c r="L305" s="6">
        <f t="shared" si="258"/>
        <v>295.60000000000014</v>
      </c>
      <c r="M305" s="6">
        <f t="shared" si="258"/>
        <v>295.60000000000014</v>
      </c>
      <c r="N305" s="6">
        <f>M305+N302-N303</f>
        <v>295.60000000000014</v>
      </c>
      <c r="O305" s="6">
        <f t="shared" ref="O305" si="259">N305+O302-O303</f>
        <v>295.60000000000014</v>
      </c>
      <c r="P305" s="6">
        <f>O305+P302-P303</f>
        <v>295.60000000000014</v>
      </c>
      <c r="Q305" s="6">
        <f>P305+Q302-Q303</f>
        <v>295.60000000000014</v>
      </c>
      <c r="R305" s="6">
        <f t="shared" ref="R305:T305" si="260">Q305+R302-R303</f>
        <v>295.60000000000014</v>
      </c>
      <c r="S305" s="6">
        <f t="shared" si="260"/>
        <v>295.60000000000014</v>
      </c>
      <c r="T305" s="6">
        <f t="shared" si="260"/>
        <v>295.60000000000014</v>
      </c>
      <c r="U305" s="6">
        <f>T305+U302-U303</f>
        <v>295.60000000000014</v>
      </c>
      <c r="V305" s="6">
        <f t="shared" ref="V305:AD305" si="261">U305+V302-V303</f>
        <v>295.60000000000014</v>
      </c>
      <c r="W305" s="6">
        <f t="shared" si="261"/>
        <v>295.60000000000014</v>
      </c>
      <c r="X305" s="6">
        <f t="shared" si="261"/>
        <v>295.60000000000014</v>
      </c>
      <c r="Y305" s="6">
        <f t="shared" si="261"/>
        <v>295.60000000000014</v>
      </c>
      <c r="Z305" s="6">
        <f t="shared" si="261"/>
        <v>295.60000000000014</v>
      </c>
      <c r="AA305" s="6">
        <f t="shared" si="261"/>
        <v>295.60000000000014</v>
      </c>
      <c r="AB305" s="6">
        <f t="shared" si="261"/>
        <v>295.60000000000014</v>
      </c>
      <c r="AC305" s="6">
        <f t="shared" si="261"/>
        <v>295.60000000000014</v>
      </c>
      <c r="AD305" s="6">
        <f t="shared" si="261"/>
        <v>295.60000000000014</v>
      </c>
      <c r="AE305" s="6">
        <f>AD305+AE302-AE303</f>
        <v>295.60000000000014</v>
      </c>
      <c r="AF305" s="6">
        <f>AE305+AF302-AF303</f>
        <v>295.60000000000014</v>
      </c>
      <c r="AG305" s="6">
        <f t="shared" ref="AG305:AH305" si="262">AF305+AG302-AG303</f>
        <v>295.60000000000014</v>
      </c>
      <c r="AH305" s="6">
        <f t="shared" si="262"/>
        <v>295.60000000000014</v>
      </c>
      <c r="AI305" s="6">
        <f t="shared" ref="AI305:AJ305" si="263">AG305+AI302-AI303</f>
        <v>295.60000000000014</v>
      </c>
      <c r="AJ305" s="6">
        <f t="shared" si="263"/>
        <v>295.60000000000014</v>
      </c>
      <c r="AK305" s="6">
        <f>AJ305</f>
        <v>295.60000000000014</v>
      </c>
    </row>
    <row r="306" spans="1:37" x14ac:dyDescent="0.25">
      <c r="A306" s="47" t="s">
        <v>99</v>
      </c>
      <c r="B306" s="76">
        <f>VLOOKUP(A306,[1]INTI!$F$4:$G$317,2,FALSE)</f>
        <v>24.82</v>
      </c>
      <c r="C306" s="8" t="s">
        <v>7</v>
      </c>
      <c r="D306" s="8" t="s">
        <v>4</v>
      </c>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f>SUM(F306:AJ306)</f>
        <v>0</v>
      </c>
    </row>
    <row r="307" spans="1:37" x14ac:dyDescent="0.25">
      <c r="A307" s="48" t="str">
        <f t="shared" si="215"/>
        <v>L13</v>
      </c>
      <c r="B307" s="77"/>
      <c r="C307" s="76" t="s">
        <v>8</v>
      </c>
      <c r="D307" s="8" t="s">
        <v>4</v>
      </c>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f>SUM(F307:AJ307)</f>
        <v>0</v>
      </c>
    </row>
    <row r="308" spans="1:37" x14ac:dyDescent="0.25">
      <c r="A308" s="48" t="str">
        <f t="shared" si="215"/>
        <v>L13</v>
      </c>
      <c r="B308" s="77"/>
      <c r="C308" s="78"/>
      <c r="D308" s="8" t="s">
        <v>3</v>
      </c>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f>SUM(F308:AJ308)</f>
        <v>0</v>
      </c>
    </row>
    <row r="309" spans="1:37" x14ac:dyDescent="0.25">
      <c r="A309" s="49" t="str">
        <f t="shared" si="215"/>
        <v>L13</v>
      </c>
      <c r="B309" s="78"/>
      <c r="C309" s="5" t="s">
        <v>9</v>
      </c>
      <c r="D309" s="5" t="s">
        <v>4</v>
      </c>
      <c r="E309" s="1"/>
      <c r="F309" s="6">
        <f>E309+F306-F307</f>
        <v>0</v>
      </c>
      <c r="G309" s="6">
        <f t="shared" ref="G309:M309" si="264">F309+G306-G307</f>
        <v>0</v>
      </c>
      <c r="H309" s="6">
        <f t="shared" si="264"/>
        <v>0</v>
      </c>
      <c r="I309" s="6">
        <f t="shared" si="264"/>
        <v>0</v>
      </c>
      <c r="J309" s="6">
        <f t="shared" si="264"/>
        <v>0</v>
      </c>
      <c r="K309" s="6">
        <f t="shared" si="264"/>
        <v>0</v>
      </c>
      <c r="L309" s="6">
        <f t="shared" si="264"/>
        <v>0</v>
      </c>
      <c r="M309" s="6">
        <f t="shared" si="264"/>
        <v>0</v>
      </c>
      <c r="N309" s="6">
        <f>M309+N306-N307</f>
        <v>0</v>
      </c>
      <c r="O309" s="6">
        <f t="shared" ref="O309" si="265">N309+O306-O307</f>
        <v>0</v>
      </c>
      <c r="P309" s="6">
        <f>O309+P306-P307</f>
        <v>0</v>
      </c>
      <c r="Q309" s="6">
        <f>P309+Q306-Q307</f>
        <v>0</v>
      </c>
      <c r="R309" s="6">
        <f t="shared" ref="R309:T309" si="266">Q309+R306-R307</f>
        <v>0</v>
      </c>
      <c r="S309" s="6">
        <f t="shared" si="266"/>
        <v>0</v>
      </c>
      <c r="T309" s="6">
        <f t="shared" si="266"/>
        <v>0</v>
      </c>
      <c r="U309" s="6">
        <f>T309+U306-U307</f>
        <v>0</v>
      </c>
      <c r="V309" s="6">
        <f t="shared" ref="V309:AD309" si="267">U309+V306-V307</f>
        <v>0</v>
      </c>
      <c r="W309" s="6">
        <f t="shared" si="267"/>
        <v>0</v>
      </c>
      <c r="X309" s="6">
        <f t="shared" si="267"/>
        <v>0</v>
      </c>
      <c r="Y309" s="6">
        <f t="shared" si="267"/>
        <v>0</v>
      </c>
      <c r="Z309" s="6">
        <f t="shared" si="267"/>
        <v>0</v>
      </c>
      <c r="AA309" s="6">
        <f t="shared" si="267"/>
        <v>0</v>
      </c>
      <c r="AB309" s="6">
        <f t="shared" si="267"/>
        <v>0</v>
      </c>
      <c r="AC309" s="6">
        <f t="shared" si="267"/>
        <v>0</v>
      </c>
      <c r="AD309" s="6">
        <f t="shared" si="267"/>
        <v>0</v>
      </c>
      <c r="AE309" s="6">
        <f>AD309+AE306-AE307</f>
        <v>0</v>
      </c>
      <c r="AF309" s="6">
        <f>AE309+AF306-AF307</f>
        <v>0</v>
      </c>
      <c r="AG309" s="6">
        <f t="shared" ref="AG309:AH309" si="268">AF309+AG306-AG307</f>
        <v>0</v>
      </c>
      <c r="AH309" s="6">
        <f t="shared" si="268"/>
        <v>0</v>
      </c>
      <c r="AI309" s="6">
        <f t="shared" ref="AI309:AJ309" si="269">AG309+AI306-AI307</f>
        <v>0</v>
      </c>
      <c r="AJ309" s="6">
        <f t="shared" si="269"/>
        <v>0</v>
      </c>
      <c r="AK309" s="6">
        <f>AJ309</f>
        <v>0</v>
      </c>
    </row>
    <row r="310" spans="1:37" x14ac:dyDescent="0.25">
      <c r="A310" s="47" t="s">
        <v>105</v>
      </c>
      <c r="B310" s="76">
        <f>VLOOKUP(A310,[1]INTI!$F$4:$G$317,2,FALSE)</f>
        <v>37.56</v>
      </c>
      <c r="C310" s="8" t="s">
        <v>7</v>
      </c>
      <c r="D310" s="8" t="s">
        <v>4</v>
      </c>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f>SUM(F310:AJ310)</f>
        <v>0</v>
      </c>
    </row>
    <row r="311" spans="1:37" x14ac:dyDescent="0.25">
      <c r="A311" s="48" t="str">
        <f t="shared" si="215"/>
        <v>J04</v>
      </c>
      <c r="B311" s="77"/>
      <c r="C311" s="76" t="s">
        <v>8</v>
      </c>
      <c r="D311" s="8" t="s">
        <v>4</v>
      </c>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f>SUM(F311:AJ311)</f>
        <v>0</v>
      </c>
    </row>
    <row r="312" spans="1:37" x14ac:dyDescent="0.25">
      <c r="A312" s="48" t="str">
        <f t="shared" si="215"/>
        <v>J04</v>
      </c>
      <c r="B312" s="77"/>
      <c r="C312" s="78"/>
      <c r="D312" s="8" t="s">
        <v>3</v>
      </c>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f>SUM(F312:AJ312)</f>
        <v>0</v>
      </c>
    </row>
    <row r="313" spans="1:37" x14ac:dyDescent="0.25">
      <c r="A313" s="49" t="str">
        <f t="shared" si="215"/>
        <v>J04</v>
      </c>
      <c r="B313" s="78"/>
      <c r="C313" s="5" t="s">
        <v>9</v>
      </c>
      <c r="D313" s="5" t="s">
        <v>4</v>
      </c>
      <c r="E313" s="1">
        <v>-264</v>
      </c>
      <c r="F313" s="6">
        <f>E313+F310-F311</f>
        <v>-264</v>
      </c>
      <c r="G313" s="6">
        <f t="shared" ref="G313:M313" si="270">F313+G310-G311</f>
        <v>-264</v>
      </c>
      <c r="H313" s="6">
        <f t="shared" si="270"/>
        <v>-264</v>
      </c>
      <c r="I313" s="6">
        <f t="shared" si="270"/>
        <v>-264</v>
      </c>
      <c r="J313" s="6">
        <f t="shared" si="270"/>
        <v>-264</v>
      </c>
      <c r="K313" s="6">
        <f t="shared" si="270"/>
        <v>-264</v>
      </c>
      <c r="L313" s="6">
        <f t="shared" si="270"/>
        <v>-264</v>
      </c>
      <c r="M313" s="6">
        <f t="shared" si="270"/>
        <v>-264</v>
      </c>
      <c r="N313" s="6">
        <f>M313+N310-N311</f>
        <v>-264</v>
      </c>
      <c r="O313" s="6">
        <f t="shared" ref="O313" si="271">N313+O310-O311</f>
        <v>-264</v>
      </c>
      <c r="P313" s="6">
        <f>O313+P310-P311</f>
        <v>-264</v>
      </c>
      <c r="Q313" s="6">
        <f>P313+Q310-Q311</f>
        <v>-264</v>
      </c>
      <c r="R313" s="6">
        <f t="shared" ref="R313:T313" si="272">Q313+R310-R311</f>
        <v>-264</v>
      </c>
      <c r="S313" s="6">
        <f t="shared" si="272"/>
        <v>-264</v>
      </c>
      <c r="T313" s="6">
        <f t="shared" si="272"/>
        <v>-264</v>
      </c>
      <c r="U313" s="6">
        <f>T313+U310-U311</f>
        <v>-264</v>
      </c>
      <c r="V313" s="6">
        <f t="shared" ref="V313:AD313" si="273">U313+V310-V311</f>
        <v>-264</v>
      </c>
      <c r="W313" s="6">
        <f t="shared" si="273"/>
        <v>-264</v>
      </c>
      <c r="X313" s="6">
        <f t="shared" si="273"/>
        <v>-264</v>
      </c>
      <c r="Y313" s="6">
        <f t="shared" si="273"/>
        <v>-264</v>
      </c>
      <c r="Z313" s="6">
        <f t="shared" si="273"/>
        <v>-264</v>
      </c>
      <c r="AA313" s="6">
        <f t="shared" si="273"/>
        <v>-264</v>
      </c>
      <c r="AB313" s="6">
        <f t="shared" si="273"/>
        <v>-264</v>
      </c>
      <c r="AC313" s="6">
        <f t="shared" si="273"/>
        <v>-264</v>
      </c>
      <c r="AD313" s="6">
        <f t="shared" si="273"/>
        <v>-264</v>
      </c>
      <c r="AE313" s="6">
        <f>AD313+AE310-AE311</f>
        <v>-264</v>
      </c>
      <c r="AF313" s="6">
        <f>AE313+AF310-AF311</f>
        <v>-264</v>
      </c>
      <c r="AG313" s="6">
        <f t="shared" ref="AG313:AH313" si="274">AF313+AG310-AG311</f>
        <v>-264</v>
      </c>
      <c r="AH313" s="6">
        <f t="shared" si="274"/>
        <v>-264</v>
      </c>
      <c r="AI313" s="6">
        <f t="shared" ref="AI313:AJ313" si="275">AG313+AI310-AI311</f>
        <v>-264</v>
      </c>
      <c r="AJ313" s="6">
        <f t="shared" si="275"/>
        <v>-264</v>
      </c>
      <c r="AK313" s="6">
        <f>AJ313</f>
        <v>-264</v>
      </c>
    </row>
    <row r="314" spans="1:37" x14ac:dyDescent="0.25">
      <c r="A314" s="47" t="s">
        <v>106</v>
      </c>
      <c r="B314" s="76">
        <f>VLOOKUP(A314,[1]INTI!$F$4:$G$317,2,FALSE)</f>
        <v>37.119999999999997</v>
      </c>
      <c r="C314" s="8" t="s">
        <v>7</v>
      </c>
      <c r="D314" s="8" t="s">
        <v>4</v>
      </c>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f>SUM(F314:AJ314)</f>
        <v>0</v>
      </c>
    </row>
    <row r="315" spans="1:37" x14ac:dyDescent="0.25">
      <c r="A315" s="48" t="str">
        <f t="shared" si="215"/>
        <v>S21</v>
      </c>
      <c r="B315" s="77"/>
      <c r="C315" s="76" t="s">
        <v>8</v>
      </c>
      <c r="D315" s="8" t="s">
        <v>4</v>
      </c>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f>SUM(F315:AJ315)</f>
        <v>0</v>
      </c>
    </row>
    <row r="316" spans="1:37" x14ac:dyDescent="0.25">
      <c r="A316" s="48" t="str">
        <f t="shared" si="215"/>
        <v>S21</v>
      </c>
      <c r="B316" s="77"/>
      <c r="C316" s="78"/>
      <c r="D316" s="8" t="s">
        <v>3</v>
      </c>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f>SUM(F316:AJ316)</f>
        <v>0</v>
      </c>
    </row>
    <row r="317" spans="1:37" x14ac:dyDescent="0.25">
      <c r="A317" s="49" t="str">
        <f t="shared" si="215"/>
        <v>S21</v>
      </c>
      <c r="B317" s="78"/>
      <c r="C317" s="5" t="s">
        <v>9</v>
      </c>
      <c r="D317" s="5" t="s">
        <v>4</v>
      </c>
      <c r="E317" s="1">
        <v>-325.14000000000004</v>
      </c>
      <c r="F317" s="6">
        <f>E317+F314-F315</f>
        <v>-325.14000000000004</v>
      </c>
      <c r="G317" s="6">
        <f t="shared" ref="G317:M317" si="276">F317+G314-G315</f>
        <v>-325.14000000000004</v>
      </c>
      <c r="H317" s="6">
        <f t="shared" si="276"/>
        <v>-325.14000000000004</v>
      </c>
      <c r="I317" s="6">
        <f t="shared" si="276"/>
        <v>-325.14000000000004</v>
      </c>
      <c r="J317" s="6">
        <f t="shared" si="276"/>
        <v>-325.14000000000004</v>
      </c>
      <c r="K317" s="6">
        <f t="shared" si="276"/>
        <v>-325.14000000000004</v>
      </c>
      <c r="L317" s="6">
        <f t="shared" si="276"/>
        <v>-325.14000000000004</v>
      </c>
      <c r="M317" s="6">
        <f t="shared" si="276"/>
        <v>-325.14000000000004</v>
      </c>
      <c r="N317" s="6">
        <f>M317+N314-N315</f>
        <v>-325.14000000000004</v>
      </c>
      <c r="O317" s="6">
        <f t="shared" ref="O317" si="277">N317+O314-O315</f>
        <v>-325.14000000000004</v>
      </c>
      <c r="P317" s="6">
        <f>O317+P314-P315</f>
        <v>-325.14000000000004</v>
      </c>
      <c r="Q317" s="6">
        <f>P317+Q314-Q315</f>
        <v>-325.14000000000004</v>
      </c>
      <c r="R317" s="6">
        <f t="shared" ref="R317:T317" si="278">Q317+R314-R315</f>
        <v>-325.14000000000004</v>
      </c>
      <c r="S317" s="6">
        <f t="shared" si="278"/>
        <v>-325.14000000000004</v>
      </c>
      <c r="T317" s="6">
        <f t="shared" si="278"/>
        <v>-325.14000000000004</v>
      </c>
      <c r="U317" s="6">
        <f>T317+U314-U315</f>
        <v>-325.14000000000004</v>
      </c>
      <c r="V317" s="6">
        <f t="shared" ref="V317:AD317" si="279">U317+V314-V315</f>
        <v>-325.14000000000004</v>
      </c>
      <c r="W317" s="6">
        <f t="shared" si="279"/>
        <v>-325.14000000000004</v>
      </c>
      <c r="X317" s="6">
        <f t="shared" si="279"/>
        <v>-325.14000000000004</v>
      </c>
      <c r="Y317" s="6">
        <f t="shared" si="279"/>
        <v>-325.14000000000004</v>
      </c>
      <c r="Z317" s="6">
        <f t="shared" si="279"/>
        <v>-325.14000000000004</v>
      </c>
      <c r="AA317" s="6">
        <f t="shared" si="279"/>
        <v>-325.14000000000004</v>
      </c>
      <c r="AB317" s="6">
        <f t="shared" si="279"/>
        <v>-325.14000000000004</v>
      </c>
      <c r="AC317" s="6">
        <f t="shared" si="279"/>
        <v>-325.14000000000004</v>
      </c>
      <c r="AD317" s="6">
        <f t="shared" si="279"/>
        <v>-325.14000000000004</v>
      </c>
      <c r="AE317" s="6">
        <f>AD317+AE314-AE315</f>
        <v>-325.14000000000004</v>
      </c>
      <c r="AF317" s="6">
        <f>AE317+AF314-AF315</f>
        <v>-325.14000000000004</v>
      </c>
      <c r="AG317" s="6">
        <f t="shared" ref="AG317:AH317" si="280">AF317+AG314-AG315</f>
        <v>-325.14000000000004</v>
      </c>
      <c r="AH317" s="6">
        <f t="shared" si="280"/>
        <v>-325.14000000000004</v>
      </c>
      <c r="AI317" s="6">
        <f t="shared" ref="AI317:AJ317" si="281">AG317+AI314-AI315</f>
        <v>-325.14000000000004</v>
      </c>
      <c r="AJ317" s="6">
        <f t="shared" si="281"/>
        <v>-325.14000000000004</v>
      </c>
      <c r="AK317" s="6">
        <f>AJ317</f>
        <v>-325.14000000000004</v>
      </c>
    </row>
    <row r="318" spans="1:37" x14ac:dyDescent="0.25">
      <c r="A318" s="47" t="s">
        <v>107</v>
      </c>
      <c r="B318" s="76">
        <f>VLOOKUP(A318,[1]INTI!$F$4:$G$317,2,FALSE)</f>
        <v>21.207000000000001</v>
      </c>
      <c r="C318" s="8" t="s">
        <v>7</v>
      </c>
      <c r="D318" s="8" t="s">
        <v>4</v>
      </c>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f>SUM(F318:AJ318)</f>
        <v>0</v>
      </c>
    </row>
    <row r="319" spans="1:37" x14ac:dyDescent="0.25">
      <c r="A319" s="48" t="str">
        <f t="shared" si="215"/>
        <v>Q20</v>
      </c>
      <c r="B319" s="77"/>
      <c r="C319" s="76" t="s">
        <v>8</v>
      </c>
      <c r="D319" s="8" t="s">
        <v>4</v>
      </c>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f>SUM(F319:AJ319)</f>
        <v>0</v>
      </c>
    </row>
    <row r="320" spans="1:37" x14ac:dyDescent="0.25">
      <c r="A320" s="48" t="str">
        <f t="shared" si="215"/>
        <v>Q20</v>
      </c>
      <c r="B320" s="77"/>
      <c r="C320" s="78"/>
      <c r="D320" s="8" t="s">
        <v>3</v>
      </c>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f>SUM(F320:AJ320)</f>
        <v>0</v>
      </c>
    </row>
    <row r="321" spans="1:37" x14ac:dyDescent="0.25">
      <c r="A321" s="49" t="str">
        <f t="shared" si="215"/>
        <v>Q20</v>
      </c>
      <c r="B321" s="78"/>
      <c r="C321" s="5" t="s">
        <v>9</v>
      </c>
      <c r="D321" s="5" t="s">
        <v>4</v>
      </c>
      <c r="E321" s="1">
        <v>-45.119999999999948</v>
      </c>
      <c r="F321" s="6">
        <f>E321+F318-F319</f>
        <v>-45.119999999999948</v>
      </c>
      <c r="G321" s="6">
        <f t="shared" ref="G321:M321" si="282">F321+G318-G319</f>
        <v>-45.119999999999948</v>
      </c>
      <c r="H321" s="6">
        <f t="shared" si="282"/>
        <v>-45.119999999999948</v>
      </c>
      <c r="I321" s="6">
        <f t="shared" si="282"/>
        <v>-45.119999999999948</v>
      </c>
      <c r="J321" s="6">
        <f t="shared" si="282"/>
        <v>-45.119999999999948</v>
      </c>
      <c r="K321" s="6">
        <f t="shared" si="282"/>
        <v>-45.119999999999948</v>
      </c>
      <c r="L321" s="6">
        <f t="shared" si="282"/>
        <v>-45.119999999999948</v>
      </c>
      <c r="M321" s="6">
        <f t="shared" si="282"/>
        <v>-45.119999999999948</v>
      </c>
      <c r="N321" s="6">
        <f>M321+N318-N319</f>
        <v>-45.119999999999948</v>
      </c>
      <c r="O321" s="6">
        <f t="shared" ref="O321" si="283">N321+O318-O319</f>
        <v>-45.119999999999948</v>
      </c>
      <c r="P321" s="6">
        <f>O321+P318-P319</f>
        <v>-45.119999999999948</v>
      </c>
      <c r="Q321" s="6">
        <f>P321+Q318-Q319</f>
        <v>-45.119999999999948</v>
      </c>
      <c r="R321" s="6">
        <f t="shared" ref="R321:T321" si="284">Q321+R318-R319</f>
        <v>-45.119999999999948</v>
      </c>
      <c r="S321" s="6">
        <f t="shared" si="284"/>
        <v>-45.119999999999948</v>
      </c>
      <c r="T321" s="6">
        <f t="shared" si="284"/>
        <v>-45.119999999999948</v>
      </c>
      <c r="U321" s="6">
        <f>T321+U318-U319</f>
        <v>-45.119999999999948</v>
      </c>
      <c r="V321" s="6">
        <f t="shared" ref="V321:AD321" si="285">U321+V318-V319</f>
        <v>-45.119999999999948</v>
      </c>
      <c r="W321" s="6">
        <f t="shared" si="285"/>
        <v>-45.119999999999948</v>
      </c>
      <c r="X321" s="6">
        <f t="shared" si="285"/>
        <v>-45.119999999999948</v>
      </c>
      <c r="Y321" s="6">
        <f t="shared" si="285"/>
        <v>-45.119999999999948</v>
      </c>
      <c r="Z321" s="6">
        <f t="shared" si="285"/>
        <v>-45.119999999999948</v>
      </c>
      <c r="AA321" s="6">
        <f t="shared" si="285"/>
        <v>-45.119999999999948</v>
      </c>
      <c r="AB321" s="6">
        <f t="shared" si="285"/>
        <v>-45.119999999999948</v>
      </c>
      <c r="AC321" s="6">
        <f t="shared" si="285"/>
        <v>-45.119999999999948</v>
      </c>
      <c r="AD321" s="6">
        <f t="shared" si="285"/>
        <v>-45.119999999999948</v>
      </c>
      <c r="AE321" s="6">
        <f>AD321+AE318-AE319</f>
        <v>-45.119999999999948</v>
      </c>
      <c r="AF321" s="6">
        <f>AE321+AF318-AF319</f>
        <v>-45.119999999999948</v>
      </c>
      <c r="AG321" s="6">
        <f t="shared" ref="AG321:AH321" si="286">AF321+AG318-AG319</f>
        <v>-45.119999999999948</v>
      </c>
      <c r="AH321" s="6">
        <f t="shared" si="286"/>
        <v>-45.119999999999948</v>
      </c>
      <c r="AI321" s="6">
        <f t="shared" ref="AI321:AJ321" si="287">AG321+AI318-AI319</f>
        <v>-45.119999999999948</v>
      </c>
      <c r="AJ321" s="6">
        <f t="shared" si="287"/>
        <v>-45.119999999999948</v>
      </c>
      <c r="AK321" s="6">
        <f>AJ321</f>
        <v>-45.119999999999948</v>
      </c>
    </row>
    <row r="322" spans="1:37" x14ac:dyDescent="0.25">
      <c r="A322" s="47" t="s">
        <v>108</v>
      </c>
      <c r="B322" s="76">
        <f>VLOOKUP(A322,[1]INTI!$F$4:$G$317,2,FALSE)</f>
        <v>34.097999999999999</v>
      </c>
      <c r="C322" s="8" t="s">
        <v>7</v>
      </c>
      <c r="D322" s="8" t="s">
        <v>4</v>
      </c>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f>SUM(F322:AJ322)</f>
        <v>0</v>
      </c>
    </row>
    <row r="323" spans="1:37" x14ac:dyDescent="0.25">
      <c r="A323" s="48" t="str">
        <f t="shared" si="215"/>
        <v>T23</v>
      </c>
      <c r="B323" s="77"/>
      <c r="C323" s="76" t="s">
        <v>8</v>
      </c>
      <c r="D323" s="8" t="s">
        <v>4</v>
      </c>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f>SUM(F323:AJ323)</f>
        <v>0</v>
      </c>
    </row>
    <row r="324" spans="1:37" x14ac:dyDescent="0.25">
      <c r="A324" s="48" t="str">
        <f t="shared" si="215"/>
        <v>T23</v>
      </c>
      <c r="B324" s="77"/>
      <c r="C324" s="78"/>
      <c r="D324" s="8" t="s">
        <v>3</v>
      </c>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f>SUM(F324:AJ324)</f>
        <v>0</v>
      </c>
    </row>
    <row r="325" spans="1:37" x14ac:dyDescent="0.25">
      <c r="A325" s="49" t="str">
        <f t="shared" si="215"/>
        <v>T23</v>
      </c>
      <c r="B325" s="78"/>
      <c r="C325" s="5" t="s">
        <v>9</v>
      </c>
      <c r="D325" s="5" t="s">
        <v>4</v>
      </c>
      <c r="E325" s="1">
        <v>-543.83999999999992</v>
      </c>
      <c r="F325" s="6">
        <f>E325+F322-F323</f>
        <v>-543.83999999999992</v>
      </c>
      <c r="G325" s="6">
        <f t="shared" ref="G325:M325" si="288">F325+G322-G323</f>
        <v>-543.83999999999992</v>
      </c>
      <c r="H325" s="6">
        <f t="shared" si="288"/>
        <v>-543.83999999999992</v>
      </c>
      <c r="I325" s="6">
        <f t="shared" si="288"/>
        <v>-543.83999999999992</v>
      </c>
      <c r="J325" s="6">
        <f t="shared" si="288"/>
        <v>-543.83999999999992</v>
      </c>
      <c r="K325" s="6">
        <f t="shared" si="288"/>
        <v>-543.83999999999992</v>
      </c>
      <c r="L325" s="6">
        <f t="shared" si="288"/>
        <v>-543.83999999999992</v>
      </c>
      <c r="M325" s="6">
        <f t="shared" si="288"/>
        <v>-543.83999999999992</v>
      </c>
      <c r="N325" s="6">
        <f>M325+N322-N323</f>
        <v>-543.83999999999992</v>
      </c>
      <c r="O325" s="6">
        <f t="shared" ref="O325" si="289">N325+O322-O323</f>
        <v>-543.83999999999992</v>
      </c>
      <c r="P325" s="6">
        <f>O325+P322-P323</f>
        <v>-543.83999999999992</v>
      </c>
      <c r="Q325" s="6">
        <f>P325+Q322-Q323</f>
        <v>-543.83999999999992</v>
      </c>
      <c r="R325" s="6">
        <f t="shared" ref="R325:T325" si="290">Q325+R322-R323</f>
        <v>-543.83999999999992</v>
      </c>
      <c r="S325" s="6">
        <f t="shared" si="290"/>
        <v>-543.83999999999992</v>
      </c>
      <c r="T325" s="6">
        <f t="shared" si="290"/>
        <v>-543.83999999999992</v>
      </c>
      <c r="U325" s="6">
        <f>T325+U322-U323</f>
        <v>-543.83999999999992</v>
      </c>
      <c r="V325" s="6">
        <f t="shared" ref="V325:AD325" si="291">U325+V322-V323</f>
        <v>-543.83999999999992</v>
      </c>
      <c r="W325" s="6">
        <f t="shared" si="291"/>
        <v>-543.83999999999992</v>
      </c>
      <c r="X325" s="6">
        <f t="shared" si="291"/>
        <v>-543.83999999999992</v>
      </c>
      <c r="Y325" s="6">
        <f t="shared" si="291"/>
        <v>-543.83999999999992</v>
      </c>
      <c r="Z325" s="6">
        <f t="shared" si="291"/>
        <v>-543.83999999999992</v>
      </c>
      <c r="AA325" s="6">
        <f t="shared" si="291"/>
        <v>-543.83999999999992</v>
      </c>
      <c r="AB325" s="6">
        <f t="shared" si="291"/>
        <v>-543.83999999999992</v>
      </c>
      <c r="AC325" s="6">
        <f t="shared" si="291"/>
        <v>-543.83999999999992</v>
      </c>
      <c r="AD325" s="6">
        <f t="shared" si="291"/>
        <v>-543.83999999999992</v>
      </c>
      <c r="AE325" s="6">
        <f>AD325+AE322-AE323</f>
        <v>-543.83999999999992</v>
      </c>
      <c r="AF325" s="6">
        <f>AE325+AF322-AF323</f>
        <v>-543.83999999999992</v>
      </c>
      <c r="AG325" s="6">
        <f t="shared" ref="AG325:AH325" si="292">AF325+AG322-AG323</f>
        <v>-543.83999999999992</v>
      </c>
      <c r="AH325" s="6">
        <f t="shared" si="292"/>
        <v>-543.83999999999992</v>
      </c>
      <c r="AI325" s="6">
        <f t="shared" ref="AI325:AJ325" si="293">AG325+AI322-AI323</f>
        <v>-543.83999999999992</v>
      </c>
      <c r="AJ325" s="6">
        <f t="shared" si="293"/>
        <v>-543.83999999999992</v>
      </c>
      <c r="AK325" s="6">
        <f>AJ325</f>
        <v>-543.83999999999992</v>
      </c>
    </row>
    <row r="326" spans="1:37" x14ac:dyDescent="0.25">
      <c r="A326" s="47" t="s">
        <v>77</v>
      </c>
      <c r="B326" s="76">
        <f>VLOOKUP(A326,[1]INTI!$F$4:$G$317,2,FALSE)</f>
        <v>0.18099999999999999</v>
      </c>
      <c r="C326" s="8" t="s">
        <v>7</v>
      </c>
      <c r="D326" s="8" t="s">
        <v>4</v>
      </c>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f>SUM(F326:AJ326)</f>
        <v>0</v>
      </c>
    </row>
    <row r="327" spans="1:37" x14ac:dyDescent="0.25">
      <c r="A327" s="48" t="str">
        <f t="shared" si="215"/>
        <v>J02</v>
      </c>
      <c r="B327" s="77"/>
      <c r="C327" s="76" t="s">
        <v>8</v>
      </c>
      <c r="D327" s="8" t="s">
        <v>4</v>
      </c>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f>SUM(F327:AJ327)</f>
        <v>0</v>
      </c>
    </row>
    <row r="328" spans="1:37" x14ac:dyDescent="0.25">
      <c r="A328" s="48" t="str">
        <f t="shared" si="215"/>
        <v>J02</v>
      </c>
      <c r="B328" s="77"/>
      <c r="C328" s="78"/>
      <c r="D328" s="8" t="s">
        <v>3</v>
      </c>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f>SUM(F328:AJ328)</f>
        <v>0</v>
      </c>
    </row>
    <row r="329" spans="1:37" x14ac:dyDescent="0.25">
      <c r="A329" s="49" t="str">
        <f t="shared" si="215"/>
        <v>J02</v>
      </c>
      <c r="B329" s="78"/>
      <c r="C329" s="5" t="s">
        <v>9</v>
      </c>
      <c r="D329" s="5" t="s">
        <v>4</v>
      </c>
      <c r="E329" s="1">
        <v>222.12</v>
      </c>
      <c r="F329" s="6">
        <f>E329+F326-F327</f>
        <v>222.12</v>
      </c>
      <c r="G329" s="6">
        <f t="shared" ref="G329:M329" si="294">F329+G326-G327</f>
        <v>222.12</v>
      </c>
      <c r="H329" s="6">
        <f t="shared" si="294"/>
        <v>222.12</v>
      </c>
      <c r="I329" s="6">
        <f t="shared" si="294"/>
        <v>222.12</v>
      </c>
      <c r="J329" s="6">
        <f t="shared" si="294"/>
        <v>222.12</v>
      </c>
      <c r="K329" s="6">
        <f t="shared" si="294"/>
        <v>222.12</v>
      </c>
      <c r="L329" s="6">
        <f t="shared" si="294"/>
        <v>222.12</v>
      </c>
      <c r="M329" s="6">
        <f t="shared" si="294"/>
        <v>222.12</v>
      </c>
      <c r="N329" s="6">
        <f>M329+N326-N327</f>
        <v>222.12</v>
      </c>
      <c r="O329" s="6">
        <f t="shared" ref="O329" si="295">N329+O326-O327</f>
        <v>222.12</v>
      </c>
      <c r="P329" s="6">
        <f>O329+P326-P327</f>
        <v>222.12</v>
      </c>
      <c r="Q329" s="6">
        <f>P329+Q326-Q327</f>
        <v>222.12</v>
      </c>
      <c r="R329" s="6">
        <f t="shared" ref="R329:T329" si="296">Q329+R326-R327</f>
        <v>222.12</v>
      </c>
      <c r="S329" s="6">
        <f t="shared" si="296"/>
        <v>222.12</v>
      </c>
      <c r="T329" s="6">
        <f t="shared" si="296"/>
        <v>222.12</v>
      </c>
      <c r="U329" s="6">
        <f>T329+U326-U327</f>
        <v>222.12</v>
      </c>
      <c r="V329" s="6">
        <f t="shared" ref="V329:AD329" si="297">U329+V326-V327</f>
        <v>222.12</v>
      </c>
      <c r="W329" s="6">
        <f t="shared" si="297"/>
        <v>222.12</v>
      </c>
      <c r="X329" s="6">
        <f t="shared" si="297"/>
        <v>222.12</v>
      </c>
      <c r="Y329" s="6">
        <f t="shared" si="297"/>
        <v>222.12</v>
      </c>
      <c r="Z329" s="6">
        <f t="shared" si="297"/>
        <v>222.12</v>
      </c>
      <c r="AA329" s="6">
        <f t="shared" si="297"/>
        <v>222.12</v>
      </c>
      <c r="AB329" s="6">
        <f t="shared" si="297"/>
        <v>222.12</v>
      </c>
      <c r="AC329" s="6">
        <f t="shared" si="297"/>
        <v>222.12</v>
      </c>
      <c r="AD329" s="6">
        <f t="shared" si="297"/>
        <v>222.12</v>
      </c>
      <c r="AE329" s="6">
        <f>AD329+AE326-AE327</f>
        <v>222.12</v>
      </c>
      <c r="AF329" s="6">
        <f>AE329+AF326-AF327</f>
        <v>222.12</v>
      </c>
      <c r="AG329" s="6">
        <f t="shared" ref="AG329:AH329" si="298">AF329+AG326-AG327</f>
        <v>222.12</v>
      </c>
      <c r="AH329" s="6">
        <f t="shared" si="298"/>
        <v>222.12</v>
      </c>
      <c r="AI329" s="6">
        <f t="shared" ref="AI329:AJ329" si="299">AG329+AI326-AI327</f>
        <v>222.12</v>
      </c>
      <c r="AJ329" s="6">
        <f t="shared" si="299"/>
        <v>222.12</v>
      </c>
      <c r="AK329" s="6">
        <f>AJ329</f>
        <v>222.12</v>
      </c>
    </row>
    <row r="330" spans="1:37" x14ac:dyDescent="0.25">
      <c r="A330" s="47" t="s">
        <v>109</v>
      </c>
      <c r="B330" s="76">
        <f>VLOOKUP(A330,[1]INTI!$F$4:$G$317,2,FALSE)</f>
        <v>33.75</v>
      </c>
      <c r="C330" s="8" t="s">
        <v>7</v>
      </c>
      <c r="D330" s="8" t="s">
        <v>4</v>
      </c>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f>SUM(F330:AJ330)</f>
        <v>0</v>
      </c>
    </row>
    <row r="331" spans="1:37" x14ac:dyDescent="0.25">
      <c r="A331" s="48" t="str">
        <f t="shared" si="215"/>
        <v>J06</v>
      </c>
      <c r="B331" s="77"/>
      <c r="C331" s="76" t="s">
        <v>8</v>
      </c>
      <c r="D331" s="8" t="s">
        <v>4</v>
      </c>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f>SUM(F331:AJ331)</f>
        <v>0</v>
      </c>
    </row>
    <row r="332" spans="1:37" x14ac:dyDescent="0.25">
      <c r="A332" s="48" t="str">
        <f t="shared" si="215"/>
        <v>J06</v>
      </c>
      <c r="B332" s="77"/>
      <c r="C332" s="78"/>
      <c r="D332" s="8" t="s">
        <v>3</v>
      </c>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f>SUM(F332:AJ332)</f>
        <v>0</v>
      </c>
    </row>
    <row r="333" spans="1:37" x14ac:dyDescent="0.25">
      <c r="A333" s="49" t="str">
        <f t="shared" si="215"/>
        <v>J06</v>
      </c>
      <c r="B333" s="78"/>
      <c r="C333" s="5" t="s">
        <v>9</v>
      </c>
      <c r="D333" s="5" t="s">
        <v>4</v>
      </c>
      <c r="E333" s="1">
        <v>0</v>
      </c>
      <c r="F333" s="6">
        <f>E333+F330-F331</f>
        <v>0</v>
      </c>
      <c r="G333" s="6">
        <f t="shared" ref="G333:M333" si="300">F333+G330-G331</f>
        <v>0</v>
      </c>
      <c r="H333" s="6">
        <f t="shared" si="300"/>
        <v>0</v>
      </c>
      <c r="I333" s="6">
        <f t="shared" si="300"/>
        <v>0</v>
      </c>
      <c r="J333" s="6">
        <f t="shared" si="300"/>
        <v>0</v>
      </c>
      <c r="K333" s="6">
        <f t="shared" si="300"/>
        <v>0</v>
      </c>
      <c r="L333" s="6">
        <f t="shared" si="300"/>
        <v>0</v>
      </c>
      <c r="M333" s="6">
        <f t="shared" si="300"/>
        <v>0</v>
      </c>
      <c r="N333" s="6">
        <f>M333+N330-N331</f>
        <v>0</v>
      </c>
      <c r="O333" s="6">
        <f t="shared" ref="O333" si="301">N333+O330-O331</f>
        <v>0</v>
      </c>
      <c r="P333" s="6">
        <f>O333+P330-P331</f>
        <v>0</v>
      </c>
      <c r="Q333" s="6">
        <f>P333+Q330-Q331</f>
        <v>0</v>
      </c>
      <c r="R333" s="6">
        <f t="shared" ref="R333:T333" si="302">Q333+R330-R331</f>
        <v>0</v>
      </c>
      <c r="S333" s="6">
        <f t="shared" si="302"/>
        <v>0</v>
      </c>
      <c r="T333" s="6">
        <f t="shared" si="302"/>
        <v>0</v>
      </c>
      <c r="U333" s="6">
        <f>T333+U330-U331</f>
        <v>0</v>
      </c>
      <c r="V333" s="6">
        <f t="shared" ref="V333:AD333" si="303">U333+V330-V331</f>
        <v>0</v>
      </c>
      <c r="W333" s="6">
        <f t="shared" si="303"/>
        <v>0</v>
      </c>
      <c r="X333" s="6">
        <f t="shared" si="303"/>
        <v>0</v>
      </c>
      <c r="Y333" s="6">
        <f t="shared" si="303"/>
        <v>0</v>
      </c>
      <c r="Z333" s="6">
        <f t="shared" si="303"/>
        <v>0</v>
      </c>
      <c r="AA333" s="6">
        <f t="shared" si="303"/>
        <v>0</v>
      </c>
      <c r="AB333" s="6">
        <f t="shared" si="303"/>
        <v>0</v>
      </c>
      <c r="AC333" s="6">
        <f t="shared" si="303"/>
        <v>0</v>
      </c>
      <c r="AD333" s="6">
        <f t="shared" si="303"/>
        <v>0</v>
      </c>
      <c r="AE333" s="6">
        <f>AD333+AE330-AE331</f>
        <v>0</v>
      </c>
      <c r="AF333" s="6">
        <f>AE333+AF330-AF331</f>
        <v>0</v>
      </c>
      <c r="AG333" s="6">
        <f t="shared" ref="AG333:AH333" si="304">AF333+AG330-AG331</f>
        <v>0</v>
      </c>
      <c r="AH333" s="6">
        <f t="shared" si="304"/>
        <v>0</v>
      </c>
      <c r="AI333" s="6">
        <f t="shared" ref="AI333:AJ333" si="305">AG333+AI330-AI331</f>
        <v>0</v>
      </c>
      <c r="AJ333" s="6">
        <f t="shared" si="305"/>
        <v>0</v>
      </c>
      <c r="AK333" s="6">
        <f>AJ333</f>
        <v>0</v>
      </c>
    </row>
    <row r="334" spans="1:37" x14ac:dyDescent="0.25">
      <c r="A334" s="47" t="s">
        <v>110</v>
      </c>
      <c r="B334" s="76">
        <f>VLOOKUP(A334,[1]INTI!$F$4:$G$317,2,FALSE)</f>
        <v>33.484000000000002</v>
      </c>
      <c r="C334" s="8" t="s">
        <v>7</v>
      </c>
      <c r="D334" s="8" t="s">
        <v>4</v>
      </c>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f>SUM(F334:AJ334)</f>
        <v>0</v>
      </c>
    </row>
    <row r="335" spans="1:37" x14ac:dyDescent="0.25">
      <c r="A335" s="48" t="str">
        <f t="shared" si="215"/>
        <v>J07</v>
      </c>
      <c r="B335" s="77"/>
      <c r="C335" s="76" t="s">
        <v>8</v>
      </c>
      <c r="D335" s="8" t="s">
        <v>4</v>
      </c>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f>SUM(F335:AJ335)</f>
        <v>0</v>
      </c>
    </row>
    <row r="336" spans="1:37" x14ac:dyDescent="0.25">
      <c r="A336" s="48" t="str">
        <f t="shared" si="215"/>
        <v>J07</v>
      </c>
      <c r="B336" s="77"/>
      <c r="C336" s="78"/>
      <c r="D336" s="8" t="s">
        <v>3</v>
      </c>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f>SUM(F336:AJ336)</f>
        <v>0</v>
      </c>
    </row>
    <row r="337" spans="1:37" x14ac:dyDescent="0.25">
      <c r="A337" s="49" t="str">
        <f t="shared" si="215"/>
        <v>J07</v>
      </c>
      <c r="B337" s="78"/>
      <c r="C337" s="5" t="s">
        <v>9</v>
      </c>
      <c r="D337" s="5" t="s">
        <v>4</v>
      </c>
      <c r="E337" s="1">
        <v>0</v>
      </c>
      <c r="F337" s="6">
        <f>E337+F334-F335</f>
        <v>0</v>
      </c>
      <c r="G337" s="6">
        <f t="shared" ref="G337:M337" si="306">F337+G334-G335</f>
        <v>0</v>
      </c>
      <c r="H337" s="6">
        <f t="shared" si="306"/>
        <v>0</v>
      </c>
      <c r="I337" s="6">
        <f t="shared" si="306"/>
        <v>0</v>
      </c>
      <c r="J337" s="6">
        <f t="shared" si="306"/>
        <v>0</v>
      </c>
      <c r="K337" s="6">
        <f t="shared" si="306"/>
        <v>0</v>
      </c>
      <c r="L337" s="6">
        <f t="shared" si="306"/>
        <v>0</v>
      </c>
      <c r="M337" s="6">
        <f t="shared" si="306"/>
        <v>0</v>
      </c>
      <c r="N337" s="6">
        <f>M337+N334-N335</f>
        <v>0</v>
      </c>
      <c r="O337" s="6">
        <f t="shared" ref="O337" si="307">N337+O334-O335</f>
        <v>0</v>
      </c>
      <c r="P337" s="6">
        <f>O337+P334-P335</f>
        <v>0</v>
      </c>
      <c r="Q337" s="6">
        <f>P337+Q334-Q335</f>
        <v>0</v>
      </c>
      <c r="R337" s="6">
        <f t="shared" ref="R337:T337" si="308">Q337+R334-R335</f>
        <v>0</v>
      </c>
      <c r="S337" s="6">
        <f t="shared" si="308"/>
        <v>0</v>
      </c>
      <c r="T337" s="6">
        <f t="shared" si="308"/>
        <v>0</v>
      </c>
      <c r="U337" s="6">
        <f>T337+U334-U335</f>
        <v>0</v>
      </c>
      <c r="V337" s="6">
        <f t="shared" ref="V337:AD337" si="309">U337+V334-V335</f>
        <v>0</v>
      </c>
      <c r="W337" s="6">
        <f t="shared" si="309"/>
        <v>0</v>
      </c>
      <c r="X337" s="6">
        <f t="shared" si="309"/>
        <v>0</v>
      </c>
      <c r="Y337" s="6">
        <f t="shared" si="309"/>
        <v>0</v>
      </c>
      <c r="Z337" s="6">
        <f t="shared" si="309"/>
        <v>0</v>
      </c>
      <c r="AA337" s="6">
        <f t="shared" si="309"/>
        <v>0</v>
      </c>
      <c r="AB337" s="6">
        <f t="shared" si="309"/>
        <v>0</v>
      </c>
      <c r="AC337" s="6">
        <f t="shared" si="309"/>
        <v>0</v>
      </c>
      <c r="AD337" s="6">
        <f t="shared" si="309"/>
        <v>0</v>
      </c>
      <c r="AE337" s="6">
        <f>AD337+AE334-AE335</f>
        <v>0</v>
      </c>
      <c r="AF337" s="6">
        <f>AE337+AF334-AF335</f>
        <v>0</v>
      </c>
      <c r="AG337" s="6">
        <f t="shared" ref="AG337:AH337" si="310">AF337+AG334-AG335</f>
        <v>0</v>
      </c>
      <c r="AH337" s="6">
        <f t="shared" si="310"/>
        <v>0</v>
      </c>
      <c r="AI337" s="6">
        <f t="shared" ref="AI337:AJ337" si="311">AG337+AI334-AI335</f>
        <v>0</v>
      </c>
      <c r="AJ337" s="6">
        <f t="shared" si="311"/>
        <v>0</v>
      </c>
      <c r="AK337" s="6">
        <f>AJ337</f>
        <v>0</v>
      </c>
    </row>
    <row r="338" spans="1:37" x14ac:dyDescent="0.25">
      <c r="A338" s="47" t="s">
        <v>111</v>
      </c>
      <c r="B338" s="76">
        <f>VLOOKUP(A338,[1]INTI!$F$4:$G$317,2,FALSE)</f>
        <v>15.500999999999999</v>
      </c>
      <c r="C338" s="8" t="s">
        <v>7</v>
      </c>
      <c r="D338" s="8" t="s">
        <v>4</v>
      </c>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f>SUM(F338:AJ338)</f>
        <v>0</v>
      </c>
    </row>
    <row r="339" spans="1:37" x14ac:dyDescent="0.25">
      <c r="A339" s="48" t="str">
        <f t="shared" ref="A339:A341" si="312">A338</f>
        <v>T24</v>
      </c>
      <c r="B339" s="77"/>
      <c r="C339" s="76" t="s">
        <v>8</v>
      </c>
      <c r="D339" s="8" t="s">
        <v>4</v>
      </c>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f>SUM(F339:AJ339)</f>
        <v>0</v>
      </c>
    </row>
    <row r="340" spans="1:37" x14ac:dyDescent="0.25">
      <c r="A340" s="48" t="str">
        <f t="shared" si="312"/>
        <v>T24</v>
      </c>
      <c r="B340" s="77"/>
      <c r="C340" s="78"/>
      <c r="D340" s="8" t="s">
        <v>3</v>
      </c>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f>SUM(F340:AJ340)</f>
        <v>0</v>
      </c>
    </row>
    <row r="341" spans="1:37" x14ac:dyDescent="0.25">
      <c r="A341" s="49" t="str">
        <f t="shared" si="312"/>
        <v>T24</v>
      </c>
      <c r="B341" s="78"/>
      <c r="C341" s="5" t="s">
        <v>9</v>
      </c>
      <c r="D341" s="5" t="s">
        <v>4</v>
      </c>
      <c r="E341" s="1">
        <v>0</v>
      </c>
      <c r="F341" s="6">
        <f>E341+F338-F339</f>
        <v>0</v>
      </c>
      <c r="G341" s="6">
        <f t="shared" ref="G341:M341" si="313">F341+G338-G339</f>
        <v>0</v>
      </c>
      <c r="H341" s="6">
        <f t="shared" si="313"/>
        <v>0</v>
      </c>
      <c r="I341" s="6">
        <f t="shared" si="313"/>
        <v>0</v>
      </c>
      <c r="J341" s="6">
        <f t="shared" si="313"/>
        <v>0</v>
      </c>
      <c r="K341" s="6">
        <f t="shared" si="313"/>
        <v>0</v>
      </c>
      <c r="L341" s="6">
        <f t="shared" si="313"/>
        <v>0</v>
      </c>
      <c r="M341" s="6">
        <f t="shared" si="313"/>
        <v>0</v>
      </c>
      <c r="N341" s="6">
        <f>M341+N338-N339</f>
        <v>0</v>
      </c>
      <c r="O341" s="6">
        <f t="shared" ref="O341" si="314">N341+O338-O339</f>
        <v>0</v>
      </c>
      <c r="P341" s="6">
        <f>O341+P338-P339</f>
        <v>0</v>
      </c>
      <c r="Q341" s="6">
        <f>P341+Q338-Q339</f>
        <v>0</v>
      </c>
      <c r="R341" s="6">
        <f t="shared" ref="R341:T341" si="315">Q341+R338-R339</f>
        <v>0</v>
      </c>
      <c r="S341" s="6">
        <f t="shared" si="315"/>
        <v>0</v>
      </c>
      <c r="T341" s="6">
        <f t="shared" si="315"/>
        <v>0</v>
      </c>
      <c r="U341" s="6">
        <f>T341+U338-U339</f>
        <v>0</v>
      </c>
      <c r="V341" s="6">
        <f t="shared" ref="V341:AD341" si="316">U341+V338-V339</f>
        <v>0</v>
      </c>
      <c r="W341" s="6">
        <f t="shared" si="316"/>
        <v>0</v>
      </c>
      <c r="X341" s="6">
        <f t="shared" si="316"/>
        <v>0</v>
      </c>
      <c r="Y341" s="6">
        <f t="shared" si="316"/>
        <v>0</v>
      </c>
      <c r="Z341" s="6">
        <f t="shared" si="316"/>
        <v>0</v>
      </c>
      <c r="AA341" s="6">
        <f t="shared" si="316"/>
        <v>0</v>
      </c>
      <c r="AB341" s="6">
        <f t="shared" si="316"/>
        <v>0</v>
      </c>
      <c r="AC341" s="6">
        <f t="shared" si="316"/>
        <v>0</v>
      </c>
      <c r="AD341" s="6">
        <f t="shared" si="316"/>
        <v>0</v>
      </c>
      <c r="AE341" s="6">
        <f>AD341+AE338-AE339</f>
        <v>0</v>
      </c>
      <c r="AF341" s="6">
        <f>AE341+AF338-AF339</f>
        <v>0</v>
      </c>
      <c r="AG341" s="6">
        <f t="shared" ref="AG341:AH341" si="317">AF341+AG338-AG339</f>
        <v>0</v>
      </c>
      <c r="AH341" s="6">
        <f t="shared" si="317"/>
        <v>0</v>
      </c>
      <c r="AI341" s="6">
        <f t="shared" ref="AI341:AJ341" si="318">AG341+AI338-AI339</f>
        <v>0</v>
      </c>
      <c r="AJ341" s="6">
        <f t="shared" si="318"/>
        <v>0</v>
      </c>
      <c r="AK341" s="6">
        <f>AJ341</f>
        <v>0</v>
      </c>
    </row>
    <row r="342" spans="1:37" x14ac:dyDescent="0.25">
      <c r="A342" s="47" t="s">
        <v>112</v>
      </c>
      <c r="B342" s="76">
        <f>VLOOKUP(A342,[1]INTI!$F$4:$G$317,2,FALSE)</f>
        <v>29.878</v>
      </c>
      <c r="C342" s="8" t="s">
        <v>7</v>
      </c>
      <c r="D342" s="8" t="s">
        <v>4</v>
      </c>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f>SUM(F342:AJ342)</f>
        <v>0</v>
      </c>
    </row>
    <row r="343" spans="1:37" x14ac:dyDescent="0.25">
      <c r="A343" s="48" t="str">
        <f t="shared" ref="A343:A373" si="319">A342</f>
        <v>J08</v>
      </c>
      <c r="B343" s="77"/>
      <c r="C343" s="76" t="s">
        <v>8</v>
      </c>
      <c r="D343" s="8" t="s">
        <v>4</v>
      </c>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f>SUM(F343:AJ343)</f>
        <v>0</v>
      </c>
    </row>
    <row r="344" spans="1:37" x14ac:dyDescent="0.25">
      <c r="A344" s="48" t="str">
        <f t="shared" si="319"/>
        <v>J08</v>
      </c>
      <c r="B344" s="77"/>
      <c r="C344" s="78"/>
      <c r="D344" s="8" t="s">
        <v>3</v>
      </c>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f>SUM(F344:AJ344)</f>
        <v>0</v>
      </c>
    </row>
    <row r="345" spans="1:37" x14ac:dyDescent="0.25">
      <c r="A345" s="49" t="str">
        <f t="shared" si="319"/>
        <v>J08</v>
      </c>
      <c r="B345" s="78"/>
      <c r="C345" s="5" t="s">
        <v>9</v>
      </c>
      <c r="D345" s="5" t="s">
        <v>4</v>
      </c>
      <c r="E345" s="1">
        <v>0</v>
      </c>
      <c r="F345" s="6">
        <f>E345+F342-F343</f>
        <v>0</v>
      </c>
      <c r="G345" s="6">
        <f t="shared" ref="G345:M345" si="320">F345+G342-G343</f>
        <v>0</v>
      </c>
      <c r="H345" s="6">
        <f t="shared" si="320"/>
        <v>0</v>
      </c>
      <c r="I345" s="6">
        <f t="shared" si="320"/>
        <v>0</v>
      </c>
      <c r="J345" s="6">
        <f t="shared" si="320"/>
        <v>0</v>
      </c>
      <c r="K345" s="6">
        <f t="shared" si="320"/>
        <v>0</v>
      </c>
      <c r="L345" s="6">
        <f t="shared" si="320"/>
        <v>0</v>
      </c>
      <c r="M345" s="6">
        <f t="shared" si="320"/>
        <v>0</v>
      </c>
      <c r="N345" s="6">
        <f>M345+N342-N343</f>
        <v>0</v>
      </c>
      <c r="O345" s="6">
        <f t="shared" ref="O345" si="321">N345+O342-O343</f>
        <v>0</v>
      </c>
      <c r="P345" s="6">
        <f>O345+P342-P343</f>
        <v>0</v>
      </c>
      <c r="Q345" s="6">
        <f>P345+Q342-Q343</f>
        <v>0</v>
      </c>
      <c r="R345" s="6">
        <f t="shared" ref="R345:T345" si="322">Q345+R342-R343</f>
        <v>0</v>
      </c>
      <c r="S345" s="6">
        <f t="shared" si="322"/>
        <v>0</v>
      </c>
      <c r="T345" s="6">
        <f t="shared" si="322"/>
        <v>0</v>
      </c>
      <c r="U345" s="6">
        <f>T345+U342-U343</f>
        <v>0</v>
      </c>
      <c r="V345" s="6">
        <f t="shared" ref="V345:AD345" si="323">U345+V342-V343</f>
        <v>0</v>
      </c>
      <c r="W345" s="6">
        <f t="shared" si="323"/>
        <v>0</v>
      </c>
      <c r="X345" s="6">
        <f t="shared" si="323"/>
        <v>0</v>
      </c>
      <c r="Y345" s="6">
        <f t="shared" si="323"/>
        <v>0</v>
      </c>
      <c r="Z345" s="6">
        <f t="shared" si="323"/>
        <v>0</v>
      </c>
      <c r="AA345" s="6">
        <f t="shared" si="323"/>
        <v>0</v>
      </c>
      <c r="AB345" s="6">
        <f t="shared" si="323"/>
        <v>0</v>
      </c>
      <c r="AC345" s="6">
        <f t="shared" si="323"/>
        <v>0</v>
      </c>
      <c r="AD345" s="6">
        <f t="shared" si="323"/>
        <v>0</v>
      </c>
      <c r="AE345" s="6">
        <f>AD345+AE342-AE343</f>
        <v>0</v>
      </c>
      <c r="AF345" s="6">
        <f>AE345+AF342-AF343</f>
        <v>0</v>
      </c>
      <c r="AG345" s="6">
        <f t="shared" ref="AG345:AH345" si="324">AF345+AG342-AG343</f>
        <v>0</v>
      </c>
      <c r="AH345" s="6">
        <f t="shared" si="324"/>
        <v>0</v>
      </c>
      <c r="AI345" s="6">
        <f t="shared" ref="AI345:AJ345" si="325">AG345+AI342-AI343</f>
        <v>0</v>
      </c>
      <c r="AJ345" s="6">
        <f t="shared" si="325"/>
        <v>0</v>
      </c>
      <c r="AK345" s="6">
        <f>AJ345</f>
        <v>0</v>
      </c>
    </row>
    <row r="346" spans="1:37" x14ac:dyDescent="0.25">
      <c r="A346" s="47" t="s">
        <v>115</v>
      </c>
      <c r="B346" s="76">
        <f>VLOOKUP(A346,[1]INTI!$F$4:$G$317,2,FALSE)</f>
        <v>26.78</v>
      </c>
      <c r="C346" s="8" t="s">
        <v>7</v>
      </c>
      <c r="D346" s="8" t="s">
        <v>4</v>
      </c>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f>SUM(F346:AJ346)</f>
        <v>0</v>
      </c>
    </row>
    <row r="347" spans="1:37" x14ac:dyDescent="0.25">
      <c r="A347" s="48" t="str">
        <f t="shared" si="319"/>
        <v>H03</v>
      </c>
      <c r="B347" s="77"/>
      <c r="C347" s="76" t="s">
        <v>8</v>
      </c>
      <c r="D347" s="8" t="s">
        <v>4</v>
      </c>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f>SUM(F347:AJ347)</f>
        <v>0</v>
      </c>
    </row>
    <row r="348" spans="1:37" x14ac:dyDescent="0.25">
      <c r="A348" s="48" t="str">
        <f t="shared" si="319"/>
        <v>H03</v>
      </c>
      <c r="B348" s="77"/>
      <c r="C348" s="78"/>
      <c r="D348" s="8" t="s">
        <v>3</v>
      </c>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f>SUM(F348:AJ348)</f>
        <v>0</v>
      </c>
    </row>
    <row r="349" spans="1:37" x14ac:dyDescent="0.25">
      <c r="A349" s="49" t="str">
        <f t="shared" si="319"/>
        <v>H03</v>
      </c>
      <c r="B349" s="78"/>
      <c r="C349" s="5" t="s">
        <v>9</v>
      </c>
      <c r="D349" s="5" t="s">
        <v>4</v>
      </c>
      <c r="E349" s="1">
        <v>0</v>
      </c>
      <c r="F349" s="6">
        <f>E349+F346-F347</f>
        <v>0</v>
      </c>
      <c r="G349" s="6">
        <f t="shared" ref="G349:M349" si="326">F349+G346-G347</f>
        <v>0</v>
      </c>
      <c r="H349" s="6">
        <f t="shared" si="326"/>
        <v>0</v>
      </c>
      <c r="I349" s="6">
        <f t="shared" si="326"/>
        <v>0</v>
      </c>
      <c r="J349" s="6">
        <f t="shared" si="326"/>
        <v>0</v>
      </c>
      <c r="K349" s="6">
        <f t="shared" si="326"/>
        <v>0</v>
      </c>
      <c r="L349" s="6">
        <f t="shared" si="326"/>
        <v>0</v>
      </c>
      <c r="M349" s="6">
        <f t="shared" si="326"/>
        <v>0</v>
      </c>
      <c r="N349" s="6">
        <f>M349+N346-N347</f>
        <v>0</v>
      </c>
      <c r="O349" s="6">
        <f t="shared" ref="O349" si="327">N349+O346-O347</f>
        <v>0</v>
      </c>
      <c r="P349" s="6">
        <f>O349+P346-P347</f>
        <v>0</v>
      </c>
      <c r="Q349" s="6">
        <f>P349+Q346-Q347</f>
        <v>0</v>
      </c>
      <c r="R349" s="6">
        <f t="shared" ref="R349:T349" si="328">Q349+R346-R347</f>
        <v>0</v>
      </c>
      <c r="S349" s="6">
        <f t="shared" si="328"/>
        <v>0</v>
      </c>
      <c r="T349" s="6">
        <f t="shared" si="328"/>
        <v>0</v>
      </c>
      <c r="U349" s="6">
        <f>T349+U346-U347</f>
        <v>0</v>
      </c>
      <c r="V349" s="6">
        <f t="shared" ref="V349:AD349" si="329">U349+V346-V347</f>
        <v>0</v>
      </c>
      <c r="W349" s="6">
        <f t="shared" si="329"/>
        <v>0</v>
      </c>
      <c r="X349" s="6">
        <f t="shared" si="329"/>
        <v>0</v>
      </c>
      <c r="Y349" s="6">
        <f t="shared" si="329"/>
        <v>0</v>
      </c>
      <c r="Z349" s="6">
        <f t="shared" si="329"/>
        <v>0</v>
      </c>
      <c r="AA349" s="6">
        <f t="shared" si="329"/>
        <v>0</v>
      </c>
      <c r="AB349" s="6">
        <f t="shared" si="329"/>
        <v>0</v>
      </c>
      <c r="AC349" s="6">
        <f t="shared" si="329"/>
        <v>0</v>
      </c>
      <c r="AD349" s="6">
        <f t="shared" si="329"/>
        <v>0</v>
      </c>
      <c r="AE349" s="6">
        <f>AD349+AE346-AE347</f>
        <v>0</v>
      </c>
      <c r="AF349" s="6">
        <f>AE349+AF346-AF347</f>
        <v>0</v>
      </c>
      <c r="AG349" s="6">
        <f t="shared" ref="AG349:AH349" si="330">AF349+AG346-AG347</f>
        <v>0</v>
      </c>
      <c r="AH349" s="6">
        <f t="shared" si="330"/>
        <v>0</v>
      </c>
      <c r="AI349" s="6">
        <f t="shared" ref="AI349:AJ349" si="331">AG349+AI346-AI347</f>
        <v>0</v>
      </c>
      <c r="AJ349" s="6">
        <f t="shared" si="331"/>
        <v>0</v>
      </c>
      <c r="AK349" s="6">
        <f>AJ349</f>
        <v>0</v>
      </c>
    </row>
    <row r="350" spans="1:37" x14ac:dyDescent="0.25">
      <c r="A350" s="47" t="s">
        <v>24</v>
      </c>
      <c r="B350" s="76">
        <f>VLOOKUP(A350,[1]INTI!$F$4:$G$317,2,FALSE)</f>
        <v>30.38</v>
      </c>
      <c r="C350" s="8" t="s">
        <v>7</v>
      </c>
      <c r="D350" s="8" t="s">
        <v>4</v>
      </c>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f>SUM(F350:AJ350)</f>
        <v>0</v>
      </c>
    </row>
    <row r="351" spans="1:37" x14ac:dyDescent="0.25">
      <c r="A351" s="48" t="str">
        <f t="shared" si="319"/>
        <v>I03</v>
      </c>
      <c r="B351" s="77"/>
      <c r="C351" s="76" t="s">
        <v>8</v>
      </c>
      <c r="D351" s="8" t="s">
        <v>4</v>
      </c>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f>SUM(F351:AJ351)</f>
        <v>0</v>
      </c>
    </row>
    <row r="352" spans="1:37" x14ac:dyDescent="0.25">
      <c r="A352" s="48" t="str">
        <f t="shared" si="319"/>
        <v>I03</v>
      </c>
      <c r="B352" s="77"/>
      <c r="C352" s="78"/>
      <c r="D352" s="8" t="s">
        <v>3</v>
      </c>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f>SUM(F352:AJ352)</f>
        <v>0</v>
      </c>
    </row>
    <row r="353" spans="1:37" x14ac:dyDescent="0.25">
      <c r="A353" s="49" t="str">
        <f t="shared" si="319"/>
        <v>I03</v>
      </c>
      <c r="B353" s="78"/>
      <c r="C353" s="5" t="s">
        <v>9</v>
      </c>
      <c r="D353" s="5" t="s">
        <v>4</v>
      </c>
      <c r="E353" s="1">
        <v>0</v>
      </c>
      <c r="F353" s="6">
        <f>E353+F350-F351</f>
        <v>0</v>
      </c>
      <c r="G353" s="6">
        <f t="shared" ref="G353:M353" si="332">F353+G350-G351</f>
        <v>0</v>
      </c>
      <c r="H353" s="6">
        <f t="shared" si="332"/>
        <v>0</v>
      </c>
      <c r="I353" s="6">
        <f t="shared" si="332"/>
        <v>0</v>
      </c>
      <c r="J353" s="6">
        <f t="shared" si="332"/>
        <v>0</v>
      </c>
      <c r="K353" s="6">
        <f t="shared" si="332"/>
        <v>0</v>
      </c>
      <c r="L353" s="6">
        <f t="shared" si="332"/>
        <v>0</v>
      </c>
      <c r="M353" s="6">
        <f t="shared" si="332"/>
        <v>0</v>
      </c>
      <c r="N353" s="6">
        <f>M353+N350-N351</f>
        <v>0</v>
      </c>
      <c r="O353" s="6">
        <f t="shared" ref="O353" si="333">N353+O350-O351</f>
        <v>0</v>
      </c>
      <c r="P353" s="6">
        <f>O353+P350-P351</f>
        <v>0</v>
      </c>
      <c r="Q353" s="6">
        <f>P353+Q350-Q351</f>
        <v>0</v>
      </c>
      <c r="R353" s="6">
        <f t="shared" ref="R353:T353" si="334">Q353+R350-R351</f>
        <v>0</v>
      </c>
      <c r="S353" s="6">
        <f t="shared" si="334"/>
        <v>0</v>
      </c>
      <c r="T353" s="6">
        <f t="shared" si="334"/>
        <v>0</v>
      </c>
      <c r="U353" s="6">
        <f>T353+U350-U351</f>
        <v>0</v>
      </c>
      <c r="V353" s="6">
        <f t="shared" ref="V353:AD353" si="335">U353+V350-V351</f>
        <v>0</v>
      </c>
      <c r="W353" s="6">
        <f t="shared" si="335"/>
        <v>0</v>
      </c>
      <c r="X353" s="6">
        <f t="shared" si="335"/>
        <v>0</v>
      </c>
      <c r="Y353" s="6">
        <f t="shared" si="335"/>
        <v>0</v>
      </c>
      <c r="Z353" s="6">
        <f t="shared" si="335"/>
        <v>0</v>
      </c>
      <c r="AA353" s="6">
        <f t="shared" si="335"/>
        <v>0</v>
      </c>
      <c r="AB353" s="6">
        <f t="shared" si="335"/>
        <v>0</v>
      </c>
      <c r="AC353" s="6">
        <f t="shared" si="335"/>
        <v>0</v>
      </c>
      <c r="AD353" s="6">
        <f t="shared" si="335"/>
        <v>0</v>
      </c>
      <c r="AE353" s="6">
        <f>AD353+AE350-AE351</f>
        <v>0</v>
      </c>
      <c r="AF353" s="6">
        <f>AE353+AF350-AF351</f>
        <v>0</v>
      </c>
      <c r="AG353" s="6">
        <f t="shared" ref="AG353:AH353" si="336">AF353+AG350-AG351</f>
        <v>0</v>
      </c>
      <c r="AH353" s="6">
        <f t="shared" si="336"/>
        <v>0</v>
      </c>
      <c r="AI353" s="6">
        <f t="shared" ref="AI353:AJ353" si="337">AG353+AI350-AI351</f>
        <v>0</v>
      </c>
      <c r="AJ353" s="6">
        <f t="shared" si="337"/>
        <v>0</v>
      </c>
      <c r="AK353" s="6">
        <f>AJ353</f>
        <v>0</v>
      </c>
    </row>
    <row r="354" spans="1:37" x14ac:dyDescent="0.25">
      <c r="A354" s="47" t="s">
        <v>116</v>
      </c>
      <c r="B354" s="76">
        <f>VLOOKUP(A354,[1]INTI!$F$4:$G$317,2,FALSE)</f>
        <v>14.651999999999999</v>
      </c>
      <c r="C354" s="8" t="s">
        <v>7</v>
      </c>
      <c r="D354" s="8" t="s">
        <v>4</v>
      </c>
      <c r="E354" s="1"/>
      <c r="F354" s="1">
        <f>2*1.4</f>
        <v>2.8</v>
      </c>
      <c r="G354" s="1">
        <f>(19+37)*1.6</f>
        <v>89.600000000000009</v>
      </c>
      <c r="H354" s="1">
        <f>(54+33)*1.6</f>
        <v>139.20000000000002</v>
      </c>
      <c r="I354" s="1"/>
      <c r="J354" s="1">
        <f>39*1.5</f>
        <v>58.5</v>
      </c>
      <c r="K354" s="1"/>
      <c r="L354" s="1"/>
      <c r="M354" s="1"/>
      <c r="N354" s="1"/>
      <c r="O354" s="1">
        <f>(44+42)*1.9</f>
        <v>163.4</v>
      </c>
      <c r="P354" s="1"/>
      <c r="Q354" s="1"/>
      <c r="R354" s="1"/>
      <c r="S354" s="1"/>
      <c r="T354" s="1"/>
      <c r="U354" s="1"/>
      <c r="V354" s="1"/>
      <c r="W354" s="1">
        <f>(44+53)*1.7</f>
        <v>164.9</v>
      </c>
      <c r="X354" s="1"/>
      <c r="Y354" s="1">
        <f>(14+41)*1.6</f>
        <v>88</v>
      </c>
      <c r="Z354" s="1"/>
      <c r="AA354" s="1">
        <f>28*1.3</f>
        <v>36.4</v>
      </c>
      <c r="AB354" s="1"/>
      <c r="AC354" s="1"/>
      <c r="AD354" s="1"/>
      <c r="AE354" s="1"/>
      <c r="AF354" s="1"/>
      <c r="AG354" s="1"/>
      <c r="AH354" s="1"/>
      <c r="AI354" s="1"/>
      <c r="AJ354" s="1"/>
      <c r="AK354" s="1">
        <f>SUM(F354:AJ354)</f>
        <v>742.8</v>
      </c>
    </row>
    <row r="355" spans="1:37" x14ac:dyDescent="0.25">
      <c r="A355" s="48" t="str">
        <f t="shared" si="319"/>
        <v>Q11</v>
      </c>
      <c r="B355" s="77"/>
      <c r="C355" s="76" t="s">
        <v>8</v>
      </c>
      <c r="D355" s="8" t="s">
        <v>4</v>
      </c>
      <c r="E355" s="1"/>
      <c r="F355" s="1"/>
      <c r="G355" s="1"/>
      <c r="H355" s="1">
        <v>90</v>
      </c>
      <c r="I355" s="1">
        <v>93.52</v>
      </c>
      <c r="J355" s="1">
        <v>80.64</v>
      </c>
      <c r="K355" s="1">
        <v>71.959999999999994</v>
      </c>
      <c r="L355" s="1"/>
      <c r="M355" s="1"/>
      <c r="N355" s="1"/>
      <c r="O355" s="1"/>
      <c r="P355" s="1">
        <v>70.2</v>
      </c>
      <c r="Q355" s="1">
        <v>44</v>
      </c>
      <c r="R355" s="1"/>
      <c r="S355" s="1"/>
      <c r="T355" s="1"/>
      <c r="U355" s="1"/>
      <c r="V355" s="1"/>
      <c r="W355" s="1"/>
      <c r="X355" s="1"/>
      <c r="Y355" s="1"/>
      <c r="Z355" s="1"/>
      <c r="AA355" s="1"/>
      <c r="AB355" s="1"/>
      <c r="AC355" s="1"/>
      <c r="AD355" s="1"/>
      <c r="AE355" s="1"/>
      <c r="AF355" s="1"/>
      <c r="AG355" s="1"/>
      <c r="AH355" s="1"/>
      <c r="AI355" s="1"/>
      <c r="AJ355" s="1"/>
      <c r="AK355" s="1">
        <f>SUM(F355:AJ355)</f>
        <v>450.31999999999994</v>
      </c>
    </row>
    <row r="356" spans="1:37" x14ac:dyDescent="0.25">
      <c r="A356" s="48" t="str">
        <f t="shared" si="319"/>
        <v>Q11</v>
      </c>
      <c r="B356" s="77"/>
      <c r="C356" s="78"/>
      <c r="D356" s="8" t="s">
        <v>3</v>
      </c>
      <c r="E356" s="1"/>
      <c r="F356" s="1"/>
      <c r="G356" s="1"/>
      <c r="H356" s="1">
        <v>2.61</v>
      </c>
      <c r="I356" s="1">
        <v>3</v>
      </c>
      <c r="J356" s="1">
        <v>2.5200000000000005</v>
      </c>
      <c r="K356" s="1">
        <v>2.2500000000000004</v>
      </c>
      <c r="L356" s="1"/>
      <c r="M356" s="1"/>
      <c r="N356" s="1"/>
      <c r="O356" s="1"/>
      <c r="P356" s="1">
        <v>2.1799999999999997</v>
      </c>
      <c r="Q356" s="1">
        <v>1.6</v>
      </c>
      <c r="R356" s="1"/>
      <c r="S356" s="1"/>
      <c r="T356" s="1"/>
      <c r="U356" s="1"/>
      <c r="V356" s="1"/>
      <c r="W356" s="1"/>
      <c r="X356" s="1"/>
      <c r="Y356" s="1"/>
      <c r="Z356" s="1"/>
      <c r="AA356" s="1"/>
      <c r="AB356" s="1"/>
      <c r="AC356" s="1"/>
      <c r="AD356" s="1"/>
      <c r="AE356" s="1"/>
      <c r="AF356" s="1"/>
      <c r="AG356" s="1"/>
      <c r="AH356" s="1"/>
      <c r="AI356" s="1"/>
      <c r="AJ356" s="1"/>
      <c r="AK356" s="1">
        <f>SUM(F356:AJ356)</f>
        <v>14.159999999999998</v>
      </c>
    </row>
    <row r="357" spans="1:37" x14ac:dyDescent="0.25">
      <c r="A357" s="49" t="str">
        <f t="shared" si="319"/>
        <v>Q11</v>
      </c>
      <c r="B357" s="78"/>
      <c r="C357" s="5" t="s">
        <v>9</v>
      </c>
      <c r="D357" s="5" t="s">
        <v>4</v>
      </c>
      <c r="E357" s="1">
        <v>0</v>
      </c>
      <c r="F357" s="6">
        <f>E357+F354-F355</f>
        <v>2.8</v>
      </c>
      <c r="G357" s="6">
        <f t="shared" ref="G357:M357" si="338">F357+G354-G355</f>
        <v>92.4</v>
      </c>
      <c r="H357" s="6">
        <f t="shared" si="338"/>
        <v>141.60000000000002</v>
      </c>
      <c r="I357" s="6">
        <f t="shared" si="338"/>
        <v>48.080000000000027</v>
      </c>
      <c r="J357" s="6">
        <f t="shared" si="338"/>
        <v>25.940000000000026</v>
      </c>
      <c r="K357" s="6">
        <f t="shared" si="338"/>
        <v>-46.019999999999968</v>
      </c>
      <c r="L357" s="6">
        <f t="shared" si="338"/>
        <v>-46.019999999999968</v>
      </c>
      <c r="M357" s="6">
        <f t="shared" si="338"/>
        <v>-46.019999999999968</v>
      </c>
      <c r="N357" s="6">
        <f>M357+N354-N355</f>
        <v>-46.019999999999968</v>
      </c>
      <c r="O357" s="6">
        <f t="shared" ref="O357" si="339">N357+O354-O355</f>
        <v>117.38000000000004</v>
      </c>
      <c r="P357" s="6">
        <f>O357+P354-P355</f>
        <v>47.180000000000035</v>
      </c>
      <c r="Q357" s="6">
        <f>P357+Q354-Q355</f>
        <v>3.1800000000000352</v>
      </c>
      <c r="R357" s="6">
        <f t="shared" ref="R357:T357" si="340">Q357+R354-R355</f>
        <v>3.1800000000000352</v>
      </c>
      <c r="S357" s="6">
        <f t="shared" si="340"/>
        <v>3.1800000000000352</v>
      </c>
      <c r="T357" s="6">
        <f t="shared" si="340"/>
        <v>3.1800000000000352</v>
      </c>
      <c r="U357" s="6">
        <f>T357+U354-U355</f>
        <v>3.1800000000000352</v>
      </c>
      <c r="V357" s="6">
        <f t="shared" ref="V357:AD357" si="341">U357+V354-V355</f>
        <v>3.1800000000000352</v>
      </c>
      <c r="W357" s="6">
        <f t="shared" si="341"/>
        <v>168.08000000000004</v>
      </c>
      <c r="X357" s="6">
        <f t="shared" si="341"/>
        <v>168.08000000000004</v>
      </c>
      <c r="Y357" s="6">
        <f t="shared" si="341"/>
        <v>256.08000000000004</v>
      </c>
      <c r="Z357" s="6">
        <f t="shared" si="341"/>
        <v>256.08000000000004</v>
      </c>
      <c r="AA357" s="6">
        <f t="shared" si="341"/>
        <v>292.48</v>
      </c>
      <c r="AB357" s="6">
        <f t="shared" si="341"/>
        <v>292.48</v>
      </c>
      <c r="AC357" s="6">
        <f t="shared" si="341"/>
        <v>292.48</v>
      </c>
      <c r="AD357" s="6">
        <f t="shared" si="341"/>
        <v>292.48</v>
      </c>
      <c r="AE357" s="6">
        <f>AD357+AE354-AE355</f>
        <v>292.48</v>
      </c>
      <c r="AF357" s="6">
        <f>AE357+AF354-AF355</f>
        <v>292.48</v>
      </c>
      <c r="AG357" s="6">
        <f t="shared" ref="AG357:AH357" si="342">AF357+AG354-AG355</f>
        <v>292.48</v>
      </c>
      <c r="AH357" s="6">
        <f t="shared" si="342"/>
        <v>292.48</v>
      </c>
      <c r="AI357" s="6">
        <f t="shared" ref="AI357:AJ357" si="343">AG357+AI354-AI355</f>
        <v>292.48</v>
      </c>
      <c r="AJ357" s="6">
        <f t="shared" si="343"/>
        <v>292.48</v>
      </c>
      <c r="AK357" s="6">
        <f>AJ357</f>
        <v>292.48</v>
      </c>
    </row>
    <row r="358" spans="1:37" x14ac:dyDescent="0.25">
      <c r="A358" s="47" t="s">
        <v>29</v>
      </c>
      <c r="B358" s="76">
        <f>VLOOKUP(A358,[1]INTI!$F$4:$G$317,2,FALSE)</f>
        <v>10.18</v>
      </c>
      <c r="C358" s="8" t="s">
        <v>7</v>
      </c>
      <c r="D358" s="8" t="s">
        <v>4</v>
      </c>
      <c r="E358" s="1"/>
      <c r="F358" s="1"/>
      <c r="G358" s="1"/>
      <c r="H358" s="1"/>
      <c r="I358" s="1"/>
      <c r="J358" s="1"/>
      <c r="K358" s="1">
        <f>(40+39)*2.1</f>
        <v>165.9</v>
      </c>
      <c r="L358" s="1">
        <f>27*1.3</f>
        <v>35.1</v>
      </c>
      <c r="M358" s="1">
        <f>(43+36)*1.9</f>
        <v>150.1</v>
      </c>
      <c r="N358" s="1">
        <f>(46+44)*1.8</f>
        <v>162</v>
      </c>
      <c r="O358" s="1"/>
      <c r="P358" s="1"/>
      <c r="Q358" s="1"/>
      <c r="R358" s="1"/>
      <c r="S358" s="1"/>
      <c r="T358" s="1"/>
      <c r="U358" s="1"/>
      <c r="V358" s="1"/>
      <c r="W358" s="1"/>
      <c r="X358" s="1"/>
      <c r="Y358" s="1"/>
      <c r="Z358" s="1"/>
      <c r="AA358" s="1"/>
      <c r="AB358" s="1"/>
      <c r="AC358" s="1"/>
      <c r="AD358" s="1"/>
      <c r="AE358" s="1"/>
      <c r="AF358" s="1"/>
      <c r="AG358" s="1"/>
      <c r="AH358" s="1"/>
      <c r="AI358" s="1"/>
      <c r="AJ358" s="1"/>
      <c r="AK358" s="1">
        <f>SUM(F358:AJ358)</f>
        <v>513.1</v>
      </c>
    </row>
    <row r="359" spans="1:37" x14ac:dyDescent="0.25">
      <c r="A359" s="48" t="str">
        <f t="shared" si="319"/>
        <v>Q13</v>
      </c>
      <c r="B359" s="77"/>
      <c r="C359" s="76" t="s">
        <v>8</v>
      </c>
      <c r="D359" s="8" t="s">
        <v>4</v>
      </c>
      <c r="E359" s="1"/>
      <c r="F359" s="1"/>
      <c r="G359" s="1"/>
      <c r="H359" s="1"/>
      <c r="I359" s="1"/>
      <c r="J359" s="1"/>
      <c r="K359" s="1"/>
      <c r="L359" s="1"/>
      <c r="M359" s="1">
        <v>77.28</v>
      </c>
      <c r="N359" s="1">
        <v>75.599999999999994</v>
      </c>
      <c r="O359" s="1">
        <v>74.48</v>
      </c>
      <c r="P359" s="1">
        <v>75.319999999999993</v>
      </c>
      <c r="Q359" s="1"/>
      <c r="R359" s="1"/>
      <c r="S359" s="1"/>
      <c r="T359" s="1"/>
      <c r="U359" s="1"/>
      <c r="V359" s="1"/>
      <c r="W359" s="1"/>
      <c r="X359" s="1"/>
      <c r="Y359" s="1"/>
      <c r="Z359" s="1"/>
      <c r="AA359" s="1"/>
      <c r="AB359" s="1"/>
      <c r="AC359" s="1"/>
      <c r="AD359" s="1"/>
      <c r="AE359" s="1"/>
      <c r="AF359" s="1"/>
      <c r="AG359" s="1"/>
      <c r="AH359" s="1">
        <v>63</v>
      </c>
      <c r="AI359" s="1"/>
      <c r="AJ359" s="1">
        <v>10</v>
      </c>
      <c r="AK359" s="1">
        <f>SUM(F359:AJ359)</f>
        <v>375.68</v>
      </c>
    </row>
    <row r="360" spans="1:37" x14ac:dyDescent="0.25">
      <c r="A360" s="48" t="str">
        <f t="shared" si="319"/>
        <v>Q13</v>
      </c>
      <c r="B360" s="77"/>
      <c r="C360" s="78"/>
      <c r="D360" s="8" t="s">
        <v>3</v>
      </c>
      <c r="E360" s="1"/>
      <c r="F360" s="1"/>
      <c r="G360" s="1"/>
      <c r="H360" s="1"/>
      <c r="I360" s="1"/>
      <c r="J360" s="1"/>
      <c r="K360" s="1"/>
      <c r="L360" s="1"/>
      <c r="M360" s="1">
        <v>2.41</v>
      </c>
      <c r="N360" s="1">
        <v>2.35</v>
      </c>
      <c r="O360" s="1">
        <v>2.2999999999999998</v>
      </c>
      <c r="P360" s="1">
        <v>2.1800000000000002</v>
      </c>
      <c r="Q360" s="1"/>
      <c r="R360" s="1"/>
      <c r="S360" s="1"/>
      <c r="T360" s="1"/>
      <c r="U360" s="1"/>
      <c r="V360" s="1"/>
      <c r="W360" s="1"/>
      <c r="X360" s="1"/>
      <c r="Y360" s="1"/>
      <c r="Z360" s="1"/>
      <c r="AA360" s="1"/>
      <c r="AB360" s="1"/>
      <c r="AC360" s="1"/>
      <c r="AD360" s="1"/>
      <c r="AE360" s="1"/>
      <c r="AF360" s="1"/>
      <c r="AG360" s="1"/>
      <c r="AH360" s="1">
        <v>1.69</v>
      </c>
      <c r="AI360" s="1"/>
      <c r="AJ360" s="1">
        <v>7.0000000000000007E-2</v>
      </c>
      <c r="AK360" s="1">
        <f>SUM(F360:AJ360)</f>
        <v>11</v>
      </c>
    </row>
    <row r="361" spans="1:37" x14ac:dyDescent="0.25">
      <c r="A361" s="49" t="str">
        <f t="shared" si="319"/>
        <v>Q13</v>
      </c>
      <c r="B361" s="78"/>
      <c r="C361" s="5" t="s">
        <v>9</v>
      </c>
      <c r="D361" s="5" t="s">
        <v>4</v>
      </c>
      <c r="E361" s="1">
        <v>17</v>
      </c>
      <c r="F361" s="6">
        <f>E361+F358-F359</f>
        <v>17</v>
      </c>
      <c r="G361" s="6">
        <f t="shared" ref="G361:M361" si="344">F361+G358-G359</f>
        <v>17</v>
      </c>
      <c r="H361" s="6">
        <f t="shared" si="344"/>
        <v>17</v>
      </c>
      <c r="I361" s="6">
        <f t="shared" si="344"/>
        <v>17</v>
      </c>
      <c r="J361" s="6">
        <f t="shared" si="344"/>
        <v>17</v>
      </c>
      <c r="K361" s="6">
        <f t="shared" si="344"/>
        <v>182.9</v>
      </c>
      <c r="L361" s="6">
        <f t="shared" si="344"/>
        <v>218</v>
      </c>
      <c r="M361" s="6">
        <f t="shared" si="344"/>
        <v>290.82000000000005</v>
      </c>
      <c r="N361" s="6">
        <f>M361+N358-N359</f>
        <v>377.22</v>
      </c>
      <c r="O361" s="6">
        <f t="shared" ref="O361" si="345">N361+O358-O359</f>
        <v>302.74</v>
      </c>
      <c r="P361" s="6">
        <f>O361+P358-P359</f>
        <v>227.42000000000002</v>
      </c>
      <c r="Q361" s="6">
        <f>P361+Q358-Q359</f>
        <v>227.42000000000002</v>
      </c>
      <c r="R361" s="6">
        <f t="shared" ref="R361:T361" si="346">Q361+R358-R359</f>
        <v>227.42000000000002</v>
      </c>
      <c r="S361" s="6">
        <f t="shared" si="346"/>
        <v>227.42000000000002</v>
      </c>
      <c r="T361" s="6">
        <f t="shared" si="346"/>
        <v>227.42000000000002</v>
      </c>
      <c r="U361" s="6">
        <f>T361+U358-U359</f>
        <v>227.42000000000002</v>
      </c>
      <c r="V361" s="6">
        <f t="shared" ref="V361:AD361" si="347">U361+V358-V359</f>
        <v>227.42000000000002</v>
      </c>
      <c r="W361" s="6">
        <f t="shared" si="347"/>
        <v>227.42000000000002</v>
      </c>
      <c r="X361" s="6">
        <f t="shared" si="347"/>
        <v>227.42000000000002</v>
      </c>
      <c r="Y361" s="6">
        <f t="shared" si="347"/>
        <v>227.42000000000002</v>
      </c>
      <c r="Z361" s="6">
        <f t="shared" si="347"/>
        <v>227.42000000000002</v>
      </c>
      <c r="AA361" s="6">
        <f t="shared" si="347"/>
        <v>227.42000000000002</v>
      </c>
      <c r="AB361" s="6">
        <f t="shared" si="347"/>
        <v>227.42000000000002</v>
      </c>
      <c r="AC361" s="6">
        <f t="shared" si="347"/>
        <v>227.42000000000002</v>
      </c>
      <c r="AD361" s="6">
        <f t="shared" si="347"/>
        <v>227.42000000000002</v>
      </c>
      <c r="AE361" s="6">
        <f>AD361+AE358-AE359</f>
        <v>227.42000000000002</v>
      </c>
      <c r="AF361" s="6">
        <f>AE361+AF358-AF359</f>
        <v>227.42000000000002</v>
      </c>
      <c r="AG361" s="6">
        <f t="shared" ref="AG361:AH361" si="348">AF361+AG358-AG359</f>
        <v>227.42000000000002</v>
      </c>
      <c r="AH361" s="6">
        <f t="shared" si="348"/>
        <v>164.42000000000002</v>
      </c>
      <c r="AI361" s="6">
        <f t="shared" ref="AI361:AJ361" si="349">AG361+AI358-AI359</f>
        <v>227.42000000000002</v>
      </c>
      <c r="AJ361" s="6">
        <f t="shared" si="349"/>
        <v>154.42000000000002</v>
      </c>
      <c r="AK361" s="6">
        <f>AJ361</f>
        <v>154.42000000000002</v>
      </c>
    </row>
    <row r="362" spans="1:37" x14ac:dyDescent="0.25">
      <c r="A362" s="47" t="s">
        <v>26</v>
      </c>
      <c r="B362" s="76">
        <f>VLOOKUP(A362,[1]INTI!$F$4:$G$317,2,FALSE)</f>
        <v>10.130000000000001</v>
      </c>
      <c r="C362" s="8" t="s">
        <v>7</v>
      </c>
      <c r="D362" s="8" t="s">
        <v>4</v>
      </c>
      <c r="E362" s="1"/>
      <c r="F362" s="1"/>
      <c r="G362" s="1"/>
      <c r="H362" s="1"/>
      <c r="I362" s="1"/>
      <c r="J362" s="1"/>
      <c r="K362" s="1"/>
      <c r="L362" s="1"/>
      <c r="M362" s="1"/>
      <c r="N362" s="1"/>
      <c r="O362" s="1"/>
      <c r="P362" s="1">
        <f>(45+36)*1.9</f>
        <v>153.9</v>
      </c>
      <c r="Q362" s="1">
        <f>(47+44)*1.8</f>
        <v>163.80000000000001</v>
      </c>
      <c r="R362" s="1"/>
      <c r="S362" s="1"/>
      <c r="T362" s="1"/>
      <c r="U362" s="1"/>
      <c r="V362" s="1"/>
      <c r="W362" s="1"/>
      <c r="X362" s="1"/>
      <c r="Y362" s="1"/>
      <c r="Z362" s="1"/>
      <c r="AA362" s="1"/>
      <c r="AB362" s="1"/>
      <c r="AC362" s="1"/>
      <c r="AD362" s="1"/>
      <c r="AE362" s="1"/>
      <c r="AF362" s="1"/>
      <c r="AG362" s="1"/>
      <c r="AH362" s="1"/>
      <c r="AI362" s="1"/>
      <c r="AJ362" s="1"/>
      <c r="AK362" s="1">
        <f>SUM(F362:AJ362)</f>
        <v>317.70000000000005</v>
      </c>
    </row>
    <row r="363" spans="1:37" x14ac:dyDescent="0.25">
      <c r="A363" s="48" t="str">
        <f t="shared" si="319"/>
        <v>P14</v>
      </c>
      <c r="B363" s="77"/>
      <c r="C363" s="76" t="s">
        <v>8</v>
      </c>
      <c r="D363" s="8" t="s">
        <v>4</v>
      </c>
      <c r="E363" s="1"/>
      <c r="F363" s="1"/>
      <c r="G363" s="1"/>
      <c r="H363" s="1"/>
      <c r="I363" s="1"/>
      <c r="J363" s="1"/>
      <c r="K363" s="1"/>
      <c r="L363" s="1"/>
      <c r="M363" s="1">
        <v>67</v>
      </c>
      <c r="N363" s="1">
        <v>65</v>
      </c>
      <c r="O363" s="1">
        <v>86</v>
      </c>
      <c r="P363" s="1"/>
      <c r="Q363" s="1">
        <v>22</v>
      </c>
      <c r="R363" s="1"/>
      <c r="S363" s="1"/>
      <c r="T363" s="1"/>
      <c r="U363" s="1"/>
      <c r="V363" s="1"/>
      <c r="W363" s="1"/>
      <c r="X363" s="1"/>
      <c r="Y363" s="1"/>
      <c r="Z363" s="1"/>
      <c r="AA363" s="1"/>
      <c r="AB363" s="1"/>
      <c r="AC363" s="1"/>
      <c r="AD363" s="1"/>
      <c r="AE363" s="1"/>
      <c r="AF363" s="1"/>
      <c r="AG363" s="1"/>
      <c r="AH363" s="1"/>
      <c r="AI363" s="1">
        <v>27</v>
      </c>
      <c r="AJ363" s="1">
        <v>67.5</v>
      </c>
      <c r="AK363" s="1">
        <f>SUM(F363:AJ363)</f>
        <v>334.5</v>
      </c>
    </row>
    <row r="364" spans="1:37" x14ac:dyDescent="0.25">
      <c r="A364" s="48" t="str">
        <f t="shared" si="319"/>
        <v>P14</v>
      </c>
      <c r="B364" s="77"/>
      <c r="C364" s="78"/>
      <c r="D364" s="8" t="s">
        <v>3</v>
      </c>
      <c r="E364" s="1"/>
      <c r="F364" s="1"/>
      <c r="G364" s="1"/>
      <c r="H364" s="1"/>
      <c r="I364" s="1"/>
      <c r="J364" s="1"/>
      <c r="K364" s="1"/>
      <c r="L364" s="1"/>
      <c r="M364" s="1">
        <v>2</v>
      </c>
      <c r="N364" s="1">
        <v>2.08</v>
      </c>
      <c r="O364" s="1">
        <v>2.6999999999999997</v>
      </c>
      <c r="P364" s="1"/>
      <c r="Q364" s="1">
        <v>0.88</v>
      </c>
      <c r="R364" s="1"/>
      <c r="S364" s="1"/>
      <c r="T364" s="1"/>
      <c r="U364" s="1"/>
      <c r="V364" s="1"/>
      <c r="W364" s="1"/>
      <c r="X364" s="1"/>
      <c r="Y364" s="1"/>
      <c r="Z364" s="1"/>
      <c r="AA364" s="1"/>
      <c r="AB364" s="1"/>
      <c r="AC364" s="1"/>
      <c r="AD364" s="1"/>
      <c r="AE364" s="1"/>
      <c r="AF364" s="1"/>
      <c r="AG364" s="1"/>
      <c r="AH364" s="1"/>
      <c r="AI364" s="1">
        <v>0.98</v>
      </c>
      <c r="AJ364" s="1">
        <v>1.8</v>
      </c>
      <c r="AK364" s="1">
        <f>SUM(F364:AJ364)</f>
        <v>10.44</v>
      </c>
    </row>
    <row r="365" spans="1:37" x14ac:dyDescent="0.25">
      <c r="A365" s="49" t="str">
        <f t="shared" si="319"/>
        <v>P14</v>
      </c>
      <c r="B365" s="78"/>
      <c r="C365" s="5" t="s">
        <v>9</v>
      </c>
      <c r="D365" s="5" t="s">
        <v>4</v>
      </c>
      <c r="E365" s="1">
        <v>0</v>
      </c>
      <c r="F365" s="6">
        <f>E365+F362-F363</f>
        <v>0</v>
      </c>
      <c r="G365" s="6">
        <f t="shared" ref="G365:M365" si="350">F365+G362-G363</f>
        <v>0</v>
      </c>
      <c r="H365" s="6">
        <f t="shared" si="350"/>
        <v>0</v>
      </c>
      <c r="I365" s="6">
        <f t="shared" si="350"/>
        <v>0</v>
      </c>
      <c r="J365" s="6">
        <f t="shared" si="350"/>
        <v>0</v>
      </c>
      <c r="K365" s="6">
        <f t="shared" si="350"/>
        <v>0</v>
      </c>
      <c r="L365" s="6">
        <f t="shared" si="350"/>
        <v>0</v>
      </c>
      <c r="M365" s="6">
        <f t="shared" si="350"/>
        <v>-67</v>
      </c>
      <c r="N365" s="6">
        <f>M365+N362-N363</f>
        <v>-132</v>
      </c>
      <c r="O365" s="6">
        <f t="shared" ref="O365" si="351">N365+O362-O363</f>
        <v>-218</v>
      </c>
      <c r="P365" s="6">
        <f>O365+P362-P363</f>
        <v>-64.099999999999994</v>
      </c>
      <c r="Q365" s="6">
        <f>P365+Q362-Q363</f>
        <v>77.700000000000017</v>
      </c>
      <c r="R365" s="6">
        <f t="shared" ref="R365:T365" si="352">Q365+R362-R363</f>
        <v>77.700000000000017</v>
      </c>
      <c r="S365" s="6">
        <f t="shared" si="352"/>
        <v>77.700000000000017</v>
      </c>
      <c r="T365" s="6">
        <f t="shared" si="352"/>
        <v>77.700000000000017</v>
      </c>
      <c r="U365" s="6">
        <f>T365+U362-U363</f>
        <v>77.700000000000017</v>
      </c>
      <c r="V365" s="6">
        <f t="shared" ref="V365:AD365" si="353">U365+V362-V363</f>
        <v>77.700000000000017</v>
      </c>
      <c r="W365" s="6">
        <f t="shared" si="353"/>
        <v>77.700000000000017</v>
      </c>
      <c r="X365" s="6">
        <f t="shared" si="353"/>
        <v>77.700000000000017</v>
      </c>
      <c r="Y365" s="6">
        <f t="shared" si="353"/>
        <v>77.700000000000017</v>
      </c>
      <c r="Z365" s="6">
        <f t="shared" si="353"/>
        <v>77.700000000000017</v>
      </c>
      <c r="AA365" s="6">
        <f t="shared" si="353"/>
        <v>77.700000000000017</v>
      </c>
      <c r="AB365" s="6">
        <f t="shared" si="353"/>
        <v>77.700000000000017</v>
      </c>
      <c r="AC365" s="6">
        <f t="shared" si="353"/>
        <v>77.700000000000017</v>
      </c>
      <c r="AD365" s="6">
        <f t="shared" si="353"/>
        <v>77.700000000000017</v>
      </c>
      <c r="AE365" s="6">
        <f>AD365+AE362-AE363</f>
        <v>77.700000000000017</v>
      </c>
      <c r="AF365" s="6">
        <f>AE365+AF362-AF363</f>
        <v>77.700000000000017</v>
      </c>
      <c r="AG365" s="6">
        <f t="shared" ref="AG365:AH365" si="354">AF365+AG362-AG363</f>
        <v>77.700000000000017</v>
      </c>
      <c r="AH365" s="6">
        <f t="shared" si="354"/>
        <v>77.700000000000017</v>
      </c>
      <c r="AI365" s="6">
        <f t="shared" ref="AI365:AJ365" si="355">AG365+AI362-AI363</f>
        <v>50.700000000000017</v>
      </c>
      <c r="AJ365" s="6">
        <f t="shared" si="355"/>
        <v>10.200000000000017</v>
      </c>
      <c r="AK365" s="6">
        <f>AJ365</f>
        <v>10.200000000000017</v>
      </c>
    </row>
    <row r="366" spans="1:37" x14ac:dyDescent="0.25">
      <c r="A366" s="47" t="s">
        <v>27</v>
      </c>
      <c r="B366" s="76">
        <f>VLOOKUP(A366,[1]INTI!$F$4:$G$317,2,FALSE)</f>
        <v>17.82</v>
      </c>
      <c r="C366" s="8" t="s">
        <v>7</v>
      </c>
      <c r="D366" s="8" t="s">
        <v>4</v>
      </c>
      <c r="E366" s="1"/>
      <c r="F366" s="1"/>
      <c r="G366" s="1"/>
      <c r="H366" s="1"/>
      <c r="I366" s="1"/>
      <c r="J366" s="1"/>
      <c r="K366" s="1"/>
      <c r="L366" s="1"/>
      <c r="M366" s="1"/>
      <c r="N366" s="1"/>
      <c r="O366" s="1"/>
      <c r="P366" s="1"/>
      <c r="Q366" s="1"/>
      <c r="R366" s="1">
        <f>(45+53)*1.4</f>
        <v>137.19999999999999</v>
      </c>
      <c r="S366" s="1"/>
      <c r="T366" s="1"/>
      <c r="U366" s="1">
        <f>2*1.8</f>
        <v>3.6</v>
      </c>
      <c r="V366" s="1"/>
      <c r="W366" s="1"/>
      <c r="X366" s="1"/>
      <c r="Y366" s="1"/>
      <c r="Z366" s="1"/>
      <c r="AA366" s="1"/>
      <c r="AB366" s="1"/>
      <c r="AC366" s="1"/>
      <c r="AD366" s="1"/>
      <c r="AE366" s="1"/>
      <c r="AF366" s="1"/>
      <c r="AG366" s="1"/>
      <c r="AH366" s="1">
        <f>26*2.5</f>
        <v>65</v>
      </c>
      <c r="AI366" s="1">
        <f>(20+52)*1.3</f>
        <v>93.600000000000009</v>
      </c>
      <c r="AJ366" s="1">
        <f>38*1.3</f>
        <v>49.4</v>
      </c>
      <c r="AK366" s="1">
        <f>SUM(F366:AJ366)</f>
        <v>348.79999999999995</v>
      </c>
    </row>
    <row r="367" spans="1:37" x14ac:dyDescent="0.25">
      <c r="A367" s="48" t="str">
        <f t="shared" si="319"/>
        <v>P15</v>
      </c>
      <c r="B367" s="77"/>
      <c r="C367" s="76" t="s">
        <v>8</v>
      </c>
      <c r="D367" s="8" t="s">
        <v>4</v>
      </c>
      <c r="E367" s="1"/>
      <c r="F367" s="1"/>
      <c r="G367" s="1"/>
      <c r="H367" s="1"/>
      <c r="I367" s="1"/>
      <c r="J367" s="1"/>
      <c r="K367" s="1"/>
      <c r="L367" s="1"/>
      <c r="M367" s="1"/>
      <c r="N367" s="1"/>
      <c r="O367" s="1"/>
      <c r="P367" s="1"/>
      <c r="Q367" s="1"/>
      <c r="R367" s="1">
        <v>76.5</v>
      </c>
      <c r="S367" s="1"/>
      <c r="T367" s="1">
        <v>72.5</v>
      </c>
      <c r="U367" s="1">
        <v>75.599999999999994</v>
      </c>
      <c r="V367" s="1"/>
      <c r="W367" s="1">
        <v>81.2</v>
      </c>
      <c r="X367" s="1">
        <v>69.16</v>
      </c>
      <c r="Y367" s="1">
        <v>65.239999999999995</v>
      </c>
      <c r="Z367" s="1"/>
      <c r="AA367" s="1"/>
      <c r="AB367" s="1"/>
      <c r="AC367" s="1"/>
      <c r="AD367" s="1"/>
      <c r="AE367" s="1"/>
      <c r="AF367" s="1"/>
      <c r="AG367" s="1"/>
      <c r="AH367" s="1"/>
      <c r="AI367" s="1"/>
      <c r="AJ367" s="1"/>
      <c r="AK367" s="1">
        <f>SUM(F367:AJ367)</f>
        <v>440.20000000000005</v>
      </c>
    </row>
    <row r="368" spans="1:37" x14ac:dyDescent="0.25">
      <c r="A368" s="48" t="str">
        <f t="shared" si="319"/>
        <v>P15</v>
      </c>
      <c r="B368" s="77"/>
      <c r="C368" s="78"/>
      <c r="D368" s="8" t="s">
        <v>3</v>
      </c>
      <c r="E368" s="1"/>
      <c r="F368" s="1"/>
      <c r="G368" s="1"/>
      <c r="H368" s="1"/>
      <c r="I368" s="1"/>
      <c r="J368" s="1"/>
      <c r="K368" s="1"/>
      <c r="L368" s="1"/>
      <c r="M368" s="1"/>
      <c r="N368" s="1"/>
      <c r="O368" s="1"/>
      <c r="P368" s="1"/>
      <c r="Q368" s="1"/>
      <c r="R368" s="1">
        <v>2.9000000000000004</v>
      </c>
      <c r="S368" s="1"/>
      <c r="T368" s="1">
        <v>2.9000000000000004</v>
      </c>
      <c r="U368" s="1">
        <v>2.7</v>
      </c>
      <c r="V368" s="1"/>
      <c r="W368" s="1">
        <v>2.9000000000000004</v>
      </c>
      <c r="X368" s="1">
        <v>2.1</v>
      </c>
      <c r="Y368" s="1">
        <v>1.9800000000000002</v>
      </c>
      <c r="Z368" s="1"/>
      <c r="AA368" s="1"/>
      <c r="AB368" s="1"/>
      <c r="AC368" s="1"/>
      <c r="AD368" s="1"/>
      <c r="AE368" s="1"/>
      <c r="AF368" s="1"/>
      <c r="AG368" s="1"/>
      <c r="AH368" s="1"/>
      <c r="AI368" s="1"/>
      <c r="AJ368" s="1"/>
      <c r="AK368" s="1">
        <f>SUM(F368:AJ368)</f>
        <v>15.48</v>
      </c>
    </row>
    <row r="369" spans="1:37" x14ac:dyDescent="0.25">
      <c r="A369" s="49" t="str">
        <f t="shared" si="319"/>
        <v>P15</v>
      </c>
      <c r="B369" s="78"/>
      <c r="C369" s="5" t="s">
        <v>9</v>
      </c>
      <c r="D369" s="5" t="s">
        <v>4</v>
      </c>
      <c r="E369" s="1">
        <v>0</v>
      </c>
      <c r="F369" s="6">
        <f>E369+F366-F367</f>
        <v>0</v>
      </c>
      <c r="G369" s="6">
        <f t="shared" ref="G369:M369" si="356">F369+G366-G367</f>
        <v>0</v>
      </c>
      <c r="H369" s="6">
        <f t="shared" si="356"/>
        <v>0</v>
      </c>
      <c r="I369" s="6">
        <f t="shared" si="356"/>
        <v>0</v>
      </c>
      <c r="J369" s="6">
        <f t="shared" si="356"/>
        <v>0</v>
      </c>
      <c r="K369" s="6">
        <f t="shared" si="356"/>
        <v>0</v>
      </c>
      <c r="L369" s="6">
        <f t="shared" si="356"/>
        <v>0</v>
      </c>
      <c r="M369" s="6">
        <f t="shared" si="356"/>
        <v>0</v>
      </c>
      <c r="N369" s="6">
        <f>M369+N366-N367</f>
        <v>0</v>
      </c>
      <c r="O369" s="6">
        <f t="shared" ref="O369" si="357">N369+O366-O367</f>
        <v>0</v>
      </c>
      <c r="P369" s="6">
        <f>O369+P366-P367</f>
        <v>0</v>
      </c>
      <c r="Q369" s="6">
        <f>P369+Q366-Q367</f>
        <v>0</v>
      </c>
      <c r="R369" s="6">
        <f t="shared" ref="R369:T369" si="358">Q369+R366-R367</f>
        <v>60.699999999999989</v>
      </c>
      <c r="S369" s="6">
        <f t="shared" si="358"/>
        <v>60.699999999999989</v>
      </c>
      <c r="T369" s="6">
        <f t="shared" si="358"/>
        <v>-11.800000000000011</v>
      </c>
      <c r="U369" s="6">
        <f>T369+U366-U367</f>
        <v>-83.800000000000011</v>
      </c>
      <c r="V369" s="6">
        <f t="shared" ref="V369:AD369" si="359">U369+V366-V367</f>
        <v>-83.800000000000011</v>
      </c>
      <c r="W369" s="6">
        <f t="shared" si="359"/>
        <v>-165</v>
      </c>
      <c r="X369" s="6">
        <f t="shared" si="359"/>
        <v>-234.16</v>
      </c>
      <c r="Y369" s="6">
        <f t="shared" si="359"/>
        <v>-299.39999999999998</v>
      </c>
      <c r="Z369" s="6">
        <f t="shared" si="359"/>
        <v>-299.39999999999998</v>
      </c>
      <c r="AA369" s="6">
        <f t="shared" si="359"/>
        <v>-299.39999999999998</v>
      </c>
      <c r="AB369" s="6">
        <f t="shared" si="359"/>
        <v>-299.39999999999998</v>
      </c>
      <c r="AC369" s="6">
        <f t="shared" si="359"/>
        <v>-299.39999999999998</v>
      </c>
      <c r="AD369" s="6">
        <f t="shared" si="359"/>
        <v>-299.39999999999998</v>
      </c>
      <c r="AE369" s="6">
        <f>AD369+AE366-AE367</f>
        <v>-299.39999999999998</v>
      </c>
      <c r="AF369" s="6">
        <f>AE369+AF366-AF367</f>
        <v>-299.39999999999998</v>
      </c>
      <c r="AG369" s="6">
        <f t="shared" ref="AG369:AH369" si="360">AF369+AG366-AG367</f>
        <v>-299.39999999999998</v>
      </c>
      <c r="AH369" s="6">
        <f t="shared" si="360"/>
        <v>-234.39999999999998</v>
      </c>
      <c r="AI369" s="6">
        <f t="shared" ref="AI369:AJ369" si="361">AG369+AI366-AI367</f>
        <v>-205.79999999999995</v>
      </c>
      <c r="AJ369" s="6">
        <f t="shared" si="361"/>
        <v>-184.99999999999997</v>
      </c>
      <c r="AK369" s="6">
        <f>AJ369</f>
        <v>-184.99999999999997</v>
      </c>
    </row>
    <row r="370" spans="1:37" x14ac:dyDescent="0.25">
      <c r="A370" s="47" t="s">
        <v>28</v>
      </c>
      <c r="B370" s="76">
        <f>VLOOKUP(A370,[1]INTI!$F$4:$G$317,2,FALSE)</f>
        <v>7.2</v>
      </c>
      <c r="C370" s="8" t="s">
        <v>7</v>
      </c>
      <c r="D370" s="8" t="s">
        <v>4</v>
      </c>
      <c r="E370" s="1"/>
      <c r="F370" s="1"/>
      <c r="G370" s="1"/>
      <c r="H370" s="1"/>
      <c r="I370" s="1"/>
      <c r="J370" s="1"/>
      <c r="K370" s="1"/>
      <c r="L370" s="1"/>
      <c r="M370" s="1"/>
      <c r="N370" s="1"/>
      <c r="O370" s="1"/>
      <c r="P370" s="1"/>
      <c r="Q370" s="1"/>
      <c r="R370" s="1"/>
      <c r="S370" s="1"/>
      <c r="T370" s="1"/>
      <c r="U370" s="1">
        <f>2*1.8</f>
        <v>3.6</v>
      </c>
      <c r="V370" s="1"/>
      <c r="W370" s="1"/>
      <c r="X370" s="1"/>
      <c r="Y370" s="1"/>
      <c r="Z370" s="1"/>
      <c r="AA370" s="1"/>
      <c r="AB370" s="1"/>
      <c r="AC370" s="1"/>
      <c r="AD370" s="1"/>
      <c r="AE370" s="1"/>
      <c r="AF370" s="1"/>
      <c r="AG370" s="1"/>
      <c r="AH370" s="1"/>
      <c r="AI370" s="1"/>
      <c r="AJ370" s="1"/>
      <c r="AK370" s="1">
        <f>SUM(F370:AJ370)</f>
        <v>3.6</v>
      </c>
    </row>
    <row r="371" spans="1:37" x14ac:dyDescent="0.25">
      <c r="A371" s="48" t="str">
        <f t="shared" si="319"/>
        <v>P16</v>
      </c>
      <c r="B371" s="77"/>
      <c r="C371" s="76" t="s">
        <v>8</v>
      </c>
      <c r="D371" s="8" t="s">
        <v>4</v>
      </c>
      <c r="E371" s="1"/>
      <c r="F371" s="1"/>
      <c r="G371" s="1"/>
      <c r="H371" s="1"/>
      <c r="I371" s="1"/>
      <c r="J371" s="1"/>
      <c r="K371" s="1"/>
      <c r="L371" s="1"/>
      <c r="M371" s="1"/>
      <c r="N371" s="1"/>
      <c r="O371" s="1"/>
      <c r="P371" s="1"/>
      <c r="Q371" s="1"/>
      <c r="R371" s="1"/>
      <c r="S371" s="1"/>
      <c r="T371" s="1"/>
      <c r="U371" s="1"/>
      <c r="V371" s="1">
        <v>136.08000000000001</v>
      </c>
      <c r="W371" s="1">
        <v>63</v>
      </c>
      <c r="X371" s="1"/>
      <c r="Y371" s="1"/>
      <c r="Z371" s="1"/>
      <c r="AA371" s="1"/>
      <c r="AB371" s="1"/>
      <c r="AC371" s="1"/>
      <c r="AD371" s="1"/>
      <c r="AE371" s="1"/>
      <c r="AF371" s="1"/>
      <c r="AG371" s="1"/>
      <c r="AH371" s="1"/>
      <c r="AI371" s="1"/>
      <c r="AJ371" s="1"/>
      <c r="AK371" s="1">
        <f>SUM(F371:AJ371)</f>
        <v>199.08</v>
      </c>
    </row>
    <row r="372" spans="1:37" x14ac:dyDescent="0.25">
      <c r="A372" s="48" t="str">
        <f t="shared" si="319"/>
        <v>P16</v>
      </c>
      <c r="B372" s="77"/>
      <c r="C372" s="78"/>
      <c r="D372" s="8" t="s">
        <v>3</v>
      </c>
      <c r="E372" s="1"/>
      <c r="F372" s="1"/>
      <c r="G372" s="1"/>
      <c r="H372" s="1"/>
      <c r="I372" s="1"/>
      <c r="J372" s="1"/>
      <c r="K372" s="1"/>
      <c r="L372" s="1"/>
      <c r="M372" s="1"/>
      <c r="N372" s="1"/>
      <c r="O372" s="1"/>
      <c r="P372" s="1"/>
      <c r="Q372" s="1"/>
      <c r="R372" s="1"/>
      <c r="S372" s="1"/>
      <c r="T372" s="1"/>
      <c r="U372" s="1"/>
      <c r="V372" s="1">
        <v>4.4400000000000004</v>
      </c>
      <c r="W372" s="1">
        <v>1.92</v>
      </c>
      <c r="X372" s="1"/>
      <c r="Y372" s="1"/>
      <c r="Z372" s="1"/>
      <c r="AA372" s="1"/>
      <c r="AB372" s="1"/>
      <c r="AC372" s="1"/>
      <c r="AD372" s="1"/>
      <c r="AE372" s="1"/>
      <c r="AF372" s="1"/>
      <c r="AG372" s="1"/>
      <c r="AH372" s="1"/>
      <c r="AI372" s="1"/>
      <c r="AJ372" s="1"/>
      <c r="AK372" s="1">
        <f>SUM(F372:AJ372)</f>
        <v>6.36</v>
      </c>
    </row>
    <row r="373" spans="1:37" x14ac:dyDescent="0.25">
      <c r="A373" s="49" t="str">
        <f t="shared" si="319"/>
        <v>P16</v>
      </c>
      <c r="B373" s="78"/>
      <c r="C373" s="5" t="s">
        <v>9</v>
      </c>
      <c r="D373" s="5" t="s">
        <v>4</v>
      </c>
      <c r="E373" s="1">
        <v>153</v>
      </c>
      <c r="F373" s="6">
        <f>E373+F370-F371</f>
        <v>153</v>
      </c>
      <c r="G373" s="6">
        <f t="shared" ref="G373:M373" si="362">F373+G370-G371</f>
        <v>153</v>
      </c>
      <c r="H373" s="6">
        <f t="shared" si="362"/>
        <v>153</v>
      </c>
      <c r="I373" s="6">
        <f t="shared" si="362"/>
        <v>153</v>
      </c>
      <c r="J373" s="6">
        <f t="shared" si="362"/>
        <v>153</v>
      </c>
      <c r="K373" s="6">
        <f t="shared" si="362"/>
        <v>153</v>
      </c>
      <c r="L373" s="6">
        <f t="shared" si="362"/>
        <v>153</v>
      </c>
      <c r="M373" s="6">
        <f t="shared" si="362"/>
        <v>153</v>
      </c>
      <c r="N373" s="6">
        <f>M373+N370-N371</f>
        <v>153</v>
      </c>
      <c r="O373" s="6">
        <f t="shared" ref="O373" si="363">N373+O370-O371</f>
        <v>153</v>
      </c>
      <c r="P373" s="6">
        <f>O373+P370-P371</f>
        <v>153</v>
      </c>
      <c r="Q373" s="6">
        <f>P373+Q370-Q371</f>
        <v>153</v>
      </c>
      <c r="R373" s="6">
        <f t="shared" ref="R373:T373" si="364">Q373+R370-R371</f>
        <v>153</v>
      </c>
      <c r="S373" s="6">
        <f t="shared" si="364"/>
        <v>153</v>
      </c>
      <c r="T373" s="6">
        <f t="shared" si="364"/>
        <v>153</v>
      </c>
      <c r="U373" s="6">
        <f>T373+U370-U371</f>
        <v>156.6</v>
      </c>
      <c r="V373" s="6">
        <f t="shared" ref="V373:AD373" si="365">U373+V370-V371</f>
        <v>20.519999999999982</v>
      </c>
      <c r="W373" s="6">
        <f t="shared" si="365"/>
        <v>-42.480000000000018</v>
      </c>
      <c r="X373" s="6">
        <f t="shared" si="365"/>
        <v>-42.480000000000018</v>
      </c>
      <c r="Y373" s="6">
        <f t="shared" si="365"/>
        <v>-42.480000000000018</v>
      </c>
      <c r="Z373" s="6">
        <f t="shared" si="365"/>
        <v>-42.480000000000018</v>
      </c>
      <c r="AA373" s="6">
        <f t="shared" si="365"/>
        <v>-42.480000000000018</v>
      </c>
      <c r="AB373" s="6">
        <f t="shared" si="365"/>
        <v>-42.480000000000018</v>
      </c>
      <c r="AC373" s="6">
        <f t="shared" si="365"/>
        <v>-42.480000000000018</v>
      </c>
      <c r="AD373" s="6">
        <f t="shared" si="365"/>
        <v>-42.480000000000018</v>
      </c>
      <c r="AE373" s="6">
        <f>AD373+AE370-AE371</f>
        <v>-42.480000000000018</v>
      </c>
      <c r="AF373" s="6">
        <f>AE373+AF370-AF371</f>
        <v>-42.480000000000018</v>
      </c>
      <c r="AG373" s="6">
        <f t="shared" ref="AG373:AH373" si="366">AF373+AG370-AG371</f>
        <v>-42.480000000000018</v>
      </c>
      <c r="AH373" s="6">
        <f t="shared" si="366"/>
        <v>-42.480000000000018</v>
      </c>
      <c r="AI373" s="6">
        <f t="shared" ref="AI373:AJ373" si="367">AG373+AI370-AI371</f>
        <v>-42.480000000000018</v>
      </c>
      <c r="AJ373" s="6">
        <f t="shared" si="367"/>
        <v>-42.480000000000018</v>
      </c>
      <c r="AK373" s="6">
        <f>AJ373</f>
        <v>-42.480000000000018</v>
      </c>
    </row>
  </sheetData>
  <autoFilter ref="A17:AL373"/>
  <mergeCells count="188">
    <mergeCell ref="AK7:AK8"/>
    <mergeCell ref="A9:A16"/>
    <mergeCell ref="B9:B16"/>
    <mergeCell ref="C10:C11"/>
    <mergeCell ref="B18:B21"/>
    <mergeCell ref="C19:C20"/>
    <mergeCell ref="A7:A8"/>
    <mergeCell ref="B7:B8"/>
    <mergeCell ref="C7:C8"/>
    <mergeCell ref="D7:D8"/>
    <mergeCell ref="E7:E8"/>
    <mergeCell ref="F7:AJ7"/>
    <mergeCell ref="B34:B37"/>
    <mergeCell ref="C35:C36"/>
    <mergeCell ref="B38:B41"/>
    <mergeCell ref="C39:C40"/>
    <mergeCell ref="B42:B45"/>
    <mergeCell ref="C43:C44"/>
    <mergeCell ref="B22:B25"/>
    <mergeCell ref="C23:C24"/>
    <mergeCell ref="B26:B29"/>
    <mergeCell ref="C27:C28"/>
    <mergeCell ref="B30:B33"/>
    <mergeCell ref="C31:C32"/>
    <mergeCell ref="B58:B61"/>
    <mergeCell ref="C59:C60"/>
    <mergeCell ref="B62:B65"/>
    <mergeCell ref="C63:C64"/>
    <mergeCell ref="B66:B69"/>
    <mergeCell ref="C67:C68"/>
    <mergeCell ref="B46:B49"/>
    <mergeCell ref="C47:C48"/>
    <mergeCell ref="B50:B53"/>
    <mergeCell ref="C51:C52"/>
    <mergeCell ref="B54:B57"/>
    <mergeCell ref="C55:C56"/>
    <mergeCell ref="B78:B81"/>
    <mergeCell ref="C79:C80"/>
    <mergeCell ref="B82:B85"/>
    <mergeCell ref="C83:C84"/>
    <mergeCell ref="B86:B89"/>
    <mergeCell ref="C87:C88"/>
    <mergeCell ref="B70:B73"/>
    <mergeCell ref="C71:C72"/>
    <mergeCell ref="B74:B77"/>
    <mergeCell ref="C75:C76"/>
    <mergeCell ref="B102:B105"/>
    <mergeCell ref="C103:C104"/>
    <mergeCell ref="B106:B109"/>
    <mergeCell ref="C107:C108"/>
    <mergeCell ref="B110:B113"/>
    <mergeCell ref="C111:C112"/>
    <mergeCell ref="B90:B93"/>
    <mergeCell ref="C91:C92"/>
    <mergeCell ref="B94:B97"/>
    <mergeCell ref="C95:C96"/>
    <mergeCell ref="B98:B101"/>
    <mergeCell ref="C99:C100"/>
    <mergeCell ref="B126:B129"/>
    <mergeCell ref="C127:C128"/>
    <mergeCell ref="B130:B133"/>
    <mergeCell ref="C131:C132"/>
    <mergeCell ref="B134:B137"/>
    <mergeCell ref="C135:C136"/>
    <mergeCell ref="B114:B117"/>
    <mergeCell ref="C115:C116"/>
    <mergeCell ref="B118:B121"/>
    <mergeCell ref="C119:C120"/>
    <mergeCell ref="B122:B125"/>
    <mergeCell ref="C123:C124"/>
    <mergeCell ref="B150:B153"/>
    <mergeCell ref="C151:C152"/>
    <mergeCell ref="B154:B157"/>
    <mergeCell ref="C155:C156"/>
    <mergeCell ref="B158:B161"/>
    <mergeCell ref="C159:C160"/>
    <mergeCell ref="B138:B141"/>
    <mergeCell ref="C139:C140"/>
    <mergeCell ref="B142:B145"/>
    <mergeCell ref="C143:C144"/>
    <mergeCell ref="B146:B149"/>
    <mergeCell ref="C147:C148"/>
    <mergeCell ref="B174:B177"/>
    <mergeCell ref="C175:C176"/>
    <mergeCell ref="B178:B181"/>
    <mergeCell ref="C179:C180"/>
    <mergeCell ref="B182:B185"/>
    <mergeCell ref="C183:C184"/>
    <mergeCell ref="B162:B165"/>
    <mergeCell ref="C163:C164"/>
    <mergeCell ref="B166:B169"/>
    <mergeCell ref="C167:C168"/>
    <mergeCell ref="B170:B173"/>
    <mergeCell ref="C171:C172"/>
    <mergeCell ref="B198:B201"/>
    <mergeCell ref="C199:C200"/>
    <mergeCell ref="B202:B205"/>
    <mergeCell ref="C203:C204"/>
    <mergeCell ref="B206:B209"/>
    <mergeCell ref="C207:C208"/>
    <mergeCell ref="B186:B189"/>
    <mergeCell ref="C187:C188"/>
    <mergeCell ref="B190:B193"/>
    <mergeCell ref="C191:C192"/>
    <mergeCell ref="B194:B197"/>
    <mergeCell ref="C195:C196"/>
    <mergeCell ref="B222:B225"/>
    <mergeCell ref="C223:C224"/>
    <mergeCell ref="B226:B229"/>
    <mergeCell ref="C227:C228"/>
    <mergeCell ref="B230:B233"/>
    <mergeCell ref="C231:C232"/>
    <mergeCell ref="B210:B213"/>
    <mergeCell ref="C211:C212"/>
    <mergeCell ref="B214:B217"/>
    <mergeCell ref="C215:C216"/>
    <mergeCell ref="B218:B221"/>
    <mergeCell ref="C219:C220"/>
    <mergeCell ref="B246:B249"/>
    <mergeCell ref="C247:C248"/>
    <mergeCell ref="B250:B253"/>
    <mergeCell ref="C251:C252"/>
    <mergeCell ref="B254:B257"/>
    <mergeCell ref="C255:C256"/>
    <mergeCell ref="B234:B237"/>
    <mergeCell ref="C235:C236"/>
    <mergeCell ref="B238:B241"/>
    <mergeCell ref="C239:C240"/>
    <mergeCell ref="B242:B245"/>
    <mergeCell ref="C243:C244"/>
    <mergeCell ref="B270:B273"/>
    <mergeCell ref="C271:C272"/>
    <mergeCell ref="B274:B277"/>
    <mergeCell ref="C275:C276"/>
    <mergeCell ref="B278:B281"/>
    <mergeCell ref="C279:C280"/>
    <mergeCell ref="B258:B261"/>
    <mergeCell ref="C259:C260"/>
    <mergeCell ref="B262:B265"/>
    <mergeCell ref="C263:C264"/>
    <mergeCell ref="B266:B269"/>
    <mergeCell ref="C267:C268"/>
    <mergeCell ref="B294:B297"/>
    <mergeCell ref="C295:C296"/>
    <mergeCell ref="B298:B301"/>
    <mergeCell ref="C299:C300"/>
    <mergeCell ref="B302:B305"/>
    <mergeCell ref="C303:C304"/>
    <mergeCell ref="B282:B285"/>
    <mergeCell ref="C283:C284"/>
    <mergeCell ref="B286:B289"/>
    <mergeCell ref="C287:C288"/>
    <mergeCell ref="B290:B293"/>
    <mergeCell ref="C291:C292"/>
    <mergeCell ref="B318:B321"/>
    <mergeCell ref="C319:C320"/>
    <mergeCell ref="B322:B325"/>
    <mergeCell ref="C323:C324"/>
    <mergeCell ref="B326:B329"/>
    <mergeCell ref="C327:C328"/>
    <mergeCell ref="B306:B309"/>
    <mergeCell ref="C307:C308"/>
    <mergeCell ref="B310:B313"/>
    <mergeCell ref="C311:C312"/>
    <mergeCell ref="B314:B317"/>
    <mergeCell ref="C315:C316"/>
    <mergeCell ref="B342:B345"/>
    <mergeCell ref="C343:C344"/>
    <mergeCell ref="B346:B349"/>
    <mergeCell ref="C347:C348"/>
    <mergeCell ref="B350:B353"/>
    <mergeCell ref="C351:C352"/>
    <mergeCell ref="B330:B333"/>
    <mergeCell ref="C331:C332"/>
    <mergeCell ref="B334:B337"/>
    <mergeCell ref="C335:C336"/>
    <mergeCell ref="B338:B341"/>
    <mergeCell ref="C339:C340"/>
    <mergeCell ref="B366:B369"/>
    <mergeCell ref="C367:C368"/>
    <mergeCell ref="B370:B373"/>
    <mergeCell ref="C371:C372"/>
    <mergeCell ref="B354:B357"/>
    <mergeCell ref="C355:C356"/>
    <mergeCell ref="B358:B361"/>
    <mergeCell ref="C359:C360"/>
    <mergeCell ref="B362:B365"/>
    <mergeCell ref="C363:C364"/>
  </mergeCells>
  <conditionalFormatting sqref="A198 A18 A22 A26 A30 A34 A38 A42 A46 A50 A54 A58 A62 A66 A70 A74 A78 A82 A86 A90 A94 A98 A102 A106 A110 A114 A118 A122 A126 A130 A134 A138 A142 A146 A150 A154 A158 A162 A166 A170 A174 A178 A182 A186 A190 A194 A202 A206 A210 A214">
    <cfRule type="duplicateValues" dxfId="876" priority="280"/>
  </conditionalFormatting>
  <conditionalFormatting sqref="A198">
    <cfRule type="duplicateValues" dxfId="875" priority="279"/>
    <cfRule type="duplicateValues" dxfId="874" priority="278"/>
    <cfRule type="duplicateValues" dxfId="873" priority="277"/>
    <cfRule type="duplicateValues" dxfId="872" priority="276"/>
    <cfRule type="duplicateValues" dxfId="871" priority="275"/>
    <cfRule type="duplicateValues" dxfId="870" priority="274"/>
  </conditionalFormatting>
  <conditionalFormatting sqref="A218">
    <cfRule type="duplicateValues" dxfId="869" priority="271"/>
    <cfRule type="duplicateValues" dxfId="868" priority="273"/>
    <cfRule type="duplicateValues" dxfId="867" priority="272"/>
    <cfRule type="duplicateValues" dxfId="866" priority="270"/>
    <cfRule type="duplicateValues" dxfId="865" priority="269"/>
    <cfRule type="duplicateValues" dxfId="864" priority="268"/>
    <cfRule type="duplicateValues" dxfId="863" priority="267"/>
  </conditionalFormatting>
  <conditionalFormatting sqref="A222">
    <cfRule type="duplicateValues" dxfId="862" priority="266"/>
    <cfRule type="duplicateValues" dxfId="861" priority="265"/>
    <cfRule type="duplicateValues" dxfId="860" priority="264"/>
    <cfRule type="duplicateValues" dxfId="859" priority="263"/>
    <cfRule type="duplicateValues" dxfId="858" priority="262"/>
    <cfRule type="duplicateValues" dxfId="857" priority="261"/>
    <cfRule type="duplicateValues" dxfId="856" priority="260"/>
  </conditionalFormatting>
  <conditionalFormatting sqref="A226">
    <cfRule type="duplicateValues" dxfId="855" priority="259"/>
    <cfRule type="duplicateValues" dxfId="854" priority="258"/>
    <cfRule type="duplicateValues" dxfId="853" priority="257"/>
    <cfRule type="duplicateValues" dxfId="852" priority="256"/>
    <cfRule type="duplicateValues" dxfId="851" priority="254"/>
    <cfRule type="duplicateValues" dxfId="850" priority="253"/>
    <cfRule type="duplicateValues" dxfId="849" priority="255"/>
  </conditionalFormatting>
  <conditionalFormatting sqref="A230">
    <cfRule type="duplicateValues" dxfId="848" priority="248"/>
    <cfRule type="duplicateValues" dxfId="847" priority="252"/>
    <cfRule type="duplicateValues" dxfId="846" priority="251"/>
    <cfRule type="duplicateValues" dxfId="845" priority="250"/>
    <cfRule type="duplicateValues" dxfId="844" priority="249"/>
    <cfRule type="duplicateValues" dxfId="843" priority="247"/>
    <cfRule type="duplicateValues" dxfId="842" priority="246"/>
  </conditionalFormatting>
  <conditionalFormatting sqref="A234">
    <cfRule type="duplicateValues" dxfId="841" priority="245"/>
    <cfRule type="duplicateValues" dxfId="840" priority="244"/>
    <cfRule type="duplicateValues" dxfId="839" priority="243"/>
    <cfRule type="duplicateValues" dxfId="838" priority="242"/>
    <cfRule type="duplicateValues" dxfId="837" priority="241"/>
    <cfRule type="duplicateValues" dxfId="836" priority="240"/>
    <cfRule type="duplicateValues" dxfId="835" priority="239"/>
  </conditionalFormatting>
  <conditionalFormatting sqref="A238">
    <cfRule type="duplicateValues" dxfId="834" priority="238"/>
    <cfRule type="duplicateValues" dxfId="833" priority="237"/>
    <cfRule type="duplicateValues" dxfId="832" priority="236"/>
    <cfRule type="duplicateValues" dxfId="831" priority="235"/>
    <cfRule type="duplicateValues" dxfId="830" priority="234"/>
    <cfRule type="duplicateValues" dxfId="829" priority="233"/>
    <cfRule type="duplicateValues" dxfId="828" priority="232"/>
  </conditionalFormatting>
  <conditionalFormatting sqref="A242">
    <cfRule type="duplicateValues" dxfId="827" priority="231"/>
    <cfRule type="duplicateValues" dxfId="826" priority="230"/>
    <cfRule type="duplicateValues" dxfId="825" priority="229"/>
    <cfRule type="duplicateValues" dxfId="824" priority="228"/>
    <cfRule type="duplicateValues" dxfId="823" priority="227"/>
    <cfRule type="duplicateValues" dxfId="822" priority="226"/>
    <cfRule type="duplicateValues" dxfId="821" priority="225"/>
  </conditionalFormatting>
  <conditionalFormatting sqref="A246">
    <cfRule type="duplicateValues" dxfId="820" priority="224"/>
    <cfRule type="duplicateValues" dxfId="819" priority="223"/>
    <cfRule type="duplicateValues" dxfId="818" priority="222"/>
    <cfRule type="duplicateValues" dxfId="817" priority="221"/>
    <cfRule type="duplicateValues" dxfId="816" priority="220"/>
    <cfRule type="duplicateValues" dxfId="815" priority="219"/>
    <cfRule type="duplicateValues" dxfId="814" priority="218"/>
  </conditionalFormatting>
  <conditionalFormatting sqref="A250">
    <cfRule type="duplicateValues" dxfId="813" priority="216"/>
    <cfRule type="duplicateValues" dxfId="812" priority="217"/>
    <cfRule type="duplicateValues" dxfId="811" priority="215"/>
    <cfRule type="duplicateValues" dxfId="810" priority="214"/>
    <cfRule type="duplicateValues" dxfId="809" priority="213"/>
    <cfRule type="duplicateValues" dxfId="808" priority="212"/>
    <cfRule type="duplicateValues" dxfId="807" priority="211"/>
  </conditionalFormatting>
  <conditionalFormatting sqref="A254">
    <cfRule type="duplicateValues" dxfId="806" priority="208"/>
    <cfRule type="duplicateValues" dxfId="805" priority="210"/>
    <cfRule type="duplicateValues" dxfId="804" priority="209"/>
    <cfRule type="duplicateValues" dxfId="803" priority="207"/>
    <cfRule type="duplicateValues" dxfId="802" priority="206"/>
    <cfRule type="duplicateValues" dxfId="801" priority="205"/>
    <cfRule type="duplicateValues" dxfId="800" priority="204"/>
  </conditionalFormatting>
  <conditionalFormatting sqref="A258">
    <cfRule type="duplicateValues" dxfId="799" priority="203"/>
    <cfRule type="duplicateValues" dxfId="798" priority="202"/>
    <cfRule type="duplicateValues" dxfId="797" priority="201"/>
    <cfRule type="duplicateValues" dxfId="796" priority="200"/>
    <cfRule type="duplicateValues" dxfId="795" priority="199"/>
    <cfRule type="duplicateValues" dxfId="794" priority="198"/>
    <cfRule type="duplicateValues" dxfId="793" priority="197"/>
  </conditionalFormatting>
  <conditionalFormatting sqref="A262">
    <cfRule type="duplicateValues" dxfId="792" priority="196"/>
    <cfRule type="duplicateValues" dxfId="791" priority="195"/>
    <cfRule type="duplicateValues" dxfId="790" priority="194"/>
    <cfRule type="duplicateValues" dxfId="789" priority="193"/>
    <cfRule type="duplicateValues" dxfId="788" priority="192"/>
    <cfRule type="duplicateValues" dxfId="787" priority="191"/>
    <cfRule type="duplicateValues" dxfId="786" priority="190"/>
  </conditionalFormatting>
  <conditionalFormatting sqref="A266">
    <cfRule type="duplicateValues" dxfId="785" priority="189"/>
    <cfRule type="duplicateValues" dxfId="784" priority="188"/>
    <cfRule type="duplicateValues" dxfId="783" priority="187"/>
    <cfRule type="duplicateValues" dxfId="782" priority="186"/>
    <cfRule type="duplicateValues" dxfId="781" priority="185"/>
    <cfRule type="duplicateValues" dxfId="780" priority="184"/>
    <cfRule type="duplicateValues" dxfId="779" priority="183"/>
  </conditionalFormatting>
  <conditionalFormatting sqref="A270">
    <cfRule type="duplicateValues" dxfId="778" priority="182"/>
    <cfRule type="duplicateValues" dxfId="777" priority="177"/>
    <cfRule type="duplicateValues" dxfId="776" priority="181"/>
    <cfRule type="duplicateValues" dxfId="775" priority="180"/>
    <cfRule type="duplicateValues" dxfId="774" priority="179"/>
    <cfRule type="duplicateValues" dxfId="773" priority="178"/>
    <cfRule type="duplicateValues" dxfId="772" priority="176"/>
  </conditionalFormatting>
  <conditionalFormatting sqref="A274">
    <cfRule type="duplicateValues" dxfId="771" priority="172"/>
    <cfRule type="duplicateValues" dxfId="770" priority="169"/>
    <cfRule type="duplicateValues" dxfId="769" priority="170"/>
    <cfRule type="duplicateValues" dxfId="768" priority="171"/>
    <cfRule type="duplicateValues" dxfId="767" priority="175"/>
    <cfRule type="duplicateValues" dxfId="766" priority="174"/>
    <cfRule type="duplicateValues" dxfId="765" priority="173"/>
  </conditionalFormatting>
  <conditionalFormatting sqref="A278">
    <cfRule type="duplicateValues" dxfId="764" priority="166"/>
    <cfRule type="duplicateValues" dxfId="763" priority="167"/>
    <cfRule type="duplicateValues" dxfId="762" priority="168"/>
    <cfRule type="duplicateValues" dxfId="761" priority="165"/>
    <cfRule type="duplicateValues" dxfId="760" priority="164"/>
    <cfRule type="duplicateValues" dxfId="759" priority="163"/>
    <cfRule type="duplicateValues" dxfId="758" priority="162"/>
  </conditionalFormatting>
  <conditionalFormatting sqref="A282">
    <cfRule type="duplicateValues" dxfId="757" priority="155"/>
    <cfRule type="duplicateValues" dxfId="756" priority="161"/>
    <cfRule type="duplicateValues" dxfId="755" priority="160"/>
    <cfRule type="duplicateValues" dxfId="754" priority="159"/>
    <cfRule type="duplicateValues" dxfId="753" priority="158"/>
    <cfRule type="duplicateValues" dxfId="752" priority="157"/>
    <cfRule type="duplicateValues" dxfId="751" priority="156"/>
  </conditionalFormatting>
  <conditionalFormatting sqref="A286">
    <cfRule type="duplicateValues" dxfId="750" priority="150"/>
    <cfRule type="duplicateValues" dxfId="749" priority="151"/>
    <cfRule type="duplicateValues" dxfId="748" priority="153"/>
    <cfRule type="duplicateValues" dxfId="747" priority="154"/>
    <cfRule type="duplicateValues" dxfId="746" priority="148"/>
    <cfRule type="duplicateValues" dxfId="745" priority="149"/>
    <cfRule type="duplicateValues" dxfId="744" priority="152"/>
  </conditionalFormatting>
  <conditionalFormatting sqref="A290">
    <cfRule type="duplicateValues" dxfId="743" priority="141"/>
    <cfRule type="duplicateValues" dxfId="742" priority="142"/>
    <cfRule type="duplicateValues" dxfId="741" priority="143"/>
    <cfRule type="duplicateValues" dxfId="740" priority="144"/>
    <cfRule type="duplicateValues" dxfId="739" priority="145"/>
    <cfRule type="duplicateValues" dxfId="738" priority="146"/>
    <cfRule type="duplicateValues" dxfId="737" priority="147"/>
  </conditionalFormatting>
  <conditionalFormatting sqref="A294">
    <cfRule type="duplicateValues" dxfId="736" priority="140"/>
    <cfRule type="duplicateValues" dxfId="735" priority="139"/>
    <cfRule type="duplicateValues" dxfId="734" priority="138"/>
    <cfRule type="duplicateValues" dxfId="733" priority="137"/>
    <cfRule type="duplicateValues" dxfId="732" priority="136"/>
    <cfRule type="duplicateValues" dxfId="731" priority="135"/>
    <cfRule type="duplicateValues" dxfId="730" priority="134"/>
  </conditionalFormatting>
  <conditionalFormatting sqref="A298">
    <cfRule type="duplicateValues" dxfId="729" priority="130"/>
    <cfRule type="duplicateValues" dxfId="728" priority="133"/>
    <cfRule type="duplicateValues" dxfId="727" priority="132"/>
    <cfRule type="duplicateValues" dxfId="726" priority="131"/>
    <cfRule type="duplicateValues" dxfId="725" priority="129"/>
    <cfRule type="duplicateValues" dxfId="724" priority="128"/>
    <cfRule type="duplicateValues" dxfId="723" priority="127"/>
  </conditionalFormatting>
  <conditionalFormatting sqref="A302">
    <cfRule type="duplicateValues" dxfId="722" priority="126"/>
    <cfRule type="duplicateValues" dxfId="721" priority="125"/>
    <cfRule type="duplicateValues" dxfId="720" priority="124"/>
    <cfRule type="duplicateValues" dxfId="719" priority="123"/>
    <cfRule type="duplicateValues" dxfId="718" priority="122"/>
    <cfRule type="duplicateValues" dxfId="717" priority="121"/>
    <cfRule type="duplicateValues" dxfId="716" priority="120"/>
  </conditionalFormatting>
  <conditionalFormatting sqref="A306">
    <cfRule type="duplicateValues" dxfId="715" priority="119"/>
    <cfRule type="duplicateValues" dxfId="714" priority="118"/>
    <cfRule type="duplicateValues" dxfId="713" priority="117"/>
    <cfRule type="duplicateValues" dxfId="712" priority="116"/>
    <cfRule type="duplicateValues" dxfId="711" priority="115"/>
    <cfRule type="duplicateValues" dxfId="710" priority="114"/>
    <cfRule type="duplicateValues" dxfId="709" priority="113"/>
  </conditionalFormatting>
  <conditionalFormatting sqref="A310">
    <cfRule type="duplicateValues" dxfId="708" priority="112"/>
    <cfRule type="duplicateValues" dxfId="707" priority="107"/>
    <cfRule type="duplicateValues" dxfId="706" priority="111"/>
    <cfRule type="duplicateValues" dxfId="705" priority="110"/>
    <cfRule type="duplicateValues" dxfId="704" priority="109"/>
    <cfRule type="duplicateValues" dxfId="703" priority="108"/>
    <cfRule type="duplicateValues" dxfId="702" priority="106"/>
  </conditionalFormatting>
  <conditionalFormatting sqref="A314">
    <cfRule type="duplicateValues" dxfId="701" priority="102"/>
    <cfRule type="duplicateValues" dxfId="700" priority="99"/>
    <cfRule type="duplicateValues" dxfId="699" priority="100"/>
    <cfRule type="duplicateValues" dxfId="698" priority="101"/>
    <cfRule type="duplicateValues" dxfId="697" priority="105"/>
    <cfRule type="duplicateValues" dxfId="696" priority="104"/>
    <cfRule type="duplicateValues" dxfId="695" priority="103"/>
  </conditionalFormatting>
  <conditionalFormatting sqref="A318">
    <cfRule type="duplicateValues" dxfId="694" priority="96"/>
    <cfRule type="duplicateValues" dxfId="693" priority="97"/>
    <cfRule type="duplicateValues" dxfId="692" priority="98"/>
    <cfRule type="duplicateValues" dxfId="691" priority="95"/>
    <cfRule type="duplicateValues" dxfId="690" priority="94"/>
    <cfRule type="duplicateValues" dxfId="689" priority="93"/>
    <cfRule type="duplicateValues" dxfId="688" priority="92"/>
  </conditionalFormatting>
  <conditionalFormatting sqref="A322">
    <cfRule type="duplicateValues" dxfId="687" priority="85"/>
    <cfRule type="duplicateValues" dxfId="686" priority="91"/>
    <cfRule type="duplicateValues" dxfId="685" priority="90"/>
    <cfRule type="duplicateValues" dxfId="684" priority="89"/>
    <cfRule type="duplicateValues" dxfId="683" priority="88"/>
    <cfRule type="duplicateValues" dxfId="682" priority="87"/>
    <cfRule type="duplicateValues" dxfId="681" priority="86"/>
  </conditionalFormatting>
  <conditionalFormatting sqref="A326">
    <cfRule type="duplicateValues" dxfId="680" priority="82"/>
    <cfRule type="duplicateValues" dxfId="679" priority="83"/>
    <cfRule type="duplicateValues" dxfId="678" priority="78"/>
    <cfRule type="duplicateValues" dxfId="677" priority="79"/>
    <cfRule type="duplicateValues" dxfId="676" priority="80"/>
    <cfRule type="duplicateValues" dxfId="675" priority="81"/>
    <cfRule type="duplicateValues" dxfId="674" priority="84"/>
  </conditionalFormatting>
  <conditionalFormatting sqref="A330">
    <cfRule type="duplicateValues" dxfId="673" priority="77"/>
    <cfRule type="duplicateValues" dxfId="672" priority="76"/>
    <cfRule type="duplicateValues" dxfId="671" priority="75"/>
    <cfRule type="duplicateValues" dxfId="670" priority="74"/>
    <cfRule type="duplicateValues" dxfId="669" priority="73"/>
    <cfRule type="duplicateValues" dxfId="668" priority="72"/>
    <cfRule type="duplicateValues" dxfId="667" priority="71"/>
  </conditionalFormatting>
  <conditionalFormatting sqref="A334">
    <cfRule type="duplicateValues" dxfId="666" priority="68"/>
    <cfRule type="duplicateValues" dxfId="665" priority="70"/>
    <cfRule type="duplicateValues" dxfId="664" priority="69"/>
    <cfRule type="duplicateValues" dxfId="663" priority="67"/>
    <cfRule type="duplicateValues" dxfId="662" priority="66"/>
    <cfRule type="duplicateValues" dxfId="661" priority="65"/>
    <cfRule type="duplicateValues" dxfId="660" priority="64"/>
  </conditionalFormatting>
  <conditionalFormatting sqref="A338">
    <cfRule type="duplicateValues" dxfId="659" priority="59"/>
    <cfRule type="duplicateValues" dxfId="658" priority="63"/>
    <cfRule type="duplicateValues" dxfId="657" priority="62"/>
    <cfRule type="duplicateValues" dxfId="656" priority="61"/>
    <cfRule type="duplicateValues" dxfId="655" priority="60"/>
    <cfRule type="duplicateValues" dxfId="654" priority="58"/>
    <cfRule type="duplicateValues" dxfId="653" priority="57"/>
  </conditionalFormatting>
  <conditionalFormatting sqref="A342">
    <cfRule type="duplicateValues" dxfId="652" priority="56"/>
    <cfRule type="duplicateValues" dxfId="651" priority="55"/>
    <cfRule type="duplicateValues" dxfId="650" priority="54"/>
    <cfRule type="duplicateValues" dxfId="649" priority="53"/>
    <cfRule type="duplicateValues" dxfId="648" priority="52"/>
    <cfRule type="duplicateValues" dxfId="647" priority="51"/>
    <cfRule type="duplicateValues" dxfId="646" priority="50"/>
  </conditionalFormatting>
  <conditionalFormatting sqref="A346">
    <cfRule type="duplicateValues" dxfId="645" priority="49"/>
    <cfRule type="duplicateValues" dxfId="644" priority="48"/>
    <cfRule type="duplicateValues" dxfId="643" priority="47"/>
    <cfRule type="duplicateValues" dxfId="642" priority="46"/>
    <cfRule type="duplicateValues" dxfId="641" priority="45"/>
    <cfRule type="duplicateValues" dxfId="640" priority="44"/>
    <cfRule type="duplicateValues" dxfId="639" priority="43"/>
  </conditionalFormatting>
  <conditionalFormatting sqref="A350">
    <cfRule type="duplicateValues" dxfId="638" priority="42"/>
    <cfRule type="duplicateValues" dxfId="637" priority="41"/>
    <cfRule type="duplicateValues" dxfId="636" priority="36"/>
    <cfRule type="duplicateValues" dxfId="635" priority="40"/>
    <cfRule type="duplicateValues" dxfId="634" priority="39"/>
    <cfRule type="duplicateValues" dxfId="633" priority="38"/>
    <cfRule type="duplicateValues" dxfId="632" priority="37"/>
  </conditionalFormatting>
  <conditionalFormatting sqref="A354">
    <cfRule type="duplicateValues" dxfId="631" priority="29"/>
    <cfRule type="duplicateValues" dxfId="630" priority="35"/>
    <cfRule type="duplicateValues" dxfId="629" priority="34"/>
    <cfRule type="duplicateValues" dxfId="628" priority="33"/>
    <cfRule type="duplicateValues" dxfId="627" priority="32"/>
    <cfRule type="duplicateValues" dxfId="626" priority="31"/>
    <cfRule type="duplicateValues" dxfId="625" priority="30"/>
  </conditionalFormatting>
  <conditionalFormatting sqref="A358">
    <cfRule type="duplicateValues" dxfId="624" priority="23"/>
    <cfRule type="duplicateValues" dxfId="623" priority="28"/>
    <cfRule type="duplicateValues" dxfId="622" priority="27"/>
    <cfRule type="duplicateValues" dxfId="621" priority="26"/>
    <cfRule type="duplicateValues" dxfId="620" priority="25"/>
    <cfRule type="duplicateValues" dxfId="619" priority="24"/>
    <cfRule type="duplicateValues" dxfId="618" priority="22"/>
  </conditionalFormatting>
  <conditionalFormatting sqref="A362">
    <cfRule type="duplicateValues" dxfId="617" priority="21"/>
    <cfRule type="duplicateValues" dxfId="616" priority="20"/>
    <cfRule type="duplicateValues" dxfId="615" priority="19"/>
    <cfRule type="duplicateValues" dxfId="614" priority="18"/>
    <cfRule type="duplicateValues" dxfId="613" priority="17"/>
    <cfRule type="duplicateValues" dxfId="612" priority="16"/>
    <cfRule type="duplicateValues" dxfId="611" priority="15"/>
  </conditionalFormatting>
  <conditionalFormatting sqref="A366">
    <cfRule type="duplicateValues" dxfId="610" priority="14"/>
    <cfRule type="duplicateValues" dxfId="609" priority="13"/>
    <cfRule type="duplicateValues" dxfId="608" priority="12"/>
    <cfRule type="duplicateValues" dxfId="607" priority="11"/>
    <cfRule type="duplicateValues" dxfId="606" priority="10"/>
    <cfRule type="duplicateValues" dxfId="605" priority="9"/>
    <cfRule type="duplicateValues" dxfId="604" priority="8"/>
  </conditionalFormatting>
  <conditionalFormatting sqref="A370">
    <cfRule type="duplicateValues" dxfId="603" priority="5"/>
    <cfRule type="duplicateValues" dxfId="602" priority="6"/>
    <cfRule type="duplicateValues" dxfId="601" priority="7"/>
    <cfRule type="duplicateValues" dxfId="600" priority="1"/>
    <cfRule type="duplicateValues" dxfId="599" priority="2"/>
    <cfRule type="duplicateValues" dxfId="598" priority="3"/>
    <cfRule type="duplicateValues" dxfId="597" priority="4"/>
  </conditionalFormatting>
  <conditionalFormatting sqref="A374:A1048576 A1:A17">
    <cfRule type="duplicateValues" dxfId="596" priority="283"/>
  </conditionalFormatting>
  <conditionalFormatting sqref="A374:A1048576">
    <cfRule type="duplicateValues" dxfId="595" priority="281"/>
    <cfRule type="duplicateValues" dxfId="594" priority="282"/>
  </conditionalFormatting>
  <printOptions horizontalCentered="1"/>
  <pageMargins left="0" right="0" top="0.5" bottom="0" header="0.3" footer="0.3"/>
  <pageSetup paperSize="9" scale="3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M377"/>
  <sheetViews>
    <sheetView showGridLines="0" zoomScale="85" zoomScaleNormal="85" workbookViewId="0">
      <pane xSplit="4" ySplit="8" topLeftCell="E9" activePane="bottomRight" state="frozen"/>
      <selection pane="topRight" activeCell="E1" sqref="E1"/>
      <selection pane="bottomLeft" activeCell="A9" sqref="A9"/>
      <selection pane="bottomRight" activeCell="G25" sqref="G25"/>
    </sheetView>
  </sheetViews>
  <sheetFormatPr defaultRowHeight="15" x14ac:dyDescent="0.25"/>
  <cols>
    <col min="1" max="2" width="8.42578125" style="11" customWidth="1"/>
    <col min="3" max="3" width="14.7109375" style="12" customWidth="1"/>
    <col min="4" max="4" width="8.28515625" style="12" customWidth="1"/>
    <col min="5" max="5" width="14.5703125" customWidth="1"/>
    <col min="6" max="9" width="13.42578125" customWidth="1"/>
    <col min="10" max="11" width="13" customWidth="1"/>
    <col min="12" max="33" width="13.42578125" customWidth="1"/>
    <col min="34" max="34" width="10.7109375" customWidth="1"/>
    <col min="35" max="36" width="10.7109375" hidden="1" customWidth="1"/>
    <col min="37" max="37" width="10.85546875" bestFit="1" customWidth="1"/>
    <col min="38" max="41" width="8.85546875" customWidth="1"/>
  </cols>
  <sheetData>
    <row r="2" spans="1:39" x14ac:dyDescent="0.25">
      <c r="A2" s="10" t="s">
        <v>5</v>
      </c>
      <c r="F2" s="56"/>
      <c r="G2" s="56"/>
      <c r="H2" s="56"/>
      <c r="I2" s="56"/>
      <c r="J2" s="56"/>
      <c r="K2" s="56"/>
      <c r="L2" s="56"/>
      <c r="M2" s="56"/>
      <c r="N2" s="56"/>
      <c r="O2" s="56"/>
      <c r="P2" s="56"/>
      <c r="Q2" s="56"/>
      <c r="R2" s="56"/>
      <c r="S2" s="56"/>
      <c r="T2" s="56"/>
      <c r="U2" s="56"/>
      <c r="V2" s="56"/>
      <c r="W2" s="56"/>
      <c r="X2" s="56"/>
      <c r="Y2" s="68"/>
      <c r="Z2" s="56"/>
      <c r="AA2" s="56"/>
      <c r="AB2" s="56"/>
      <c r="AC2" s="56"/>
      <c r="AD2" s="56"/>
      <c r="AE2" s="56"/>
      <c r="AF2" s="56"/>
      <c r="AG2" s="56"/>
      <c r="AH2" s="56"/>
      <c r="AI2" s="56"/>
      <c r="AJ2" s="56"/>
      <c r="AK2" s="56"/>
      <c r="AL2" s="56"/>
    </row>
    <row r="3" spans="1:39" x14ac:dyDescent="0.25">
      <c r="A3" s="10" t="s">
        <v>23</v>
      </c>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f>SUM(F3:AJ3)</f>
        <v>0</v>
      </c>
      <c r="AL3" s="56"/>
      <c r="AM3" s="58"/>
    </row>
    <row r="4" spans="1:39" x14ac:dyDescent="0.25">
      <c r="A4" s="11" t="s">
        <v>117</v>
      </c>
      <c r="F4" s="56"/>
      <c r="G4" s="69"/>
      <c r="H4" s="69"/>
      <c r="I4" s="68"/>
      <c r="J4" s="69"/>
      <c r="K4" s="68"/>
      <c r="L4" s="68"/>
      <c r="M4" s="68"/>
      <c r="N4" s="68"/>
      <c r="O4" s="68"/>
      <c r="P4" s="68"/>
      <c r="Q4" s="69"/>
      <c r="R4" s="68"/>
      <c r="S4" s="68"/>
      <c r="T4" s="68"/>
      <c r="U4" s="68"/>
      <c r="V4" s="68"/>
      <c r="W4" s="68"/>
      <c r="X4" s="69"/>
      <c r="Y4" s="56"/>
      <c r="Z4" s="56"/>
      <c r="AA4" s="56"/>
      <c r="AB4" s="56"/>
      <c r="AC4" s="56"/>
      <c r="AD4" s="56"/>
      <c r="AE4" s="56"/>
      <c r="AF4" s="56"/>
      <c r="AG4" s="56"/>
      <c r="AH4" s="56"/>
      <c r="AI4" s="56"/>
      <c r="AJ4" s="56"/>
      <c r="AK4" s="62">
        <f>SUM(F4:AJ4)</f>
        <v>0</v>
      </c>
      <c r="AL4" s="56"/>
      <c r="AM4" s="58"/>
    </row>
    <row r="5" spans="1:39" s="56" customFormat="1" x14ac:dyDescent="0.25">
      <c r="A5" s="59"/>
      <c r="B5" s="59"/>
      <c r="C5" s="60"/>
      <c r="D5" s="60"/>
      <c r="F5" s="62">
        <v>132</v>
      </c>
      <c r="G5" s="63">
        <v>86</v>
      </c>
      <c r="H5" s="63">
        <v>86</v>
      </c>
      <c r="I5" s="63">
        <v>0</v>
      </c>
      <c r="J5" s="63">
        <v>90.5</v>
      </c>
      <c r="K5" s="63">
        <v>128</v>
      </c>
      <c r="L5" s="63">
        <v>166</v>
      </c>
      <c r="M5" s="63">
        <v>0</v>
      </c>
      <c r="N5" s="63">
        <v>160</v>
      </c>
      <c r="O5" s="63">
        <v>107</v>
      </c>
      <c r="P5" s="62">
        <v>0</v>
      </c>
      <c r="Q5" s="65">
        <v>126</v>
      </c>
      <c r="R5" s="65">
        <v>129</v>
      </c>
      <c r="S5" s="65">
        <v>0</v>
      </c>
      <c r="T5" s="65">
        <v>160</v>
      </c>
      <c r="U5" s="65">
        <v>165</v>
      </c>
      <c r="V5" s="65">
        <v>144</v>
      </c>
      <c r="W5" s="65">
        <v>79</v>
      </c>
      <c r="X5" s="65">
        <v>142</v>
      </c>
      <c r="Y5" s="65">
        <f>165-39</f>
        <v>126</v>
      </c>
      <c r="Z5" s="65">
        <f>141-26</f>
        <v>115</v>
      </c>
      <c r="AA5" s="65">
        <v>138</v>
      </c>
      <c r="AB5" s="65">
        <v>114</v>
      </c>
      <c r="AC5" s="65">
        <v>90</v>
      </c>
      <c r="AD5" s="65">
        <v>0</v>
      </c>
      <c r="AE5" s="65">
        <v>123</v>
      </c>
      <c r="AF5" s="65">
        <v>125</v>
      </c>
      <c r="AG5" s="65">
        <v>136</v>
      </c>
      <c r="AH5" s="65">
        <v>118</v>
      </c>
      <c r="AI5" s="70"/>
      <c r="AJ5" s="70"/>
      <c r="AK5" s="61"/>
      <c r="AL5" s="62">
        <f>AK5-AK4</f>
        <v>0</v>
      </c>
      <c r="AM5" s="58"/>
    </row>
    <row r="6" spans="1:39" s="56" customFormat="1" x14ac:dyDescent="0.25">
      <c r="A6" s="59"/>
      <c r="B6" s="59"/>
      <c r="C6" s="60"/>
      <c r="D6" s="60"/>
      <c r="F6" s="62">
        <f>(45+19+6)*1.9</f>
        <v>133</v>
      </c>
      <c r="G6" s="57">
        <f>(38+38)*1.2</f>
        <v>91.2</v>
      </c>
      <c r="H6" s="57">
        <f>(38+6+20)*1.4</f>
        <v>89.6</v>
      </c>
      <c r="I6" s="57">
        <f>(15+20+10)*1.7</f>
        <v>76.5</v>
      </c>
      <c r="J6" s="57">
        <f>(15+14+21)*1.8</f>
        <v>90</v>
      </c>
      <c r="K6" s="57">
        <f>(28+37)*1.98</f>
        <v>128.69999999999999</v>
      </c>
      <c r="L6" s="57">
        <f>(27+31+15)*2.28</f>
        <v>166.44</v>
      </c>
      <c r="M6" s="63">
        <f>37*1.7</f>
        <v>62.9</v>
      </c>
      <c r="N6" s="57">
        <f>(20+5+26)*3.15</f>
        <v>160.65</v>
      </c>
      <c r="O6" s="56">
        <f>45*2.4</f>
        <v>108</v>
      </c>
      <c r="P6" s="56">
        <f>38*1.7</f>
        <v>64.599999999999994</v>
      </c>
      <c r="Q6" s="56">
        <f>(17+25)*3</f>
        <v>126</v>
      </c>
      <c r="R6" s="56">
        <f>(21+22)*3</f>
        <v>129</v>
      </c>
      <c r="T6" s="56">
        <f>(30+33)*2.55</f>
        <v>160.64999999999998</v>
      </c>
      <c r="U6" s="56">
        <f>(25+46)*2.33</f>
        <v>165.43</v>
      </c>
      <c r="V6" s="56">
        <f>(29+9+30+1)*2.09</f>
        <v>144.20999999999998</v>
      </c>
      <c r="W6" s="56">
        <f>66*1.2</f>
        <v>79.2</v>
      </c>
      <c r="X6" s="56">
        <f>(27+27)*2.64</f>
        <v>142.56</v>
      </c>
      <c r="Y6" s="56">
        <f>(28+37+5+11)*1.55</f>
        <v>125.55</v>
      </c>
      <c r="Z6" s="56">
        <f>(22+40+5)*1.72</f>
        <v>115.24</v>
      </c>
      <c r="AA6" s="56">
        <f>(20+32+3+6)*2.27</f>
        <v>138.47</v>
      </c>
      <c r="AB6" s="56">
        <f>(32+38)*1.64</f>
        <v>114.8</v>
      </c>
      <c r="AC6" s="56">
        <f>(33+15+11+2)*1.5</f>
        <v>91.5</v>
      </c>
      <c r="AD6" s="56">
        <f>(18)*1.7</f>
        <v>30.599999999999998</v>
      </c>
      <c r="AE6" s="56">
        <f>(19+34)*2.33</f>
        <v>123.49000000000001</v>
      </c>
      <c r="AF6" s="56">
        <f>(40+3+42)*1.48</f>
        <v>125.8</v>
      </c>
      <c r="AG6" s="56">
        <f>(44+1+45+3)*1.47</f>
        <v>136.71</v>
      </c>
      <c r="AH6" s="56">
        <f>(43+3+41+2)*1.33</f>
        <v>118.37</v>
      </c>
      <c r="AI6" s="68"/>
      <c r="AJ6" s="68"/>
      <c r="AK6" s="62">
        <f>SUM(F6:AJ6)</f>
        <v>3239.17</v>
      </c>
      <c r="AL6" s="62">
        <f>AK6-AK3</f>
        <v>3239.17</v>
      </c>
      <c r="AM6" s="61">
        <f>+AK9-AK5</f>
        <v>3128.7099999999991</v>
      </c>
    </row>
    <row r="7" spans="1:39" x14ac:dyDescent="0.25">
      <c r="A7" s="81" t="s">
        <v>0</v>
      </c>
      <c r="B7" s="83" t="s">
        <v>12</v>
      </c>
      <c r="C7" s="81" t="s">
        <v>6</v>
      </c>
      <c r="D7" s="81" t="s">
        <v>10</v>
      </c>
      <c r="E7" s="83" t="s">
        <v>11</v>
      </c>
      <c r="F7" s="84" t="s">
        <v>1</v>
      </c>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1" t="s">
        <v>2</v>
      </c>
    </row>
    <row r="8" spans="1:39" x14ac:dyDescent="0.25">
      <c r="A8" s="82"/>
      <c r="B8" s="82"/>
      <c r="C8" s="82"/>
      <c r="D8" s="82"/>
      <c r="E8" s="87"/>
      <c r="F8" s="54">
        <v>1</v>
      </c>
      <c r="G8" s="54">
        <v>2</v>
      </c>
      <c r="H8" s="54">
        <v>3</v>
      </c>
      <c r="I8" s="52">
        <v>4</v>
      </c>
      <c r="J8" s="54">
        <v>5</v>
      </c>
      <c r="K8" s="54">
        <v>6</v>
      </c>
      <c r="L8" s="54">
        <v>7</v>
      </c>
      <c r="M8" s="52">
        <v>8</v>
      </c>
      <c r="N8" s="54">
        <v>9</v>
      </c>
      <c r="O8" s="52">
        <v>10</v>
      </c>
      <c r="P8" s="52">
        <v>11</v>
      </c>
      <c r="Q8" s="54">
        <v>12</v>
      </c>
      <c r="R8" s="54">
        <v>13</v>
      </c>
      <c r="S8" s="54">
        <v>14</v>
      </c>
      <c r="T8" s="54">
        <v>15</v>
      </c>
      <c r="U8" s="54">
        <v>16</v>
      </c>
      <c r="V8" s="54">
        <v>17</v>
      </c>
      <c r="W8" s="54">
        <v>18</v>
      </c>
      <c r="X8" s="54">
        <v>19</v>
      </c>
      <c r="Y8" s="54">
        <v>20</v>
      </c>
      <c r="Z8" s="54">
        <v>21</v>
      </c>
      <c r="AA8" s="54">
        <v>22</v>
      </c>
      <c r="AB8" s="54">
        <v>23</v>
      </c>
      <c r="AC8" s="54">
        <v>24</v>
      </c>
      <c r="AD8" s="54">
        <v>25</v>
      </c>
      <c r="AE8" s="54">
        <v>26</v>
      </c>
      <c r="AF8" s="54">
        <v>27</v>
      </c>
      <c r="AG8" s="54">
        <v>28</v>
      </c>
      <c r="AH8" s="54">
        <v>29</v>
      </c>
      <c r="AI8" s="54">
        <v>30</v>
      </c>
      <c r="AJ8" s="54">
        <v>31</v>
      </c>
      <c r="AK8" s="82"/>
    </row>
    <row r="9" spans="1:39" s="40" customFormat="1" x14ac:dyDescent="0.25">
      <c r="A9" s="88" t="s">
        <v>2</v>
      </c>
      <c r="B9" s="88"/>
      <c r="C9" s="36" t="s">
        <v>7</v>
      </c>
      <c r="D9" s="36" t="s">
        <v>4</v>
      </c>
      <c r="E9" s="37"/>
      <c r="F9" s="51">
        <f>SUM(F18,F22,F26,F30,F34,F38,F42,F46,F50,F54,F58,F62,F66,F70,F74,F78,F82,F86,F90,F94,F98,F102,F106,F110,F114,F118,F122,F126,F130,F134,F138,F142,F146,F150,F154,F158,F162,F166,F170,F174,F178,F182,F186,F190,F194,F198,F202,F206,F210,F214,F218,F222,F226,F230,F234,F238,F242,F246,F250,F254,F258,F262,F266,F270,F274,F278,F282,F286,F290,F294,F298,F302,F306,F310,F314,F318,F322,F326,F330,F334,F338,F342,F346,F350,F354,F358,F362,F366,F370,F374)</f>
        <v>122.69999999999999</v>
      </c>
      <c r="G9" s="51">
        <f t="shared" ref="G9:AH11" si="0">SUM(G18,G22,G26,G30,G34,G38,G42,G46,G50,G54,G58,G62,G66,G70,G74,G78,G82,G86,G90,G94,G98,G102,G106,G110,G114,G118,G122,G126,G130,G134,G138,G142,G146,G150,G154,G158,G162,G166,G170,G174,G178,G182,G186,G190,G194,G198,G202,G206,G210,G214,G218,G222,G226,G230,G234,G238,G242,G246,G250,G254,G258,G262,G266,G270,G274,G278,G282,G286,G290,G294,G298,G302,G306,G310,G314,G318,G322,G326,G330,G334,G338,G342,G346,G350,G354,G358,G362,G366,G370,G374)</f>
        <v>80.900000000000006</v>
      </c>
      <c r="H9" s="51">
        <f t="shared" si="0"/>
        <v>89.6</v>
      </c>
      <c r="I9" s="51">
        <f t="shared" si="0"/>
        <v>76.5</v>
      </c>
      <c r="J9" s="51">
        <f t="shared" si="0"/>
        <v>90</v>
      </c>
      <c r="K9" s="51">
        <f t="shared" si="0"/>
        <v>118.39999999999999</v>
      </c>
      <c r="L9" s="51">
        <f t="shared" si="0"/>
        <v>166.43999999999997</v>
      </c>
      <c r="M9" s="51">
        <f t="shared" si="0"/>
        <v>62.9</v>
      </c>
      <c r="N9" s="51">
        <f t="shared" si="0"/>
        <v>143.1</v>
      </c>
      <c r="O9" s="51">
        <f t="shared" si="0"/>
        <v>108</v>
      </c>
      <c r="P9" s="51">
        <f t="shared" si="0"/>
        <v>64.599999999999994</v>
      </c>
      <c r="Q9" s="51">
        <f t="shared" si="0"/>
        <v>115.7</v>
      </c>
      <c r="R9" s="51">
        <f t="shared" si="0"/>
        <v>118.7</v>
      </c>
      <c r="S9" s="51">
        <f t="shared" si="0"/>
        <v>0</v>
      </c>
      <c r="T9" s="51">
        <f t="shared" si="0"/>
        <v>150.34999999999997</v>
      </c>
      <c r="U9" s="51">
        <f t="shared" si="0"/>
        <v>155.13</v>
      </c>
      <c r="V9" s="51">
        <f t="shared" si="0"/>
        <v>133.90999999999997</v>
      </c>
      <c r="W9" s="51">
        <f t="shared" si="0"/>
        <v>79.2</v>
      </c>
      <c r="X9" s="51">
        <f t="shared" si="0"/>
        <v>142.56</v>
      </c>
      <c r="Y9" s="51">
        <f t="shared" si="0"/>
        <v>125.55</v>
      </c>
      <c r="Z9" s="51">
        <f t="shared" si="0"/>
        <v>115.24</v>
      </c>
      <c r="AA9" s="51">
        <f t="shared" si="0"/>
        <v>138.47</v>
      </c>
      <c r="AB9" s="51">
        <f t="shared" si="0"/>
        <v>114.8</v>
      </c>
      <c r="AC9" s="51">
        <f t="shared" si="0"/>
        <v>91.5</v>
      </c>
      <c r="AD9" s="51">
        <f t="shared" si="0"/>
        <v>30.599999999999998</v>
      </c>
      <c r="AE9" s="51">
        <f t="shared" si="0"/>
        <v>123.49000000000001</v>
      </c>
      <c r="AF9" s="51">
        <f t="shared" si="0"/>
        <v>125.8</v>
      </c>
      <c r="AG9" s="51">
        <f t="shared" si="0"/>
        <v>126.19999999999997</v>
      </c>
      <c r="AH9" s="51">
        <f t="shared" si="0"/>
        <v>118.37</v>
      </c>
      <c r="AI9" s="51" t="e">
        <f>SUM(AI18,AI22,AI26,AI30,AI34,AI38,AI42,AI46,AI50,AI54,AI58,AI62,AI66,AI70,#REF!,AI74,AI78,AI82,AI86,AI90,AI94,AI98,AI102,AI106,AI110,AI114,AI118,AI122,AI126,AI130,AI134,AI138,AI142,AI146,AI150,AI154,AI158,AI162,AI166,AI170,AI174,AI178,AI182,AI186,AI190,AI194,AI198,AI202,AI206,AI210,AI214,AI218,AI222,AI226,AI230,AI234,AI238,AI242,AI246,AI250,AI254,AI258,AI262,AI266,AI270,AI274,AI278,AI282,AI286,AI290,AI294,AI298,AI302,AI306,AI310,AI314,AI318,AI322,AI326,AI330,AI334,AI338,AI342,AI346,AI350,AI354,AI358,AI362,AI366,AI370,AI374)</f>
        <v>#REF!</v>
      </c>
      <c r="AJ9" s="51" t="e">
        <f>SUM(AJ18,AJ22,AJ26,AJ30,AJ34,AJ38,AJ42,AJ46,AJ50,AJ54,AJ58,AJ62,AJ66,AJ70,#REF!,AJ74,AJ78,AJ82,AJ86,AJ90,AJ94,AJ98,AJ102,AJ106,AJ110,AJ114,AJ118,AJ122,AJ126,AJ130,AJ134,AJ138,AJ142,AJ146,AJ150,AJ154,AJ158,AJ162,AJ166,AJ170,AJ174,AJ178,AJ182,AJ186,AJ190,AJ194,AJ198,AJ202,AJ206,AJ210,AJ214,AJ218,AJ222,AJ226,AJ230,AJ234,AJ238,AJ242,AJ246,AJ250,AJ254,AJ258,AJ262,AJ266,AJ270,AJ274,AJ278,AJ282,AJ286,AJ290,AJ294,AJ298,AJ302,AJ306,AJ310,AJ314,AJ318,AJ322,AJ326,AJ330,AJ334,AJ338,AJ342,AJ346,AJ350,AJ354,AJ358,AJ362,AJ366,AJ370,AJ374)</f>
        <v>#REF!</v>
      </c>
      <c r="AK9" s="64">
        <f>SUM(F9:AH9)</f>
        <v>3128.7099999999991</v>
      </c>
      <c r="AM9" s="71">
        <f>AK9-AK10</f>
        <v>-361.22000000000162</v>
      </c>
    </row>
    <row r="10" spans="1:39" s="40" customFormat="1" x14ac:dyDescent="0.25">
      <c r="A10" s="90"/>
      <c r="B10" s="90"/>
      <c r="C10" s="88" t="s">
        <v>8</v>
      </c>
      <c r="D10" s="36" t="s">
        <v>4</v>
      </c>
      <c r="E10" s="37"/>
      <c r="F10" s="51">
        <f t="shared" ref="F10:U12" si="1">SUM(F19,F23,F27,F31,F35,F39,F43,F47,F51,F55,F59,F63,F67,F71,F75,F79,F83,F87,F91,F95,F99,F103,F107,F111,F115,F119,F123,F127,F131,F135,F139,F143,F147,F151,F155,F159,F163,F167,F171,F175,F179,F183,F187,F191,F195,F199,F203,F207,F211,F215,F219,F223,F227,F231,F235,F239,F243,F247,F251,F255,F259,F263,F267,F271,F275,F279,F283,F287,F291,F295,F299,F303,F307,F311,F315,F319,F323,F327,F331,F335,F339,F343,F347,F351,F355,F359,F363,F367,F371,F375)</f>
        <v>138.26</v>
      </c>
      <c r="G10" s="51">
        <f t="shared" si="1"/>
        <v>115.16</v>
      </c>
      <c r="H10" s="51">
        <f t="shared" si="1"/>
        <v>135.54</v>
      </c>
      <c r="I10" s="51">
        <f t="shared" si="1"/>
        <v>35.700000000000003</v>
      </c>
      <c r="J10" s="51">
        <f t="shared" si="1"/>
        <v>124.16</v>
      </c>
      <c r="K10" s="51">
        <f t="shared" si="1"/>
        <v>136.84</v>
      </c>
      <c r="L10" s="51">
        <f t="shared" si="1"/>
        <v>117.6</v>
      </c>
      <c r="M10" s="51">
        <f t="shared" si="1"/>
        <v>48.7</v>
      </c>
      <c r="N10" s="51">
        <f t="shared" si="1"/>
        <v>123.56</v>
      </c>
      <c r="O10" s="51">
        <f t="shared" si="1"/>
        <v>25.5</v>
      </c>
      <c r="P10" s="51">
        <f t="shared" si="1"/>
        <v>44</v>
      </c>
      <c r="Q10" s="51">
        <f t="shared" si="1"/>
        <v>146.24</v>
      </c>
      <c r="R10" s="51">
        <f t="shared" si="1"/>
        <v>159.6</v>
      </c>
      <c r="S10" s="51">
        <f t="shared" si="1"/>
        <v>0</v>
      </c>
      <c r="T10" s="51">
        <f t="shared" si="1"/>
        <v>140</v>
      </c>
      <c r="U10" s="51">
        <f t="shared" si="1"/>
        <v>128.56</v>
      </c>
      <c r="V10" s="51">
        <f t="shared" si="0"/>
        <v>164.95</v>
      </c>
      <c r="W10" s="51">
        <f t="shared" si="0"/>
        <v>97.44</v>
      </c>
      <c r="X10" s="51">
        <f t="shared" si="0"/>
        <v>153.96</v>
      </c>
      <c r="Y10" s="51">
        <f t="shared" si="0"/>
        <v>148.4</v>
      </c>
      <c r="Z10" s="51">
        <f t="shared" si="0"/>
        <v>149.80000000000001</v>
      </c>
      <c r="AA10" s="51">
        <f t="shared" si="0"/>
        <v>155.32</v>
      </c>
      <c r="AB10" s="51">
        <f t="shared" si="0"/>
        <v>116.47999999999999</v>
      </c>
      <c r="AC10" s="51">
        <f t="shared" si="0"/>
        <v>154.56</v>
      </c>
      <c r="AD10" s="51">
        <f t="shared" si="0"/>
        <v>154.28</v>
      </c>
      <c r="AE10" s="51">
        <f t="shared" si="0"/>
        <v>138.32</v>
      </c>
      <c r="AF10" s="51">
        <f t="shared" si="0"/>
        <v>146</v>
      </c>
      <c r="AG10" s="51">
        <f t="shared" si="0"/>
        <v>153</v>
      </c>
      <c r="AH10" s="51">
        <f t="shared" si="0"/>
        <v>138</v>
      </c>
      <c r="AI10" s="51" t="e">
        <f>SUM(AI19,AI23,AI27,AI31,AI35,AI39,AI43,AI47,AI51,AI55,AI59,AI63,AI67,AI71,#REF!,AI75,AI79,AI83,AI87,AI91,AI95,AI99,AI103,AI107,AI111,AI115,AI119,AI123,AI127,AI131,AI135,AI139,AI143,AI147,AI151,AI155,AI159,AI163,AI167,AI171,AI175,AI179,AI183,AI187,AI191,AI195,AI199,AI203,AI207,AI211,AI215,AI219,AI223,AI227,AI231,AI235,AI239,AI243,AI247,AI251,AI255,AI259,AI263,AI267,AI271,AI275,AI279,AI283,AI287,AI291,AI295,AI299,AI303,AI307,AI311,AI315,AI319,AI323,AI327,AI331,AI335,AI339,AI343,AI347,AI351,AI355,AI359,AI363,AI367,AI371,AI375)</f>
        <v>#REF!</v>
      </c>
      <c r="AJ10" s="51" t="e">
        <f>SUM(AJ19,AJ23,AJ27,AJ31,AJ35,AJ39,AJ43,AJ47,AJ51,AJ55,AJ59,AJ63,AJ67,AJ71,#REF!,AJ75,AJ79,AJ83,AJ87,AJ91,AJ95,AJ99,AJ103,AJ107,AJ111,AJ115,AJ119,AJ123,AJ127,AJ131,AJ135,AJ139,AJ143,AJ147,AJ151,AJ155,AJ159,AJ163,AJ167,AJ171,AJ175,AJ179,AJ183,AJ187,AJ191,AJ195,AJ199,AJ203,AJ207,AJ211,AJ215,AJ219,AJ223,AJ227,AJ231,AJ235,AJ239,AJ243,AJ247,AJ251,AJ255,AJ259,AJ263,AJ267,AJ271,AJ275,AJ279,AJ283,AJ287,AJ291,AJ295,AJ299,AJ303,AJ307,AJ311,AJ315,AJ319,AJ323,AJ327,AJ331,AJ335,AJ339,AJ343,AJ347,AJ351,AJ355,AJ359,AJ363,AJ367,AJ371,AJ375)</f>
        <v>#REF!</v>
      </c>
      <c r="AK10" s="64">
        <f t="shared" ref="AK10:AK12" si="2">SUM(F10:AH10)</f>
        <v>3489.9300000000007</v>
      </c>
      <c r="AL10" s="67"/>
    </row>
    <row r="11" spans="1:39" s="40" customFormat="1" x14ac:dyDescent="0.25">
      <c r="A11" s="90"/>
      <c r="B11" s="90"/>
      <c r="C11" s="89"/>
      <c r="D11" s="36" t="s">
        <v>3</v>
      </c>
      <c r="E11" s="37"/>
      <c r="F11" s="51">
        <f t="shared" si="1"/>
        <v>4.3100000000000005</v>
      </c>
      <c r="G11" s="51">
        <f t="shared" si="0"/>
        <v>3.43</v>
      </c>
      <c r="H11" s="51">
        <f t="shared" si="0"/>
        <v>3.41</v>
      </c>
      <c r="I11" s="51">
        <f t="shared" si="0"/>
        <v>1.28</v>
      </c>
      <c r="J11" s="51">
        <f t="shared" si="0"/>
        <v>3.05</v>
      </c>
      <c r="K11" s="51">
        <f t="shared" si="0"/>
        <v>3.25</v>
      </c>
      <c r="L11" s="51">
        <f t="shared" si="0"/>
        <v>3.03</v>
      </c>
      <c r="M11" s="51">
        <f t="shared" si="0"/>
        <v>2.04</v>
      </c>
      <c r="N11" s="51">
        <f t="shared" si="0"/>
        <v>3.51</v>
      </c>
      <c r="O11" s="51">
        <f t="shared" si="0"/>
        <v>1.03</v>
      </c>
      <c r="P11" s="51">
        <f t="shared" si="0"/>
        <v>1.58</v>
      </c>
      <c r="Q11" s="51">
        <f t="shared" si="0"/>
        <v>4.2200000000000006</v>
      </c>
      <c r="R11" s="51">
        <f t="shared" si="0"/>
        <v>4.16</v>
      </c>
      <c r="S11" s="51">
        <f t="shared" si="0"/>
        <v>0</v>
      </c>
      <c r="T11" s="51">
        <f t="shared" si="0"/>
        <v>3.77</v>
      </c>
      <c r="U11" s="51">
        <f t="shared" si="0"/>
        <v>3.41</v>
      </c>
      <c r="V11" s="51">
        <f t="shared" si="0"/>
        <v>3.54</v>
      </c>
      <c r="W11" s="51">
        <f t="shared" si="0"/>
        <v>2.38</v>
      </c>
      <c r="X11" s="51">
        <f t="shared" si="0"/>
        <v>4.2699999999999996</v>
      </c>
      <c r="Y11" s="51">
        <f t="shared" si="0"/>
        <v>3.9899999999999998</v>
      </c>
      <c r="Z11" s="51">
        <f t="shared" si="0"/>
        <v>4.0199999999999996</v>
      </c>
      <c r="AA11" s="51">
        <f t="shared" si="0"/>
        <v>4</v>
      </c>
      <c r="AB11" s="51">
        <f t="shared" si="0"/>
        <v>2.93</v>
      </c>
      <c r="AC11" s="51">
        <f t="shared" si="0"/>
        <v>4.09</v>
      </c>
      <c r="AD11" s="51">
        <f t="shared" si="0"/>
        <v>4.08</v>
      </c>
      <c r="AE11" s="51">
        <f t="shared" si="0"/>
        <v>3.66</v>
      </c>
      <c r="AF11" s="51">
        <f t="shared" si="0"/>
        <v>4.32</v>
      </c>
      <c r="AG11" s="51">
        <f t="shared" si="0"/>
        <v>4.71</v>
      </c>
      <c r="AH11" s="51">
        <f t="shared" si="0"/>
        <v>4.7300000000000004</v>
      </c>
      <c r="AI11" s="51" t="e">
        <f>SUM(AI20,AI24,AI28,AI32,AI36,AI40,AI44,AI48,AI52,AI56,AI60,AI64,AI68,AI72,#REF!,AI76,AI80,AI84,AI88,AI92,AI96,AI100,AI104,AI108,AI112,AI116,AI120,AI124,AI128,AI132,AI136,AI140,AI144,AI148,AI152,AI156,AI160,AI164,AI168,AI172,AI176,AI180,AI184,AI188,AI192,AI196,AI200,AI204,AI208,AI212,AI216,AI220,AI224,AI228,AI232,AI236,AI240,AI244,AI248,AI252,AI256,AI260,AI264,AI268,AI272,AI276,AI280,AI284,AI288,AI292,AI296,AI300,AI304,AI308,AI312,AI316,AI320,AI324,AI328,AI332,AI336,AI340,AI344,AI348,AI352,AI356,AI360,AI364,AI368,AI372,AI376)</f>
        <v>#REF!</v>
      </c>
      <c r="AJ11" s="51" t="e">
        <f>SUM(AJ20,AJ24,AJ28,AJ32,AJ36,AJ40,AJ44,AJ48,AJ52,AJ56,AJ60,AJ64,AJ68,AJ72,#REF!,AJ76,AJ80,AJ84,AJ88,AJ92,AJ96,AJ100,AJ104,AJ108,AJ112,AJ116,AJ120,AJ124,AJ128,AJ132,AJ136,AJ140,AJ144,AJ148,AJ152,AJ156,AJ160,AJ164,AJ168,AJ172,AJ176,AJ180,AJ184,AJ188,AJ192,AJ196,AJ200,AJ204,AJ208,AJ212,AJ216,AJ220,AJ224,AJ228,AJ232,AJ236,AJ240,AJ244,AJ248,AJ252,AJ256,AJ260,AJ264,AJ268,AJ272,AJ276,AJ280,AJ284,AJ288,AJ292,AJ296,AJ300,AJ304,AJ308,AJ312,AJ316,AJ320,AJ324,AJ328,AJ332,AJ336,AJ340,AJ344,AJ348,AJ352,AJ356,AJ360,AJ364,AJ368,AJ372,AJ376)</f>
        <v>#REF!</v>
      </c>
      <c r="AK11" s="64">
        <f t="shared" si="2"/>
        <v>96.200000000000017</v>
      </c>
    </row>
    <row r="12" spans="1:39" s="40" customFormat="1" ht="15.75" customHeight="1" x14ac:dyDescent="0.25">
      <c r="A12" s="90"/>
      <c r="B12" s="90"/>
      <c r="C12" s="36" t="s">
        <v>114</v>
      </c>
      <c r="D12" s="36" t="s">
        <v>4</v>
      </c>
      <c r="E12" s="55">
        <v>860.35899999999924</v>
      </c>
      <c r="F12" s="51">
        <f t="shared" si="1"/>
        <v>844.7989999999993</v>
      </c>
      <c r="G12" s="51">
        <f t="shared" ref="G12:AJ12" si="3">SUM(F12+G9-G10)</f>
        <v>810.53899999999931</v>
      </c>
      <c r="H12" s="51">
        <f t="shared" si="3"/>
        <v>764.59899999999936</v>
      </c>
      <c r="I12" s="51">
        <f t="shared" si="3"/>
        <v>805.39899999999932</v>
      </c>
      <c r="J12" s="51">
        <f t="shared" si="3"/>
        <v>771.23899999999935</v>
      </c>
      <c r="K12" s="51">
        <f t="shared" si="3"/>
        <v>752.7989999999993</v>
      </c>
      <c r="L12" s="51">
        <f t="shared" si="3"/>
        <v>801.63899999999921</v>
      </c>
      <c r="M12" s="51">
        <f t="shared" si="3"/>
        <v>815.83899999999915</v>
      </c>
      <c r="N12" s="51">
        <f t="shared" si="3"/>
        <v>835.37899999999922</v>
      </c>
      <c r="O12" s="51">
        <f t="shared" si="3"/>
        <v>917.87899999999922</v>
      </c>
      <c r="P12" s="51">
        <f t="shared" si="3"/>
        <v>938.47899999999925</v>
      </c>
      <c r="Q12" s="51">
        <f>SUM(P12+Q9-Q10)</f>
        <v>907.93899999999917</v>
      </c>
      <c r="R12" s="51">
        <f>SUM(Q12+R9-R10)</f>
        <v>867.03899999999919</v>
      </c>
      <c r="S12" s="51">
        <f t="shared" si="3"/>
        <v>867.03899999999919</v>
      </c>
      <c r="T12" s="51">
        <f t="shared" si="3"/>
        <v>877.38899999999921</v>
      </c>
      <c r="U12" s="51">
        <f t="shared" si="3"/>
        <v>903.95899999999938</v>
      </c>
      <c r="V12" s="51">
        <f t="shared" si="3"/>
        <v>872.91899999999919</v>
      </c>
      <c r="W12" s="51">
        <f t="shared" si="3"/>
        <v>854.67899999999918</v>
      </c>
      <c r="X12" s="51">
        <f t="shared" si="3"/>
        <v>843.27899999999909</v>
      </c>
      <c r="Y12" s="51">
        <f t="shared" si="3"/>
        <v>820.42899999999906</v>
      </c>
      <c r="Z12" s="51">
        <f t="shared" si="3"/>
        <v>785.86899999999901</v>
      </c>
      <c r="AA12" s="51">
        <f t="shared" si="3"/>
        <v>769.0189999999991</v>
      </c>
      <c r="AB12" s="51">
        <f t="shared" si="3"/>
        <v>767.33899999999903</v>
      </c>
      <c r="AC12" s="51">
        <f t="shared" si="3"/>
        <v>704.27899999999909</v>
      </c>
      <c r="AD12" s="51">
        <f t="shared" si="3"/>
        <v>580.59899999999914</v>
      </c>
      <c r="AE12" s="51">
        <f t="shared" si="3"/>
        <v>565.7689999999991</v>
      </c>
      <c r="AF12" s="51">
        <f t="shared" si="3"/>
        <v>545.56899999999905</v>
      </c>
      <c r="AG12" s="51">
        <f t="shared" si="3"/>
        <v>518.76899999999898</v>
      </c>
      <c r="AH12" s="51">
        <f t="shared" si="3"/>
        <v>499.13899999999899</v>
      </c>
      <c r="AI12" s="51" t="e">
        <f t="shared" si="3"/>
        <v>#REF!</v>
      </c>
      <c r="AJ12" s="51" t="e">
        <f t="shared" si="3"/>
        <v>#REF!</v>
      </c>
      <c r="AK12" s="64">
        <f t="shared" si="2"/>
        <v>22609.610999999979</v>
      </c>
    </row>
    <row r="13" spans="1:39" s="40" customFormat="1" x14ac:dyDescent="0.25">
      <c r="A13" s="90"/>
      <c r="B13" s="90"/>
      <c r="C13" s="43" t="s">
        <v>19</v>
      </c>
      <c r="D13" s="36" t="s">
        <v>4</v>
      </c>
      <c r="E13" s="44"/>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45"/>
      <c r="AI13" s="45"/>
      <c r="AJ13" s="45"/>
      <c r="AK13" s="44"/>
    </row>
    <row r="14" spans="1:39" s="40" customFormat="1" x14ac:dyDescent="0.25">
      <c r="A14" s="90"/>
      <c r="B14" s="90"/>
      <c r="C14" s="43" t="s">
        <v>20</v>
      </c>
      <c r="D14" s="36" t="s">
        <v>4</v>
      </c>
      <c r="E14" s="44"/>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45"/>
      <c r="AI14" s="45"/>
      <c r="AJ14" s="45"/>
      <c r="AK14" s="44"/>
    </row>
    <row r="15" spans="1:39" s="40" customFormat="1" x14ac:dyDescent="0.25">
      <c r="A15" s="90"/>
      <c r="B15" s="90"/>
      <c r="C15" s="43" t="s">
        <v>21</v>
      </c>
      <c r="D15" s="36" t="s">
        <v>4</v>
      </c>
      <c r="E15" s="44"/>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45"/>
      <c r="AI15" s="45"/>
      <c r="AJ15" s="45"/>
      <c r="AK15" s="44"/>
    </row>
    <row r="16" spans="1:39" s="40" customFormat="1" ht="15.75" customHeight="1" x14ac:dyDescent="0.25">
      <c r="A16" s="89"/>
      <c r="B16" s="89"/>
      <c r="C16" s="43" t="s">
        <v>22</v>
      </c>
      <c r="D16" s="36" t="s">
        <v>4</v>
      </c>
      <c r="E16" s="50"/>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1">
        <v>0</v>
      </c>
      <c r="AC16" s="51">
        <v>0</v>
      </c>
      <c r="AD16" s="51">
        <v>0</v>
      </c>
      <c r="AE16" s="51">
        <v>0</v>
      </c>
      <c r="AF16" s="51">
        <v>0</v>
      </c>
      <c r="AG16" s="51">
        <v>0</v>
      </c>
      <c r="AH16" s="51">
        <v>0</v>
      </c>
      <c r="AI16" s="51">
        <v>0</v>
      </c>
      <c r="AJ16" s="51">
        <v>0</v>
      </c>
      <c r="AK16" s="39">
        <f>AJ16</f>
        <v>0</v>
      </c>
    </row>
    <row r="17" spans="1:37" x14ac:dyDescent="0.25">
      <c r="A17" s="32"/>
      <c r="B17" s="32"/>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7" x14ac:dyDescent="0.25">
      <c r="A18" s="47" t="s">
        <v>25</v>
      </c>
      <c r="B18" s="76">
        <f>VLOOKUP(A18,[1]INTI!$F$4:$G$317,2,FALSE)</f>
        <v>30.690999999999999</v>
      </c>
      <c r="C18" s="8" t="s">
        <v>7</v>
      </c>
      <c r="D18" s="8" t="s">
        <v>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f>SUM(F18:AJ18)</f>
        <v>0</v>
      </c>
    </row>
    <row r="19" spans="1:37" x14ac:dyDescent="0.25">
      <c r="A19" s="48" t="str">
        <f t="shared" ref="A19:A21" si="4">A18</f>
        <v>J12</v>
      </c>
      <c r="B19" s="77"/>
      <c r="C19" s="76" t="s">
        <v>8</v>
      </c>
      <c r="D19" s="8" t="s">
        <v>4</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f>SUM(F19:AJ19)</f>
        <v>0</v>
      </c>
    </row>
    <row r="20" spans="1:37" x14ac:dyDescent="0.25">
      <c r="A20" s="48" t="str">
        <f t="shared" si="4"/>
        <v>J12</v>
      </c>
      <c r="B20" s="77"/>
      <c r="C20" s="78"/>
      <c r="D20" s="8" t="s">
        <v>3</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f>SUM(F20:AJ20)</f>
        <v>0</v>
      </c>
    </row>
    <row r="21" spans="1:37" x14ac:dyDescent="0.25">
      <c r="A21" s="49" t="str">
        <f t="shared" si="4"/>
        <v>J12</v>
      </c>
      <c r="B21" s="78"/>
      <c r="C21" s="5" t="s">
        <v>9</v>
      </c>
      <c r="D21" s="5" t="s">
        <v>4</v>
      </c>
      <c r="E21" s="1">
        <v>-20</v>
      </c>
      <c r="F21" s="6">
        <f t="shared" ref="F21:AH21" si="5">E21+F18-F19</f>
        <v>-20</v>
      </c>
      <c r="G21" s="6">
        <f t="shared" si="5"/>
        <v>-20</v>
      </c>
      <c r="H21" s="6">
        <f t="shared" si="5"/>
        <v>-20</v>
      </c>
      <c r="I21" s="6">
        <f t="shared" si="5"/>
        <v>-20</v>
      </c>
      <c r="J21" s="6">
        <f t="shared" si="5"/>
        <v>-20</v>
      </c>
      <c r="K21" s="6">
        <f t="shared" si="5"/>
        <v>-20</v>
      </c>
      <c r="L21" s="6">
        <f t="shared" si="5"/>
        <v>-20</v>
      </c>
      <c r="M21" s="6">
        <f t="shared" si="5"/>
        <v>-20</v>
      </c>
      <c r="N21" s="6">
        <f t="shared" si="5"/>
        <v>-20</v>
      </c>
      <c r="O21" s="6">
        <f t="shared" si="5"/>
        <v>-20</v>
      </c>
      <c r="P21" s="6">
        <f t="shared" si="5"/>
        <v>-20</v>
      </c>
      <c r="Q21" s="6">
        <f t="shared" si="5"/>
        <v>-20</v>
      </c>
      <c r="R21" s="6">
        <f t="shared" si="5"/>
        <v>-20</v>
      </c>
      <c r="S21" s="6">
        <f t="shared" si="5"/>
        <v>-20</v>
      </c>
      <c r="T21" s="6">
        <f t="shared" si="5"/>
        <v>-20</v>
      </c>
      <c r="U21" s="6">
        <f t="shared" si="5"/>
        <v>-20</v>
      </c>
      <c r="V21" s="6">
        <f t="shared" si="5"/>
        <v>-20</v>
      </c>
      <c r="W21" s="6">
        <f t="shared" si="5"/>
        <v>-20</v>
      </c>
      <c r="X21" s="6">
        <f t="shared" si="5"/>
        <v>-20</v>
      </c>
      <c r="Y21" s="6">
        <f t="shared" si="5"/>
        <v>-20</v>
      </c>
      <c r="Z21" s="6">
        <f t="shared" si="5"/>
        <v>-20</v>
      </c>
      <c r="AA21" s="6">
        <f t="shared" si="5"/>
        <v>-20</v>
      </c>
      <c r="AB21" s="6">
        <f t="shared" si="5"/>
        <v>-20</v>
      </c>
      <c r="AC21" s="6">
        <f t="shared" si="5"/>
        <v>-20</v>
      </c>
      <c r="AD21" s="6">
        <f t="shared" si="5"/>
        <v>-20</v>
      </c>
      <c r="AE21" s="6">
        <f t="shared" si="5"/>
        <v>-20</v>
      </c>
      <c r="AF21" s="6">
        <f t="shared" si="5"/>
        <v>-20</v>
      </c>
      <c r="AG21" s="6">
        <f t="shared" si="5"/>
        <v>-20</v>
      </c>
      <c r="AH21" s="6">
        <f t="shared" si="5"/>
        <v>-20</v>
      </c>
      <c r="AI21" s="6">
        <f>AG21+AI18-AI19</f>
        <v>-20</v>
      </c>
      <c r="AJ21" s="6">
        <f>AH21+AJ18-AJ19</f>
        <v>-20</v>
      </c>
      <c r="AK21" s="6">
        <f>AJ21</f>
        <v>-20</v>
      </c>
    </row>
    <row r="22" spans="1:37" x14ac:dyDescent="0.25">
      <c r="A22" s="47" t="s">
        <v>30</v>
      </c>
      <c r="B22" s="76">
        <f>VLOOKUP(A22,[1]INTI!$F$4:$G$317,2,FALSE)</f>
        <v>28.35</v>
      </c>
      <c r="C22" s="8" t="s">
        <v>7</v>
      </c>
      <c r="D22" s="8" t="s">
        <v>4</v>
      </c>
      <c r="E22" s="1"/>
      <c r="F22" s="1">
        <f>(6+45)*1.9-10.3</f>
        <v>86.6</v>
      </c>
      <c r="G22" s="1">
        <f>(38+38)*1.2-10.3</f>
        <v>80.900000000000006</v>
      </c>
      <c r="H22" s="1">
        <f>20*1.4</f>
        <v>28</v>
      </c>
      <c r="I22" s="1">
        <f>(10+15)*1.7</f>
        <v>42.5</v>
      </c>
      <c r="J22" s="1">
        <f>(15+14)*1.8</f>
        <v>52.2</v>
      </c>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f>SUM(F22:AJ22)</f>
        <v>290.2</v>
      </c>
    </row>
    <row r="23" spans="1:37" x14ac:dyDescent="0.25">
      <c r="A23" s="48" t="str">
        <f t="shared" ref="A23:A25" si="6">A22</f>
        <v>Q19</v>
      </c>
      <c r="B23" s="77"/>
      <c r="C23" s="76" t="s">
        <v>8</v>
      </c>
      <c r="D23" s="8" t="s">
        <v>4</v>
      </c>
      <c r="E23" s="1"/>
      <c r="F23" s="1"/>
      <c r="G23" s="1">
        <v>115.16</v>
      </c>
      <c r="H23" s="1">
        <v>135.54</v>
      </c>
      <c r="I23" s="1">
        <v>35.700000000000003</v>
      </c>
      <c r="J23" s="1">
        <v>124.16</v>
      </c>
      <c r="K23" s="1">
        <v>136.84</v>
      </c>
      <c r="L23" s="1">
        <v>117.6</v>
      </c>
      <c r="M23" s="1"/>
      <c r="N23" s="1">
        <v>63.56</v>
      </c>
      <c r="O23" s="1"/>
      <c r="P23" s="1"/>
      <c r="Q23" s="1"/>
      <c r="R23" s="1"/>
      <c r="S23" s="1"/>
      <c r="T23" s="1"/>
      <c r="U23" s="1"/>
      <c r="V23" s="1"/>
      <c r="W23" s="1"/>
      <c r="X23" s="1"/>
      <c r="Y23" s="1"/>
      <c r="Z23" s="1">
        <v>28</v>
      </c>
      <c r="AA23" s="1">
        <v>68.319999999999993</v>
      </c>
      <c r="AB23" s="1">
        <v>65.52</v>
      </c>
      <c r="AC23" s="1"/>
      <c r="AD23" s="1"/>
      <c r="AE23" s="1"/>
      <c r="AF23" s="1"/>
      <c r="AG23" s="1"/>
      <c r="AH23" s="1"/>
      <c r="AI23" s="1"/>
      <c r="AJ23" s="1"/>
      <c r="AK23" s="1">
        <f>SUM(F23:AJ23)</f>
        <v>890.39999999999986</v>
      </c>
    </row>
    <row r="24" spans="1:37" x14ac:dyDescent="0.25">
      <c r="A24" s="48" t="str">
        <f t="shared" si="6"/>
        <v>Q19</v>
      </c>
      <c r="B24" s="77"/>
      <c r="C24" s="78"/>
      <c r="D24" s="8" t="s">
        <v>3</v>
      </c>
      <c r="E24" s="1"/>
      <c r="F24" s="1"/>
      <c r="G24" s="1">
        <v>3.43</v>
      </c>
      <c r="H24" s="1">
        <v>3.41</v>
      </c>
      <c r="I24" s="1">
        <v>1.28</v>
      </c>
      <c r="J24" s="1">
        <v>3.05</v>
      </c>
      <c r="K24" s="1">
        <v>3.25</v>
      </c>
      <c r="L24" s="1">
        <v>3.03</v>
      </c>
      <c r="M24" s="1"/>
      <c r="N24" s="1">
        <v>1.53</v>
      </c>
      <c r="O24" s="1"/>
      <c r="P24" s="1"/>
      <c r="Q24" s="1"/>
      <c r="R24" s="1"/>
      <c r="S24" s="1"/>
      <c r="T24" s="1"/>
      <c r="U24" s="1"/>
      <c r="V24" s="1"/>
      <c r="W24" s="1"/>
      <c r="X24" s="1"/>
      <c r="Y24" s="1"/>
      <c r="Z24" s="1">
        <v>0.68</v>
      </c>
      <c r="AA24" s="1">
        <v>1.65</v>
      </c>
      <c r="AB24" s="1">
        <v>1.58</v>
      </c>
      <c r="AC24" s="1"/>
      <c r="AD24" s="1"/>
      <c r="AE24" s="1"/>
      <c r="AF24" s="1"/>
      <c r="AG24" s="1"/>
      <c r="AH24" s="1"/>
      <c r="AI24" s="1"/>
      <c r="AJ24" s="1"/>
      <c r="AK24" s="1">
        <f>SUM(F24:AJ24)</f>
        <v>22.89</v>
      </c>
    </row>
    <row r="25" spans="1:37" x14ac:dyDescent="0.25">
      <c r="A25" s="49" t="str">
        <f t="shared" si="6"/>
        <v>Q19</v>
      </c>
      <c r="B25" s="78"/>
      <c r="C25" s="5" t="s">
        <v>9</v>
      </c>
      <c r="D25" s="5" t="s">
        <v>4</v>
      </c>
      <c r="E25" s="1">
        <v>173.45999999999998</v>
      </c>
      <c r="F25" s="6">
        <f t="shared" ref="F25:AH25" si="7">E25+F22-F23</f>
        <v>260.05999999999995</v>
      </c>
      <c r="G25" s="6">
        <f t="shared" si="7"/>
        <v>225.79999999999993</v>
      </c>
      <c r="H25" s="6">
        <f t="shared" si="7"/>
        <v>118.25999999999993</v>
      </c>
      <c r="I25" s="6">
        <f t="shared" si="7"/>
        <v>125.05999999999993</v>
      </c>
      <c r="J25" s="6">
        <f t="shared" si="7"/>
        <v>53.099999999999937</v>
      </c>
      <c r="K25" s="6">
        <f t="shared" si="7"/>
        <v>-83.740000000000066</v>
      </c>
      <c r="L25" s="6">
        <f t="shared" si="7"/>
        <v>-201.34000000000006</v>
      </c>
      <c r="M25" s="6">
        <f t="shared" si="7"/>
        <v>-201.34000000000006</v>
      </c>
      <c r="N25" s="6">
        <f t="shared" si="7"/>
        <v>-264.90000000000009</v>
      </c>
      <c r="O25" s="6">
        <f t="shared" si="7"/>
        <v>-264.90000000000009</v>
      </c>
      <c r="P25" s="6">
        <f t="shared" si="7"/>
        <v>-264.90000000000009</v>
      </c>
      <c r="Q25" s="6">
        <f t="shared" si="7"/>
        <v>-264.90000000000009</v>
      </c>
      <c r="R25" s="6">
        <f t="shared" si="7"/>
        <v>-264.90000000000009</v>
      </c>
      <c r="S25" s="6">
        <f t="shared" si="7"/>
        <v>-264.90000000000009</v>
      </c>
      <c r="T25" s="6">
        <f t="shared" si="7"/>
        <v>-264.90000000000009</v>
      </c>
      <c r="U25" s="6">
        <f t="shared" si="7"/>
        <v>-264.90000000000009</v>
      </c>
      <c r="V25" s="6">
        <f t="shared" si="7"/>
        <v>-264.90000000000009</v>
      </c>
      <c r="W25" s="6">
        <f t="shared" si="7"/>
        <v>-264.90000000000009</v>
      </c>
      <c r="X25" s="6">
        <f t="shared" si="7"/>
        <v>-264.90000000000009</v>
      </c>
      <c r="Y25" s="6">
        <f t="shared" si="7"/>
        <v>-264.90000000000009</v>
      </c>
      <c r="Z25" s="6">
        <f t="shared" si="7"/>
        <v>-292.90000000000009</v>
      </c>
      <c r="AA25" s="6">
        <f t="shared" si="7"/>
        <v>-361.22000000000008</v>
      </c>
      <c r="AB25" s="6">
        <f t="shared" si="7"/>
        <v>-426.74000000000007</v>
      </c>
      <c r="AC25" s="6">
        <f t="shared" si="7"/>
        <v>-426.74000000000007</v>
      </c>
      <c r="AD25" s="6">
        <f t="shared" si="7"/>
        <v>-426.74000000000007</v>
      </c>
      <c r="AE25" s="6">
        <f t="shared" si="7"/>
        <v>-426.74000000000007</v>
      </c>
      <c r="AF25" s="6">
        <f t="shared" si="7"/>
        <v>-426.74000000000007</v>
      </c>
      <c r="AG25" s="6">
        <f t="shared" si="7"/>
        <v>-426.74000000000007</v>
      </c>
      <c r="AH25" s="6">
        <f t="shared" si="7"/>
        <v>-426.74000000000007</v>
      </c>
      <c r="AI25" s="6">
        <f>AG25+AI22-AI23</f>
        <v>-426.74000000000007</v>
      </c>
      <c r="AJ25" s="6">
        <f>AH25+AJ22-AJ23</f>
        <v>-426.74000000000007</v>
      </c>
      <c r="AK25" s="6">
        <f>AJ25</f>
        <v>-426.74000000000007</v>
      </c>
    </row>
    <row r="26" spans="1:37" x14ac:dyDescent="0.25">
      <c r="A26" s="47" t="s">
        <v>32</v>
      </c>
      <c r="B26" s="76">
        <f>VLOOKUP(A26,[1]INTI!$F$4:$G$317,2,FALSE)</f>
        <v>10.706</v>
      </c>
      <c r="C26" s="8" t="s">
        <v>7</v>
      </c>
      <c r="D26" s="8" t="s">
        <v>4</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f>SUM(F26:AJ26)</f>
        <v>0</v>
      </c>
    </row>
    <row r="27" spans="1:37" x14ac:dyDescent="0.25">
      <c r="A27" s="48" t="str">
        <f t="shared" ref="A27:A29" si="8">A26</f>
        <v>R21</v>
      </c>
      <c r="B27" s="77"/>
      <c r="C27" s="76" t="s">
        <v>8</v>
      </c>
      <c r="D27" s="8" t="s">
        <v>4</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f>SUM(F27:AJ27)</f>
        <v>0</v>
      </c>
    </row>
    <row r="28" spans="1:37" x14ac:dyDescent="0.25">
      <c r="A28" s="48" t="str">
        <f t="shared" si="8"/>
        <v>R21</v>
      </c>
      <c r="B28" s="77"/>
      <c r="C28" s="78"/>
      <c r="D28" s="8" t="s">
        <v>3</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f>SUM(F28:AJ28)</f>
        <v>0</v>
      </c>
    </row>
    <row r="29" spans="1:37" x14ac:dyDescent="0.25">
      <c r="A29" s="49" t="str">
        <f t="shared" si="8"/>
        <v>R21</v>
      </c>
      <c r="B29" s="78"/>
      <c r="C29" s="5" t="s">
        <v>9</v>
      </c>
      <c r="D29" s="5" t="s">
        <v>4</v>
      </c>
      <c r="E29" s="1">
        <v>474.3</v>
      </c>
      <c r="F29" s="6">
        <f t="shared" ref="F29:AH29" si="9">E29+F26-F27</f>
        <v>474.3</v>
      </c>
      <c r="G29" s="6">
        <f t="shared" si="9"/>
        <v>474.3</v>
      </c>
      <c r="H29" s="6">
        <f t="shared" si="9"/>
        <v>474.3</v>
      </c>
      <c r="I29" s="6">
        <f t="shared" si="9"/>
        <v>474.3</v>
      </c>
      <c r="J29" s="6">
        <f t="shared" si="9"/>
        <v>474.3</v>
      </c>
      <c r="K29" s="6">
        <f t="shared" si="9"/>
        <v>474.3</v>
      </c>
      <c r="L29" s="6">
        <f t="shared" si="9"/>
        <v>474.3</v>
      </c>
      <c r="M29" s="6">
        <f t="shared" si="9"/>
        <v>474.3</v>
      </c>
      <c r="N29" s="6">
        <f t="shared" si="9"/>
        <v>474.3</v>
      </c>
      <c r="O29" s="6">
        <f t="shared" si="9"/>
        <v>474.3</v>
      </c>
      <c r="P29" s="6">
        <f t="shared" si="9"/>
        <v>474.3</v>
      </c>
      <c r="Q29" s="6">
        <f t="shared" si="9"/>
        <v>474.3</v>
      </c>
      <c r="R29" s="6">
        <f t="shared" si="9"/>
        <v>474.3</v>
      </c>
      <c r="S29" s="6">
        <f t="shared" si="9"/>
        <v>474.3</v>
      </c>
      <c r="T29" s="6">
        <f t="shared" si="9"/>
        <v>474.3</v>
      </c>
      <c r="U29" s="6">
        <f t="shared" si="9"/>
        <v>474.3</v>
      </c>
      <c r="V29" s="6">
        <f t="shared" si="9"/>
        <v>474.3</v>
      </c>
      <c r="W29" s="6">
        <f t="shared" si="9"/>
        <v>474.3</v>
      </c>
      <c r="X29" s="6">
        <f t="shared" si="9"/>
        <v>474.3</v>
      </c>
      <c r="Y29" s="6">
        <f t="shared" si="9"/>
        <v>474.3</v>
      </c>
      <c r="Z29" s="6">
        <f t="shared" si="9"/>
        <v>474.3</v>
      </c>
      <c r="AA29" s="6">
        <f t="shared" si="9"/>
        <v>474.3</v>
      </c>
      <c r="AB29" s="6">
        <f t="shared" si="9"/>
        <v>474.3</v>
      </c>
      <c r="AC29" s="6">
        <f t="shared" si="9"/>
        <v>474.3</v>
      </c>
      <c r="AD29" s="6">
        <f t="shared" si="9"/>
        <v>474.3</v>
      </c>
      <c r="AE29" s="6">
        <f t="shared" si="9"/>
        <v>474.3</v>
      </c>
      <c r="AF29" s="6">
        <f t="shared" si="9"/>
        <v>474.3</v>
      </c>
      <c r="AG29" s="6">
        <f t="shared" si="9"/>
        <v>474.3</v>
      </c>
      <c r="AH29" s="6">
        <f t="shared" si="9"/>
        <v>474.3</v>
      </c>
      <c r="AI29" s="6">
        <f>AG29+AI26-AI27</f>
        <v>474.3</v>
      </c>
      <c r="AJ29" s="6">
        <f>AH29+AJ26-AJ27</f>
        <v>474.3</v>
      </c>
      <c r="AK29" s="6">
        <f>AJ29</f>
        <v>474.3</v>
      </c>
    </row>
    <row r="30" spans="1:37" x14ac:dyDescent="0.25">
      <c r="A30" s="47" t="s">
        <v>33</v>
      </c>
      <c r="B30" s="76">
        <f>VLOOKUP(A30,[1]INTI!$F$4:$G$317,2,FALSE)</f>
        <v>17.734999999999999</v>
      </c>
      <c r="C30" s="8" t="s">
        <v>7</v>
      </c>
      <c r="D30" s="8" t="s">
        <v>4</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f>SUM(F30:AJ30)</f>
        <v>0</v>
      </c>
    </row>
    <row r="31" spans="1:37" x14ac:dyDescent="0.25">
      <c r="A31" s="48" t="str">
        <f t="shared" ref="A31:A33" si="10">A30</f>
        <v>S24</v>
      </c>
      <c r="B31" s="77"/>
      <c r="C31" s="76" t="s">
        <v>8</v>
      </c>
      <c r="D31" s="8" t="s">
        <v>4</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f>SUM(F31:AJ31)</f>
        <v>0</v>
      </c>
    </row>
    <row r="32" spans="1:37" x14ac:dyDescent="0.25">
      <c r="A32" s="48" t="str">
        <f t="shared" si="10"/>
        <v>S24</v>
      </c>
      <c r="B32" s="77"/>
      <c r="C32" s="78"/>
      <c r="D32" s="8" t="s">
        <v>3</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f>SUM(F32:AJ32)</f>
        <v>0</v>
      </c>
    </row>
    <row r="33" spans="1:37" x14ac:dyDescent="0.25">
      <c r="A33" s="49" t="str">
        <f t="shared" si="10"/>
        <v>S24</v>
      </c>
      <c r="B33" s="78"/>
      <c r="C33" s="5" t="s">
        <v>9</v>
      </c>
      <c r="D33" s="5" t="s">
        <v>4</v>
      </c>
      <c r="E33" s="1">
        <v>-275.60000000000002</v>
      </c>
      <c r="F33" s="6">
        <f t="shared" ref="F33:AH33" si="11">E33+F30-F31</f>
        <v>-275.60000000000002</v>
      </c>
      <c r="G33" s="6">
        <f t="shared" si="11"/>
        <v>-275.60000000000002</v>
      </c>
      <c r="H33" s="6">
        <f t="shared" si="11"/>
        <v>-275.60000000000002</v>
      </c>
      <c r="I33" s="6">
        <f t="shared" si="11"/>
        <v>-275.60000000000002</v>
      </c>
      <c r="J33" s="6">
        <f t="shared" si="11"/>
        <v>-275.60000000000002</v>
      </c>
      <c r="K33" s="6">
        <f t="shared" si="11"/>
        <v>-275.60000000000002</v>
      </c>
      <c r="L33" s="6">
        <f t="shared" si="11"/>
        <v>-275.60000000000002</v>
      </c>
      <c r="M33" s="6">
        <f t="shared" si="11"/>
        <v>-275.60000000000002</v>
      </c>
      <c r="N33" s="6">
        <f t="shared" si="11"/>
        <v>-275.60000000000002</v>
      </c>
      <c r="O33" s="6">
        <f t="shared" si="11"/>
        <v>-275.60000000000002</v>
      </c>
      <c r="P33" s="6">
        <f t="shared" si="11"/>
        <v>-275.60000000000002</v>
      </c>
      <c r="Q33" s="6">
        <f t="shared" si="11"/>
        <v>-275.60000000000002</v>
      </c>
      <c r="R33" s="6">
        <f t="shared" si="11"/>
        <v>-275.60000000000002</v>
      </c>
      <c r="S33" s="6">
        <f t="shared" si="11"/>
        <v>-275.60000000000002</v>
      </c>
      <c r="T33" s="6">
        <f t="shared" si="11"/>
        <v>-275.60000000000002</v>
      </c>
      <c r="U33" s="6">
        <f t="shared" si="11"/>
        <v>-275.60000000000002</v>
      </c>
      <c r="V33" s="6">
        <f t="shared" si="11"/>
        <v>-275.60000000000002</v>
      </c>
      <c r="W33" s="6">
        <f t="shared" si="11"/>
        <v>-275.60000000000002</v>
      </c>
      <c r="X33" s="6">
        <f t="shared" si="11"/>
        <v>-275.60000000000002</v>
      </c>
      <c r="Y33" s="6">
        <f t="shared" si="11"/>
        <v>-275.60000000000002</v>
      </c>
      <c r="Z33" s="6">
        <f t="shared" si="11"/>
        <v>-275.60000000000002</v>
      </c>
      <c r="AA33" s="6">
        <f t="shared" si="11"/>
        <v>-275.60000000000002</v>
      </c>
      <c r="AB33" s="6">
        <f t="shared" si="11"/>
        <v>-275.60000000000002</v>
      </c>
      <c r="AC33" s="6">
        <f t="shared" si="11"/>
        <v>-275.60000000000002</v>
      </c>
      <c r="AD33" s="6">
        <f t="shared" si="11"/>
        <v>-275.60000000000002</v>
      </c>
      <c r="AE33" s="6">
        <f t="shared" si="11"/>
        <v>-275.60000000000002</v>
      </c>
      <c r="AF33" s="6">
        <f t="shared" si="11"/>
        <v>-275.60000000000002</v>
      </c>
      <c r="AG33" s="6">
        <f t="shared" si="11"/>
        <v>-275.60000000000002</v>
      </c>
      <c r="AH33" s="6">
        <f t="shared" si="11"/>
        <v>-275.60000000000002</v>
      </c>
      <c r="AI33" s="6">
        <f>AG33+AI30-AI31</f>
        <v>-275.60000000000002</v>
      </c>
      <c r="AJ33" s="6">
        <f>AH33+AJ30-AJ31</f>
        <v>-275.60000000000002</v>
      </c>
      <c r="AK33" s="6">
        <f>AJ33</f>
        <v>-275.60000000000002</v>
      </c>
    </row>
    <row r="34" spans="1:37" x14ac:dyDescent="0.25">
      <c r="A34" s="47" t="s">
        <v>34</v>
      </c>
      <c r="B34" s="76">
        <f>VLOOKUP(A34,[1]INTI!$F$4:$G$317,2,FALSE)</f>
        <v>6.758</v>
      </c>
      <c r="C34" s="8" t="s">
        <v>7</v>
      </c>
      <c r="D34" s="8" t="s">
        <v>4</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f>SUM(F34:AJ34)</f>
        <v>0</v>
      </c>
    </row>
    <row r="35" spans="1:37" x14ac:dyDescent="0.25">
      <c r="A35" s="48" t="str">
        <f t="shared" ref="A35:A37" si="12">A34</f>
        <v>T26</v>
      </c>
      <c r="B35" s="77"/>
      <c r="C35" s="76" t="s">
        <v>8</v>
      </c>
      <c r="D35" s="8" t="s">
        <v>4</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f>SUM(F35:AJ35)</f>
        <v>0</v>
      </c>
    </row>
    <row r="36" spans="1:37" x14ac:dyDescent="0.25">
      <c r="A36" s="48" t="str">
        <f t="shared" si="12"/>
        <v>T26</v>
      </c>
      <c r="B36" s="77"/>
      <c r="C36" s="78"/>
      <c r="D36" s="8" t="s">
        <v>3</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f>SUM(F36:AJ36)</f>
        <v>0</v>
      </c>
    </row>
    <row r="37" spans="1:37" x14ac:dyDescent="0.25">
      <c r="A37" s="49" t="str">
        <f t="shared" si="12"/>
        <v>T26</v>
      </c>
      <c r="B37" s="78"/>
      <c r="C37" s="5" t="s">
        <v>9</v>
      </c>
      <c r="D37" s="5" t="s">
        <v>4</v>
      </c>
      <c r="E37" s="1">
        <v>-435.4</v>
      </c>
      <c r="F37" s="6">
        <f t="shared" ref="F37:AH37" si="13">E37+F34-F35</f>
        <v>-435.4</v>
      </c>
      <c r="G37" s="6">
        <f t="shared" si="13"/>
        <v>-435.4</v>
      </c>
      <c r="H37" s="6">
        <f t="shared" si="13"/>
        <v>-435.4</v>
      </c>
      <c r="I37" s="6">
        <f t="shared" si="13"/>
        <v>-435.4</v>
      </c>
      <c r="J37" s="6">
        <f t="shared" si="13"/>
        <v>-435.4</v>
      </c>
      <c r="K37" s="6">
        <f t="shared" si="13"/>
        <v>-435.4</v>
      </c>
      <c r="L37" s="6">
        <f t="shared" si="13"/>
        <v>-435.4</v>
      </c>
      <c r="M37" s="6">
        <f t="shared" si="13"/>
        <v>-435.4</v>
      </c>
      <c r="N37" s="6">
        <f t="shared" si="13"/>
        <v>-435.4</v>
      </c>
      <c r="O37" s="6">
        <f t="shared" si="13"/>
        <v>-435.4</v>
      </c>
      <c r="P37" s="6">
        <f t="shared" si="13"/>
        <v>-435.4</v>
      </c>
      <c r="Q37" s="6">
        <f t="shared" si="13"/>
        <v>-435.4</v>
      </c>
      <c r="R37" s="6">
        <f t="shared" si="13"/>
        <v>-435.4</v>
      </c>
      <c r="S37" s="6">
        <f t="shared" si="13"/>
        <v>-435.4</v>
      </c>
      <c r="T37" s="6">
        <f t="shared" si="13"/>
        <v>-435.4</v>
      </c>
      <c r="U37" s="6">
        <f t="shared" si="13"/>
        <v>-435.4</v>
      </c>
      <c r="V37" s="6">
        <f t="shared" si="13"/>
        <v>-435.4</v>
      </c>
      <c r="W37" s="6">
        <f t="shared" si="13"/>
        <v>-435.4</v>
      </c>
      <c r="X37" s="6">
        <f t="shared" si="13"/>
        <v>-435.4</v>
      </c>
      <c r="Y37" s="6">
        <f t="shared" si="13"/>
        <v>-435.4</v>
      </c>
      <c r="Z37" s="6">
        <f t="shared" si="13"/>
        <v>-435.4</v>
      </c>
      <c r="AA37" s="6">
        <f t="shared" si="13"/>
        <v>-435.4</v>
      </c>
      <c r="AB37" s="6">
        <f t="shared" si="13"/>
        <v>-435.4</v>
      </c>
      <c r="AC37" s="6">
        <f t="shared" si="13"/>
        <v>-435.4</v>
      </c>
      <c r="AD37" s="6">
        <f t="shared" si="13"/>
        <v>-435.4</v>
      </c>
      <c r="AE37" s="6">
        <f t="shared" si="13"/>
        <v>-435.4</v>
      </c>
      <c r="AF37" s="6">
        <f t="shared" si="13"/>
        <v>-435.4</v>
      </c>
      <c r="AG37" s="6">
        <f t="shared" si="13"/>
        <v>-435.4</v>
      </c>
      <c r="AH37" s="6">
        <f t="shared" si="13"/>
        <v>-435.4</v>
      </c>
      <c r="AI37" s="6">
        <f>AG37+AI34-AI35</f>
        <v>-435.4</v>
      </c>
      <c r="AJ37" s="6">
        <f>AH37+AJ34-AJ35</f>
        <v>-435.4</v>
      </c>
      <c r="AK37" s="6">
        <f>AJ37</f>
        <v>-435.4</v>
      </c>
    </row>
    <row r="38" spans="1:37" x14ac:dyDescent="0.25">
      <c r="A38" s="47" t="s">
        <v>35</v>
      </c>
      <c r="B38" s="76">
        <f>VLOOKUP(A38,[1]INTI!$F$4:$G$317,2,FALSE)</f>
        <v>19.794</v>
      </c>
      <c r="C38" s="8" t="s">
        <v>7</v>
      </c>
      <c r="D38" s="8" t="s">
        <v>4</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f>SUM(F38:AJ38)</f>
        <v>0</v>
      </c>
    </row>
    <row r="39" spans="1:37" x14ac:dyDescent="0.25">
      <c r="A39" s="48" t="str">
        <f t="shared" ref="A39:A41" si="14">A38</f>
        <v>T27</v>
      </c>
      <c r="B39" s="77"/>
      <c r="C39" s="76" t="s">
        <v>8</v>
      </c>
      <c r="D39" s="8" t="s">
        <v>4</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f>SUM(F39:AJ39)</f>
        <v>0</v>
      </c>
    </row>
    <row r="40" spans="1:37" x14ac:dyDescent="0.25">
      <c r="A40" s="48" t="str">
        <f t="shared" si="14"/>
        <v>T27</v>
      </c>
      <c r="B40" s="77"/>
      <c r="C40" s="78"/>
      <c r="D40" s="8" t="s">
        <v>3</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f>SUM(F40:AJ40)</f>
        <v>0</v>
      </c>
    </row>
    <row r="41" spans="1:37" x14ac:dyDescent="0.25">
      <c r="A41" s="49" t="str">
        <f t="shared" si="14"/>
        <v>T27</v>
      </c>
      <c r="B41" s="78"/>
      <c r="C41" s="5" t="s">
        <v>9</v>
      </c>
      <c r="D41" s="5" t="s">
        <v>4</v>
      </c>
      <c r="E41" s="1">
        <v>256.39999999999998</v>
      </c>
      <c r="F41" s="6">
        <f t="shared" ref="F41:AH41" si="15">E41+F38-F39</f>
        <v>256.39999999999998</v>
      </c>
      <c r="G41" s="6">
        <f t="shared" si="15"/>
        <v>256.39999999999998</v>
      </c>
      <c r="H41" s="6">
        <f t="shared" si="15"/>
        <v>256.39999999999998</v>
      </c>
      <c r="I41" s="6">
        <f t="shared" si="15"/>
        <v>256.39999999999998</v>
      </c>
      <c r="J41" s="6">
        <f t="shared" si="15"/>
        <v>256.39999999999998</v>
      </c>
      <c r="K41" s="6">
        <f t="shared" si="15"/>
        <v>256.39999999999998</v>
      </c>
      <c r="L41" s="6">
        <f t="shared" si="15"/>
        <v>256.39999999999998</v>
      </c>
      <c r="M41" s="6">
        <f t="shared" si="15"/>
        <v>256.39999999999998</v>
      </c>
      <c r="N41" s="6">
        <f t="shared" si="15"/>
        <v>256.39999999999998</v>
      </c>
      <c r="O41" s="6">
        <f t="shared" si="15"/>
        <v>256.39999999999998</v>
      </c>
      <c r="P41" s="6">
        <f t="shared" si="15"/>
        <v>256.39999999999998</v>
      </c>
      <c r="Q41" s="6">
        <f t="shared" si="15"/>
        <v>256.39999999999998</v>
      </c>
      <c r="R41" s="6">
        <f t="shared" si="15"/>
        <v>256.39999999999998</v>
      </c>
      <c r="S41" s="6">
        <f t="shared" si="15"/>
        <v>256.39999999999998</v>
      </c>
      <c r="T41" s="6">
        <f t="shared" si="15"/>
        <v>256.39999999999998</v>
      </c>
      <c r="U41" s="6">
        <f t="shared" si="15"/>
        <v>256.39999999999998</v>
      </c>
      <c r="V41" s="6">
        <f t="shared" si="15"/>
        <v>256.39999999999998</v>
      </c>
      <c r="W41" s="6">
        <f t="shared" si="15"/>
        <v>256.39999999999998</v>
      </c>
      <c r="X41" s="6">
        <f t="shared" si="15"/>
        <v>256.39999999999998</v>
      </c>
      <c r="Y41" s="6">
        <f t="shared" si="15"/>
        <v>256.39999999999998</v>
      </c>
      <c r="Z41" s="6">
        <f t="shared" si="15"/>
        <v>256.39999999999998</v>
      </c>
      <c r="AA41" s="6">
        <f t="shared" si="15"/>
        <v>256.39999999999998</v>
      </c>
      <c r="AB41" s="6">
        <f t="shared" si="15"/>
        <v>256.39999999999998</v>
      </c>
      <c r="AC41" s="6">
        <f t="shared" si="15"/>
        <v>256.39999999999998</v>
      </c>
      <c r="AD41" s="6">
        <f t="shared" si="15"/>
        <v>256.39999999999998</v>
      </c>
      <c r="AE41" s="6">
        <f t="shared" si="15"/>
        <v>256.39999999999998</v>
      </c>
      <c r="AF41" s="6">
        <f t="shared" si="15"/>
        <v>256.39999999999998</v>
      </c>
      <c r="AG41" s="6">
        <f t="shared" si="15"/>
        <v>256.39999999999998</v>
      </c>
      <c r="AH41" s="6">
        <f t="shared" si="15"/>
        <v>256.39999999999998</v>
      </c>
      <c r="AI41" s="6">
        <f>AG41+AI38-AI39</f>
        <v>256.39999999999998</v>
      </c>
      <c r="AJ41" s="6">
        <f>AH41+AJ38-AJ39</f>
        <v>256.39999999999998</v>
      </c>
      <c r="AK41" s="6">
        <f>AJ41</f>
        <v>256.39999999999998</v>
      </c>
    </row>
    <row r="42" spans="1:37" x14ac:dyDescent="0.25">
      <c r="A42" s="47" t="s">
        <v>36</v>
      </c>
      <c r="B42" s="76">
        <f>VLOOKUP(A42,[1]INTI!$F$4:$G$317,2,FALSE)</f>
        <v>20.419</v>
      </c>
      <c r="C42" s="8" t="s">
        <v>7</v>
      </c>
      <c r="D42" s="8" t="s">
        <v>4</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f>SUM(F42:AJ42)</f>
        <v>0</v>
      </c>
    </row>
    <row r="43" spans="1:37" x14ac:dyDescent="0.25">
      <c r="A43" s="48" t="str">
        <f t="shared" ref="A43:A45" si="16">A42</f>
        <v>T28</v>
      </c>
      <c r="B43" s="77"/>
      <c r="C43" s="76" t="s">
        <v>8</v>
      </c>
      <c r="D43" s="8" t="s">
        <v>4</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f>SUM(F43:AJ43)</f>
        <v>0</v>
      </c>
    </row>
    <row r="44" spans="1:37" x14ac:dyDescent="0.25">
      <c r="A44" s="48" t="str">
        <f t="shared" si="16"/>
        <v>T28</v>
      </c>
      <c r="B44" s="77"/>
      <c r="C44" s="78"/>
      <c r="D44" s="8" t="s">
        <v>3</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f>SUM(F44:AJ44)</f>
        <v>0</v>
      </c>
    </row>
    <row r="45" spans="1:37" x14ac:dyDescent="0.25">
      <c r="A45" s="49" t="str">
        <f t="shared" si="16"/>
        <v>T28</v>
      </c>
      <c r="B45" s="78"/>
      <c r="C45" s="5" t="s">
        <v>9</v>
      </c>
      <c r="D45" s="5" t="s">
        <v>4</v>
      </c>
      <c r="E45" s="1">
        <v>44.2</v>
      </c>
      <c r="F45" s="6">
        <f t="shared" ref="F45:AH45" si="17">E45+F42-F43</f>
        <v>44.2</v>
      </c>
      <c r="G45" s="6">
        <f t="shared" si="17"/>
        <v>44.2</v>
      </c>
      <c r="H45" s="6">
        <f t="shared" si="17"/>
        <v>44.2</v>
      </c>
      <c r="I45" s="6">
        <f t="shared" si="17"/>
        <v>44.2</v>
      </c>
      <c r="J45" s="6">
        <f t="shared" si="17"/>
        <v>44.2</v>
      </c>
      <c r="K45" s="6">
        <f t="shared" si="17"/>
        <v>44.2</v>
      </c>
      <c r="L45" s="6">
        <f t="shared" si="17"/>
        <v>44.2</v>
      </c>
      <c r="M45" s="6">
        <f t="shared" si="17"/>
        <v>44.2</v>
      </c>
      <c r="N45" s="6">
        <f t="shared" si="17"/>
        <v>44.2</v>
      </c>
      <c r="O45" s="6">
        <f t="shared" si="17"/>
        <v>44.2</v>
      </c>
      <c r="P45" s="6">
        <f t="shared" si="17"/>
        <v>44.2</v>
      </c>
      <c r="Q45" s="6">
        <f t="shared" si="17"/>
        <v>44.2</v>
      </c>
      <c r="R45" s="6">
        <f t="shared" si="17"/>
        <v>44.2</v>
      </c>
      <c r="S45" s="6">
        <f t="shared" si="17"/>
        <v>44.2</v>
      </c>
      <c r="T45" s="6">
        <f t="shared" si="17"/>
        <v>44.2</v>
      </c>
      <c r="U45" s="6">
        <f t="shared" si="17"/>
        <v>44.2</v>
      </c>
      <c r="V45" s="6">
        <f t="shared" si="17"/>
        <v>44.2</v>
      </c>
      <c r="W45" s="6">
        <f t="shared" si="17"/>
        <v>44.2</v>
      </c>
      <c r="X45" s="6">
        <f t="shared" si="17"/>
        <v>44.2</v>
      </c>
      <c r="Y45" s="6">
        <f t="shared" si="17"/>
        <v>44.2</v>
      </c>
      <c r="Z45" s="6">
        <f t="shared" si="17"/>
        <v>44.2</v>
      </c>
      <c r="AA45" s="6">
        <f t="shared" si="17"/>
        <v>44.2</v>
      </c>
      <c r="AB45" s="6">
        <f t="shared" si="17"/>
        <v>44.2</v>
      </c>
      <c r="AC45" s="6">
        <f t="shared" si="17"/>
        <v>44.2</v>
      </c>
      <c r="AD45" s="6">
        <f t="shared" si="17"/>
        <v>44.2</v>
      </c>
      <c r="AE45" s="6">
        <f t="shared" si="17"/>
        <v>44.2</v>
      </c>
      <c r="AF45" s="6">
        <f t="shared" si="17"/>
        <v>44.2</v>
      </c>
      <c r="AG45" s="6">
        <f t="shared" si="17"/>
        <v>44.2</v>
      </c>
      <c r="AH45" s="6">
        <f t="shared" si="17"/>
        <v>44.2</v>
      </c>
      <c r="AI45" s="6">
        <f>AG45+AI42-AI43</f>
        <v>44.2</v>
      </c>
      <c r="AJ45" s="6">
        <f>AH45+AJ42-AJ43</f>
        <v>44.2</v>
      </c>
      <c r="AK45" s="6">
        <f>AJ45</f>
        <v>44.2</v>
      </c>
    </row>
    <row r="46" spans="1:37" x14ac:dyDescent="0.25">
      <c r="A46" s="47" t="s">
        <v>37</v>
      </c>
      <c r="B46" s="76">
        <f>VLOOKUP(A46,[1]INTI!$F$4:$G$317,2,FALSE)</f>
        <v>19.452000000000002</v>
      </c>
      <c r="C46" s="8" t="s">
        <v>7</v>
      </c>
      <c r="D46" s="8" t="s">
        <v>4</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f>SUM(F46:AJ46)</f>
        <v>0</v>
      </c>
    </row>
    <row r="47" spans="1:37" x14ac:dyDescent="0.25">
      <c r="A47" s="48" t="str">
        <f t="shared" ref="A47:A49" si="18">A46</f>
        <v>U27</v>
      </c>
      <c r="B47" s="77"/>
      <c r="C47" s="76" t="s">
        <v>8</v>
      </c>
      <c r="D47" s="8" t="s">
        <v>4</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f>SUM(F47:AJ47)</f>
        <v>0</v>
      </c>
    </row>
    <row r="48" spans="1:37" x14ac:dyDescent="0.25">
      <c r="A48" s="48" t="str">
        <f t="shared" si="18"/>
        <v>U27</v>
      </c>
      <c r="B48" s="77"/>
      <c r="C48" s="78"/>
      <c r="D48" s="8" t="s">
        <v>3</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f>SUM(F48:AJ48)</f>
        <v>0</v>
      </c>
    </row>
    <row r="49" spans="1:37" x14ac:dyDescent="0.25">
      <c r="A49" s="49" t="str">
        <f t="shared" si="18"/>
        <v>U27</v>
      </c>
      <c r="B49" s="78"/>
      <c r="C49" s="5" t="s">
        <v>9</v>
      </c>
      <c r="D49" s="5" t="s">
        <v>4</v>
      </c>
      <c r="E49" s="1">
        <v>3.4</v>
      </c>
      <c r="F49" s="6">
        <f t="shared" ref="F49:AH49" si="19">E49+F46-F47</f>
        <v>3.4</v>
      </c>
      <c r="G49" s="6">
        <f t="shared" si="19"/>
        <v>3.4</v>
      </c>
      <c r="H49" s="6">
        <f t="shared" si="19"/>
        <v>3.4</v>
      </c>
      <c r="I49" s="6">
        <f t="shared" si="19"/>
        <v>3.4</v>
      </c>
      <c r="J49" s="6">
        <f t="shared" si="19"/>
        <v>3.4</v>
      </c>
      <c r="K49" s="6">
        <f t="shared" si="19"/>
        <v>3.4</v>
      </c>
      <c r="L49" s="6">
        <f t="shared" si="19"/>
        <v>3.4</v>
      </c>
      <c r="M49" s="6">
        <f t="shared" si="19"/>
        <v>3.4</v>
      </c>
      <c r="N49" s="6">
        <f t="shared" si="19"/>
        <v>3.4</v>
      </c>
      <c r="O49" s="6">
        <f t="shared" si="19"/>
        <v>3.4</v>
      </c>
      <c r="P49" s="6">
        <f t="shared" si="19"/>
        <v>3.4</v>
      </c>
      <c r="Q49" s="6">
        <f t="shared" si="19"/>
        <v>3.4</v>
      </c>
      <c r="R49" s="6">
        <f t="shared" si="19"/>
        <v>3.4</v>
      </c>
      <c r="S49" s="6">
        <f t="shared" si="19"/>
        <v>3.4</v>
      </c>
      <c r="T49" s="6">
        <f t="shared" si="19"/>
        <v>3.4</v>
      </c>
      <c r="U49" s="6">
        <f t="shared" si="19"/>
        <v>3.4</v>
      </c>
      <c r="V49" s="6">
        <f t="shared" si="19"/>
        <v>3.4</v>
      </c>
      <c r="W49" s="6">
        <f t="shared" si="19"/>
        <v>3.4</v>
      </c>
      <c r="X49" s="6">
        <f t="shared" si="19"/>
        <v>3.4</v>
      </c>
      <c r="Y49" s="6">
        <f t="shared" si="19"/>
        <v>3.4</v>
      </c>
      <c r="Z49" s="6">
        <f t="shared" si="19"/>
        <v>3.4</v>
      </c>
      <c r="AA49" s="6">
        <f t="shared" si="19"/>
        <v>3.4</v>
      </c>
      <c r="AB49" s="6">
        <f t="shared" si="19"/>
        <v>3.4</v>
      </c>
      <c r="AC49" s="6">
        <f t="shared" si="19"/>
        <v>3.4</v>
      </c>
      <c r="AD49" s="6">
        <f t="shared" si="19"/>
        <v>3.4</v>
      </c>
      <c r="AE49" s="6">
        <f t="shared" si="19"/>
        <v>3.4</v>
      </c>
      <c r="AF49" s="6">
        <f t="shared" si="19"/>
        <v>3.4</v>
      </c>
      <c r="AG49" s="6">
        <f t="shared" si="19"/>
        <v>3.4</v>
      </c>
      <c r="AH49" s="6">
        <f t="shared" si="19"/>
        <v>3.4</v>
      </c>
      <c r="AI49" s="6">
        <f>AG49+AI46-AI47</f>
        <v>3.4</v>
      </c>
      <c r="AJ49" s="6">
        <f>AH49+AJ46-AJ47</f>
        <v>3.4</v>
      </c>
      <c r="AK49" s="6">
        <f>AJ49</f>
        <v>3.4</v>
      </c>
    </row>
    <row r="50" spans="1:37" x14ac:dyDescent="0.25">
      <c r="A50" s="47" t="s">
        <v>38</v>
      </c>
      <c r="B50" s="76">
        <f>VLOOKUP(A50,[1]INTI!$F$4:$G$317,2,FALSE)</f>
        <v>20.87</v>
      </c>
      <c r="C50" s="8" t="s">
        <v>7</v>
      </c>
      <c r="D50" s="8" t="s">
        <v>4</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f>SUM(F50:AJ50)</f>
        <v>0</v>
      </c>
    </row>
    <row r="51" spans="1:37" x14ac:dyDescent="0.25">
      <c r="A51" s="48" t="str">
        <f t="shared" ref="A51:A53" si="20">A50</f>
        <v>U28</v>
      </c>
      <c r="B51" s="77"/>
      <c r="C51" s="76" t="s">
        <v>8</v>
      </c>
      <c r="D51" s="8" t="s">
        <v>4</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f>SUM(F51:AJ51)</f>
        <v>0</v>
      </c>
    </row>
    <row r="52" spans="1:37" x14ac:dyDescent="0.25">
      <c r="A52" s="48" t="str">
        <f t="shared" si="20"/>
        <v>U28</v>
      </c>
      <c r="B52" s="77"/>
      <c r="C52" s="78"/>
      <c r="D52" s="8" t="s">
        <v>3</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f>SUM(F52:AJ52)</f>
        <v>0</v>
      </c>
    </row>
    <row r="53" spans="1:37" x14ac:dyDescent="0.25">
      <c r="A53" s="49" t="str">
        <f t="shared" si="20"/>
        <v>U28</v>
      </c>
      <c r="B53" s="78"/>
      <c r="C53" s="5" t="s">
        <v>9</v>
      </c>
      <c r="D53" s="5" t="s">
        <v>4</v>
      </c>
      <c r="E53" s="1">
        <v>1.9</v>
      </c>
      <c r="F53" s="6">
        <f t="shared" ref="F53:AH53" si="21">E53+F50-F51</f>
        <v>1.9</v>
      </c>
      <c r="G53" s="6">
        <f t="shared" si="21"/>
        <v>1.9</v>
      </c>
      <c r="H53" s="6">
        <f t="shared" si="21"/>
        <v>1.9</v>
      </c>
      <c r="I53" s="6">
        <f t="shared" si="21"/>
        <v>1.9</v>
      </c>
      <c r="J53" s="6">
        <f t="shared" si="21"/>
        <v>1.9</v>
      </c>
      <c r="K53" s="6">
        <f t="shared" si="21"/>
        <v>1.9</v>
      </c>
      <c r="L53" s="6">
        <f t="shared" si="21"/>
        <v>1.9</v>
      </c>
      <c r="M53" s="6">
        <f t="shared" si="21"/>
        <v>1.9</v>
      </c>
      <c r="N53" s="6">
        <f t="shared" si="21"/>
        <v>1.9</v>
      </c>
      <c r="O53" s="6">
        <f t="shared" si="21"/>
        <v>1.9</v>
      </c>
      <c r="P53" s="6">
        <f t="shared" si="21"/>
        <v>1.9</v>
      </c>
      <c r="Q53" s="6">
        <f t="shared" si="21"/>
        <v>1.9</v>
      </c>
      <c r="R53" s="6">
        <f t="shared" si="21"/>
        <v>1.9</v>
      </c>
      <c r="S53" s="6">
        <f t="shared" si="21"/>
        <v>1.9</v>
      </c>
      <c r="T53" s="6">
        <f t="shared" si="21"/>
        <v>1.9</v>
      </c>
      <c r="U53" s="6">
        <f t="shared" si="21"/>
        <v>1.9</v>
      </c>
      <c r="V53" s="6">
        <f t="shared" si="21"/>
        <v>1.9</v>
      </c>
      <c r="W53" s="6">
        <f t="shared" si="21"/>
        <v>1.9</v>
      </c>
      <c r="X53" s="6">
        <f t="shared" si="21"/>
        <v>1.9</v>
      </c>
      <c r="Y53" s="6">
        <f t="shared" si="21"/>
        <v>1.9</v>
      </c>
      <c r="Z53" s="6">
        <f t="shared" si="21"/>
        <v>1.9</v>
      </c>
      <c r="AA53" s="6">
        <f t="shared" si="21"/>
        <v>1.9</v>
      </c>
      <c r="AB53" s="6">
        <f t="shared" si="21"/>
        <v>1.9</v>
      </c>
      <c r="AC53" s="6">
        <f t="shared" si="21"/>
        <v>1.9</v>
      </c>
      <c r="AD53" s="6">
        <f t="shared" si="21"/>
        <v>1.9</v>
      </c>
      <c r="AE53" s="6">
        <f t="shared" si="21"/>
        <v>1.9</v>
      </c>
      <c r="AF53" s="6">
        <f t="shared" si="21"/>
        <v>1.9</v>
      </c>
      <c r="AG53" s="6">
        <f t="shared" si="21"/>
        <v>1.9</v>
      </c>
      <c r="AH53" s="6">
        <f t="shared" si="21"/>
        <v>1.9</v>
      </c>
      <c r="AI53" s="6">
        <f>AG53+AI50-AI51</f>
        <v>1.9</v>
      </c>
      <c r="AJ53" s="6">
        <f>AH53+AJ50-AJ51</f>
        <v>1.9</v>
      </c>
      <c r="AK53" s="6">
        <f>AJ53</f>
        <v>1.9</v>
      </c>
    </row>
    <row r="54" spans="1:37" x14ac:dyDescent="0.25">
      <c r="A54" s="47" t="s">
        <v>39</v>
      </c>
      <c r="B54" s="76">
        <f>VLOOKUP(A54,[1]INTI!$F$4:$G$317,2,FALSE)</f>
        <v>22.082999999999998</v>
      </c>
      <c r="C54" s="8" t="s">
        <v>7</v>
      </c>
      <c r="D54" s="8" t="s">
        <v>4</v>
      </c>
      <c r="E54" s="1"/>
      <c r="F54" s="1"/>
      <c r="G54" s="1"/>
      <c r="H54" s="1"/>
      <c r="I54" s="1"/>
      <c r="J54" s="1"/>
      <c r="K54" s="1"/>
      <c r="L54" s="1"/>
      <c r="M54" s="1"/>
      <c r="N54" s="1">
        <f>5*1.7</f>
        <v>8.5</v>
      </c>
      <c r="O54" s="1"/>
      <c r="P54" s="1"/>
      <c r="Q54" s="1"/>
      <c r="R54" s="1"/>
      <c r="S54" s="1"/>
      <c r="T54" s="1"/>
      <c r="U54" s="1"/>
      <c r="V54" s="1"/>
      <c r="W54" s="1"/>
      <c r="X54" s="1"/>
      <c r="Y54" s="1"/>
      <c r="Z54" s="1"/>
      <c r="AA54" s="1"/>
      <c r="AB54" s="1"/>
      <c r="AC54" s="1"/>
      <c r="AD54" s="1"/>
      <c r="AE54" s="1"/>
      <c r="AF54" s="1"/>
      <c r="AG54" s="1"/>
      <c r="AH54" s="1"/>
      <c r="AI54" s="1"/>
      <c r="AJ54" s="1"/>
      <c r="AK54" s="1">
        <f>SUM(F54:AJ54)</f>
        <v>8.5</v>
      </c>
    </row>
    <row r="55" spans="1:37" x14ac:dyDescent="0.25">
      <c r="A55" s="48" t="str">
        <f t="shared" ref="A55:A57" si="22">A54</f>
        <v>Q12</v>
      </c>
      <c r="B55" s="77"/>
      <c r="C55" s="76" t="s">
        <v>8</v>
      </c>
      <c r="D55" s="8" t="s">
        <v>4</v>
      </c>
      <c r="E55" s="1"/>
      <c r="F55" s="1">
        <v>27.16</v>
      </c>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f>SUM(F55:AJ55)</f>
        <v>27.16</v>
      </c>
    </row>
    <row r="56" spans="1:37" x14ac:dyDescent="0.25">
      <c r="A56" s="48" t="str">
        <f t="shared" si="22"/>
        <v>Q12</v>
      </c>
      <c r="B56" s="77"/>
      <c r="C56" s="78"/>
      <c r="D56" s="8" t="s">
        <v>3</v>
      </c>
      <c r="E56" s="1"/>
      <c r="F56" s="1">
        <v>0.76</v>
      </c>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f>SUM(F56:AJ56)</f>
        <v>0.76</v>
      </c>
    </row>
    <row r="57" spans="1:37" x14ac:dyDescent="0.25">
      <c r="A57" s="49" t="str">
        <f t="shared" si="22"/>
        <v>Q12</v>
      </c>
      <c r="B57" s="78"/>
      <c r="C57" s="5" t="s">
        <v>9</v>
      </c>
      <c r="D57" s="5" t="s">
        <v>4</v>
      </c>
      <c r="E57" s="1">
        <v>-439.08000000000004</v>
      </c>
      <c r="F57" s="6">
        <f t="shared" ref="F57:AH57" si="23">E57+F54-F55</f>
        <v>-466.24000000000007</v>
      </c>
      <c r="G57" s="6">
        <f t="shared" si="23"/>
        <v>-466.24000000000007</v>
      </c>
      <c r="H57" s="6">
        <f t="shared" si="23"/>
        <v>-466.24000000000007</v>
      </c>
      <c r="I57" s="6">
        <f t="shared" si="23"/>
        <v>-466.24000000000007</v>
      </c>
      <c r="J57" s="6">
        <f t="shared" si="23"/>
        <v>-466.24000000000007</v>
      </c>
      <c r="K57" s="6">
        <f t="shared" si="23"/>
        <v>-466.24000000000007</v>
      </c>
      <c r="L57" s="6">
        <f t="shared" si="23"/>
        <v>-466.24000000000007</v>
      </c>
      <c r="M57" s="6">
        <f t="shared" si="23"/>
        <v>-466.24000000000007</v>
      </c>
      <c r="N57" s="6">
        <f t="shared" si="23"/>
        <v>-457.74000000000007</v>
      </c>
      <c r="O57" s="6">
        <f t="shared" si="23"/>
        <v>-457.74000000000007</v>
      </c>
      <c r="P57" s="6">
        <f t="shared" si="23"/>
        <v>-457.74000000000007</v>
      </c>
      <c r="Q57" s="6">
        <f t="shared" si="23"/>
        <v>-457.74000000000007</v>
      </c>
      <c r="R57" s="6">
        <f t="shared" si="23"/>
        <v>-457.74000000000007</v>
      </c>
      <c r="S57" s="6">
        <f t="shared" si="23"/>
        <v>-457.74000000000007</v>
      </c>
      <c r="T57" s="6">
        <f t="shared" si="23"/>
        <v>-457.74000000000007</v>
      </c>
      <c r="U57" s="6">
        <f t="shared" si="23"/>
        <v>-457.74000000000007</v>
      </c>
      <c r="V57" s="6">
        <f t="shared" si="23"/>
        <v>-457.74000000000007</v>
      </c>
      <c r="W57" s="6">
        <f t="shared" si="23"/>
        <v>-457.74000000000007</v>
      </c>
      <c r="X57" s="6">
        <f t="shared" si="23"/>
        <v>-457.74000000000007</v>
      </c>
      <c r="Y57" s="6">
        <f t="shared" si="23"/>
        <v>-457.74000000000007</v>
      </c>
      <c r="Z57" s="6">
        <f t="shared" si="23"/>
        <v>-457.74000000000007</v>
      </c>
      <c r="AA57" s="6">
        <f t="shared" si="23"/>
        <v>-457.74000000000007</v>
      </c>
      <c r="AB57" s="6">
        <f t="shared" si="23"/>
        <v>-457.74000000000007</v>
      </c>
      <c r="AC57" s="6">
        <f t="shared" si="23"/>
        <v>-457.74000000000007</v>
      </c>
      <c r="AD57" s="6">
        <f t="shared" si="23"/>
        <v>-457.74000000000007</v>
      </c>
      <c r="AE57" s="6">
        <f t="shared" si="23"/>
        <v>-457.74000000000007</v>
      </c>
      <c r="AF57" s="6">
        <f t="shared" si="23"/>
        <v>-457.74000000000007</v>
      </c>
      <c r="AG57" s="6">
        <f t="shared" si="23"/>
        <v>-457.74000000000007</v>
      </c>
      <c r="AH57" s="6">
        <f t="shared" si="23"/>
        <v>-457.74000000000007</v>
      </c>
      <c r="AI57" s="6">
        <f>AG57+AI54-AI55</f>
        <v>-457.74000000000007</v>
      </c>
      <c r="AJ57" s="6">
        <f>AH57+AJ54-AJ55</f>
        <v>-457.74000000000007</v>
      </c>
      <c r="AK57" s="6">
        <f>AJ57</f>
        <v>-457.74000000000007</v>
      </c>
    </row>
    <row r="58" spans="1:37" x14ac:dyDescent="0.25">
      <c r="A58" s="47" t="s">
        <v>40</v>
      </c>
      <c r="B58" s="76">
        <f>VLOOKUP(A58,[1]INTI!$F$4:$G$317,2,FALSE)</f>
        <v>25.617999999999999</v>
      </c>
      <c r="C58" s="8" t="s">
        <v>7</v>
      </c>
      <c r="D58" s="8" t="s">
        <v>4</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f>SUM(F58:AJ58)</f>
        <v>0</v>
      </c>
    </row>
    <row r="59" spans="1:37" x14ac:dyDescent="0.25">
      <c r="A59" s="48" t="str">
        <f t="shared" ref="A59:A61" si="24">A58</f>
        <v>F21</v>
      </c>
      <c r="B59" s="77"/>
      <c r="C59" s="76" t="s">
        <v>8</v>
      </c>
      <c r="D59" s="8" t="s">
        <v>4</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f>SUM(F59:AJ59)</f>
        <v>0</v>
      </c>
    </row>
    <row r="60" spans="1:37" x14ac:dyDescent="0.25">
      <c r="A60" s="48" t="str">
        <f t="shared" si="24"/>
        <v>F21</v>
      </c>
      <c r="B60" s="77"/>
      <c r="C60" s="78"/>
      <c r="D60" s="8" t="s">
        <v>3</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f>SUM(F60:AJ60)</f>
        <v>0</v>
      </c>
    </row>
    <row r="61" spans="1:37" x14ac:dyDescent="0.25">
      <c r="A61" s="49" t="str">
        <f t="shared" si="24"/>
        <v>F21</v>
      </c>
      <c r="B61" s="78"/>
      <c r="C61" s="5" t="s">
        <v>9</v>
      </c>
      <c r="D61" s="5" t="s">
        <v>4</v>
      </c>
      <c r="E61" s="1">
        <v>1.9</v>
      </c>
      <c r="F61" s="6">
        <f t="shared" ref="F61:AH61" si="25">E61+F58-F59</f>
        <v>1.9</v>
      </c>
      <c r="G61" s="6">
        <f t="shared" si="25"/>
        <v>1.9</v>
      </c>
      <c r="H61" s="6">
        <f t="shared" si="25"/>
        <v>1.9</v>
      </c>
      <c r="I61" s="6">
        <f t="shared" si="25"/>
        <v>1.9</v>
      </c>
      <c r="J61" s="6">
        <f t="shared" si="25"/>
        <v>1.9</v>
      </c>
      <c r="K61" s="6">
        <f t="shared" si="25"/>
        <v>1.9</v>
      </c>
      <c r="L61" s="6">
        <f t="shared" si="25"/>
        <v>1.9</v>
      </c>
      <c r="M61" s="6">
        <f t="shared" si="25"/>
        <v>1.9</v>
      </c>
      <c r="N61" s="6">
        <f t="shared" si="25"/>
        <v>1.9</v>
      </c>
      <c r="O61" s="6">
        <f t="shared" si="25"/>
        <v>1.9</v>
      </c>
      <c r="P61" s="6">
        <f t="shared" si="25"/>
        <v>1.9</v>
      </c>
      <c r="Q61" s="6">
        <f t="shared" si="25"/>
        <v>1.9</v>
      </c>
      <c r="R61" s="6">
        <f t="shared" si="25"/>
        <v>1.9</v>
      </c>
      <c r="S61" s="6">
        <f t="shared" si="25"/>
        <v>1.9</v>
      </c>
      <c r="T61" s="6">
        <f t="shared" si="25"/>
        <v>1.9</v>
      </c>
      <c r="U61" s="6">
        <f t="shared" si="25"/>
        <v>1.9</v>
      </c>
      <c r="V61" s="6">
        <f t="shared" si="25"/>
        <v>1.9</v>
      </c>
      <c r="W61" s="6">
        <f t="shared" si="25"/>
        <v>1.9</v>
      </c>
      <c r="X61" s="6">
        <f t="shared" si="25"/>
        <v>1.9</v>
      </c>
      <c r="Y61" s="6">
        <f t="shared" si="25"/>
        <v>1.9</v>
      </c>
      <c r="Z61" s="6">
        <f t="shared" si="25"/>
        <v>1.9</v>
      </c>
      <c r="AA61" s="6">
        <f t="shared" si="25"/>
        <v>1.9</v>
      </c>
      <c r="AB61" s="6">
        <f t="shared" si="25"/>
        <v>1.9</v>
      </c>
      <c r="AC61" s="6">
        <f t="shared" si="25"/>
        <v>1.9</v>
      </c>
      <c r="AD61" s="6">
        <f t="shared" si="25"/>
        <v>1.9</v>
      </c>
      <c r="AE61" s="6">
        <f t="shared" si="25"/>
        <v>1.9</v>
      </c>
      <c r="AF61" s="6">
        <f t="shared" si="25"/>
        <v>1.9</v>
      </c>
      <c r="AG61" s="6">
        <f t="shared" si="25"/>
        <v>1.9</v>
      </c>
      <c r="AH61" s="6">
        <f t="shared" si="25"/>
        <v>1.9</v>
      </c>
      <c r="AI61" s="6">
        <f>AG61+AI58-AI59</f>
        <v>1.9</v>
      </c>
      <c r="AJ61" s="6">
        <f>AH61+AJ58-AJ59</f>
        <v>1.9</v>
      </c>
      <c r="AK61" s="6">
        <f>AJ61</f>
        <v>1.9</v>
      </c>
    </row>
    <row r="62" spans="1:37" x14ac:dyDescent="0.25">
      <c r="A62" s="47" t="s">
        <v>41</v>
      </c>
      <c r="B62" s="76">
        <f>VLOOKUP(A62,[1]INTI!$F$4:$G$317,2,FALSE)</f>
        <v>24.452999999999999</v>
      </c>
      <c r="C62" s="8" t="s">
        <v>7</v>
      </c>
      <c r="D62" s="8" t="s">
        <v>4</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f>SUM(F62:AJ62)</f>
        <v>0</v>
      </c>
    </row>
    <row r="63" spans="1:37" x14ac:dyDescent="0.25">
      <c r="A63" s="48" t="str">
        <f t="shared" ref="A63:A65" si="26">A62</f>
        <v>G19</v>
      </c>
      <c r="B63" s="77"/>
      <c r="C63" s="76" t="s">
        <v>8</v>
      </c>
      <c r="D63" s="8" t="s">
        <v>4</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f>SUM(F63:AJ63)</f>
        <v>0</v>
      </c>
    </row>
    <row r="64" spans="1:37" x14ac:dyDescent="0.25">
      <c r="A64" s="48" t="str">
        <f t="shared" si="26"/>
        <v>G19</v>
      </c>
      <c r="B64" s="77"/>
      <c r="C64" s="78"/>
      <c r="D64" s="8" t="s">
        <v>3</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f>SUM(F64:AJ64)</f>
        <v>0</v>
      </c>
    </row>
    <row r="65" spans="1:37" x14ac:dyDescent="0.25">
      <c r="A65" s="49" t="str">
        <f t="shared" si="26"/>
        <v>G19</v>
      </c>
      <c r="B65" s="78"/>
      <c r="C65" s="5" t="s">
        <v>9</v>
      </c>
      <c r="D65" s="5" t="s">
        <v>4</v>
      </c>
      <c r="E65" s="1">
        <v>1.9</v>
      </c>
      <c r="F65" s="6">
        <f t="shared" ref="F65:AH65" si="27">E65+F62-F63</f>
        <v>1.9</v>
      </c>
      <c r="G65" s="6">
        <f t="shared" si="27"/>
        <v>1.9</v>
      </c>
      <c r="H65" s="6">
        <f t="shared" si="27"/>
        <v>1.9</v>
      </c>
      <c r="I65" s="6">
        <f t="shared" si="27"/>
        <v>1.9</v>
      </c>
      <c r="J65" s="6">
        <f t="shared" si="27"/>
        <v>1.9</v>
      </c>
      <c r="K65" s="6">
        <f t="shared" si="27"/>
        <v>1.9</v>
      </c>
      <c r="L65" s="6">
        <f t="shared" si="27"/>
        <v>1.9</v>
      </c>
      <c r="M65" s="6">
        <f t="shared" si="27"/>
        <v>1.9</v>
      </c>
      <c r="N65" s="6">
        <f t="shared" si="27"/>
        <v>1.9</v>
      </c>
      <c r="O65" s="6">
        <f t="shared" si="27"/>
        <v>1.9</v>
      </c>
      <c r="P65" s="6">
        <f t="shared" si="27"/>
        <v>1.9</v>
      </c>
      <c r="Q65" s="6">
        <f t="shared" si="27"/>
        <v>1.9</v>
      </c>
      <c r="R65" s="6">
        <f t="shared" si="27"/>
        <v>1.9</v>
      </c>
      <c r="S65" s="6">
        <f t="shared" si="27"/>
        <v>1.9</v>
      </c>
      <c r="T65" s="6">
        <f t="shared" si="27"/>
        <v>1.9</v>
      </c>
      <c r="U65" s="6">
        <f t="shared" si="27"/>
        <v>1.9</v>
      </c>
      <c r="V65" s="6">
        <f t="shared" si="27"/>
        <v>1.9</v>
      </c>
      <c r="W65" s="6">
        <f t="shared" si="27"/>
        <v>1.9</v>
      </c>
      <c r="X65" s="6">
        <f t="shared" si="27"/>
        <v>1.9</v>
      </c>
      <c r="Y65" s="6">
        <f t="shared" si="27"/>
        <v>1.9</v>
      </c>
      <c r="Z65" s="6">
        <f t="shared" si="27"/>
        <v>1.9</v>
      </c>
      <c r="AA65" s="6">
        <f t="shared" si="27"/>
        <v>1.9</v>
      </c>
      <c r="AB65" s="6">
        <f t="shared" si="27"/>
        <v>1.9</v>
      </c>
      <c r="AC65" s="6">
        <f t="shared" si="27"/>
        <v>1.9</v>
      </c>
      <c r="AD65" s="6">
        <f t="shared" si="27"/>
        <v>1.9</v>
      </c>
      <c r="AE65" s="6">
        <f t="shared" si="27"/>
        <v>1.9</v>
      </c>
      <c r="AF65" s="6">
        <f t="shared" si="27"/>
        <v>1.9</v>
      </c>
      <c r="AG65" s="6">
        <f t="shared" si="27"/>
        <v>1.9</v>
      </c>
      <c r="AH65" s="6">
        <f t="shared" si="27"/>
        <v>1.9</v>
      </c>
      <c r="AI65" s="6">
        <f>AG65+AI62-AI63</f>
        <v>1.9</v>
      </c>
      <c r="AJ65" s="6">
        <f>AH65+AJ62-AJ63</f>
        <v>1.9</v>
      </c>
      <c r="AK65" s="6">
        <f>AJ65</f>
        <v>1.9</v>
      </c>
    </row>
    <row r="66" spans="1:37" x14ac:dyDescent="0.25">
      <c r="A66" s="47" t="s">
        <v>42</v>
      </c>
      <c r="B66" s="76">
        <f>VLOOKUP(A66,[1]INTI!$F$4:$G$317,2,FALSE)</f>
        <v>39.430999999999997</v>
      </c>
      <c r="C66" s="8" t="s">
        <v>7</v>
      </c>
      <c r="D66" s="8" t="s">
        <v>4</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f>SUM(F66:AJ66)</f>
        <v>0</v>
      </c>
    </row>
    <row r="67" spans="1:37" x14ac:dyDescent="0.25">
      <c r="A67" s="48" t="str">
        <f t="shared" ref="A67:A69" si="28">A66</f>
        <v>G26</v>
      </c>
      <c r="B67" s="77"/>
      <c r="C67" s="76" t="s">
        <v>8</v>
      </c>
      <c r="D67" s="8" t="s">
        <v>4</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f>SUM(F67:AJ67)</f>
        <v>0</v>
      </c>
    </row>
    <row r="68" spans="1:37" x14ac:dyDescent="0.25">
      <c r="A68" s="48" t="str">
        <f t="shared" si="28"/>
        <v>G26</v>
      </c>
      <c r="B68" s="77"/>
      <c r="C68" s="78"/>
      <c r="D68" s="8" t="s">
        <v>3</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f>SUM(F68:AJ68)</f>
        <v>0</v>
      </c>
    </row>
    <row r="69" spans="1:37" x14ac:dyDescent="0.25">
      <c r="A69" s="49" t="str">
        <f t="shared" si="28"/>
        <v>G26</v>
      </c>
      <c r="B69" s="78"/>
      <c r="C69" s="5" t="s">
        <v>9</v>
      </c>
      <c r="D69" s="5" t="s">
        <v>4</v>
      </c>
      <c r="E69" s="1">
        <v>1.9</v>
      </c>
      <c r="F69" s="6">
        <f t="shared" ref="F69:AH69" si="29">E69+F66-F67</f>
        <v>1.9</v>
      </c>
      <c r="G69" s="6">
        <f t="shared" si="29"/>
        <v>1.9</v>
      </c>
      <c r="H69" s="6">
        <f t="shared" si="29"/>
        <v>1.9</v>
      </c>
      <c r="I69" s="6">
        <f t="shared" si="29"/>
        <v>1.9</v>
      </c>
      <c r="J69" s="6">
        <f t="shared" si="29"/>
        <v>1.9</v>
      </c>
      <c r="K69" s="6">
        <f t="shared" si="29"/>
        <v>1.9</v>
      </c>
      <c r="L69" s="6">
        <f t="shared" si="29"/>
        <v>1.9</v>
      </c>
      <c r="M69" s="6">
        <f t="shared" si="29"/>
        <v>1.9</v>
      </c>
      <c r="N69" s="6">
        <f t="shared" si="29"/>
        <v>1.9</v>
      </c>
      <c r="O69" s="6">
        <f t="shared" si="29"/>
        <v>1.9</v>
      </c>
      <c r="P69" s="6">
        <f t="shared" si="29"/>
        <v>1.9</v>
      </c>
      <c r="Q69" s="6">
        <f t="shared" si="29"/>
        <v>1.9</v>
      </c>
      <c r="R69" s="6">
        <f t="shared" si="29"/>
        <v>1.9</v>
      </c>
      <c r="S69" s="6">
        <f t="shared" si="29"/>
        <v>1.9</v>
      </c>
      <c r="T69" s="6">
        <f t="shared" si="29"/>
        <v>1.9</v>
      </c>
      <c r="U69" s="6">
        <f t="shared" si="29"/>
        <v>1.9</v>
      </c>
      <c r="V69" s="6">
        <f t="shared" si="29"/>
        <v>1.9</v>
      </c>
      <c r="W69" s="6">
        <f t="shared" si="29"/>
        <v>1.9</v>
      </c>
      <c r="X69" s="6">
        <f t="shared" si="29"/>
        <v>1.9</v>
      </c>
      <c r="Y69" s="6">
        <f t="shared" si="29"/>
        <v>1.9</v>
      </c>
      <c r="Z69" s="6">
        <f t="shared" si="29"/>
        <v>1.9</v>
      </c>
      <c r="AA69" s="6">
        <f t="shared" si="29"/>
        <v>1.9</v>
      </c>
      <c r="AB69" s="6">
        <f t="shared" si="29"/>
        <v>1.9</v>
      </c>
      <c r="AC69" s="6">
        <f t="shared" si="29"/>
        <v>1.9</v>
      </c>
      <c r="AD69" s="6">
        <f t="shared" si="29"/>
        <v>1.9</v>
      </c>
      <c r="AE69" s="6">
        <f t="shared" si="29"/>
        <v>1.9</v>
      </c>
      <c r="AF69" s="6">
        <f t="shared" si="29"/>
        <v>1.9</v>
      </c>
      <c r="AG69" s="6">
        <f t="shared" si="29"/>
        <v>1.9</v>
      </c>
      <c r="AH69" s="6">
        <f t="shared" si="29"/>
        <v>1.9</v>
      </c>
      <c r="AI69" s="6">
        <f>AG69+AI66-AI67</f>
        <v>1.9</v>
      </c>
      <c r="AJ69" s="6">
        <f>AH69+AJ66-AJ67</f>
        <v>1.9</v>
      </c>
      <c r="AK69" s="6">
        <f>AJ69</f>
        <v>1.9</v>
      </c>
    </row>
    <row r="70" spans="1:37" x14ac:dyDescent="0.25">
      <c r="A70" s="47" t="s">
        <v>43</v>
      </c>
      <c r="B70" s="76">
        <f>VLOOKUP(A70,[1]INTI!$F$4:$G$317,2,FALSE)</f>
        <v>19.09</v>
      </c>
      <c r="C70" s="8" t="s">
        <v>7</v>
      </c>
      <c r="D70" s="8" t="s">
        <v>4</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v>0</v>
      </c>
    </row>
    <row r="71" spans="1:37" x14ac:dyDescent="0.25">
      <c r="A71" s="48" t="str">
        <f t="shared" ref="A71:A73" si="30">A70</f>
        <v>H04</v>
      </c>
      <c r="B71" s="77"/>
      <c r="C71" s="76" t="s">
        <v>8</v>
      </c>
      <c r="D71" s="8" t="s">
        <v>4</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4">
        <v>0</v>
      </c>
    </row>
    <row r="72" spans="1:37" x14ac:dyDescent="0.25">
      <c r="A72" s="48" t="str">
        <f t="shared" si="30"/>
        <v>H04</v>
      </c>
      <c r="B72" s="77"/>
      <c r="C72" s="78"/>
      <c r="D72" s="8" t="s">
        <v>3</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2">
        <v>0</v>
      </c>
    </row>
    <row r="73" spans="1:37" x14ac:dyDescent="0.25">
      <c r="A73" s="49" t="str">
        <f t="shared" si="30"/>
        <v>H04</v>
      </c>
      <c r="B73" s="78"/>
      <c r="C73" s="5" t="s">
        <v>9</v>
      </c>
      <c r="D73" s="5" t="s">
        <v>4</v>
      </c>
      <c r="E73" s="1">
        <v>3.4</v>
      </c>
      <c r="F73" s="6">
        <f t="shared" ref="F73:AH73" si="31">E73+F70-F71</f>
        <v>3.4</v>
      </c>
      <c r="G73" s="6">
        <f t="shared" si="31"/>
        <v>3.4</v>
      </c>
      <c r="H73" s="6">
        <f t="shared" si="31"/>
        <v>3.4</v>
      </c>
      <c r="I73" s="6">
        <f t="shared" si="31"/>
        <v>3.4</v>
      </c>
      <c r="J73" s="6">
        <f t="shared" si="31"/>
        <v>3.4</v>
      </c>
      <c r="K73" s="6">
        <f t="shared" si="31"/>
        <v>3.4</v>
      </c>
      <c r="L73" s="6">
        <f t="shared" si="31"/>
        <v>3.4</v>
      </c>
      <c r="M73" s="6">
        <f t="shared" si="31"/>
        <v>3.4</v>
      </c>
      <c r="N73" s="6">
        <f t="shared" si="31"/>
        <v>3.4</v>
      </c>
      <c r="O73" s="6">
        <f t="shared" si="31"/>
        <v>3.4</v>
      </c>
      <c r="P73" s="6">
        <f t="shared" si="31"/>
        <v>3.4</v>
      </c>
      <c r="Q73" s="6">
        <f t="shared" si="31"/>
        <v>3.4</v>
      </c>
      <c r="R73" s="6">
        <f t="shared" si="31"/>
        <v>3.4</v>
      </c>
      <c r="S73" s="6">
        <f t="shared" si="31"/>
        <v>3.4</v>
      </c>
      <c r="T73" s="6">
        <f t="shared" si="31"/>
        <v>3.4</v>
      </c>
      <c r="U73" s="6">
        <f t="shared" si="31"/>
        <v>3.4</v>
      </c>
      <c r="V73" s="6">
        <f t="shared" si="31"/>
        <v>3.4</v>
      </c>
      <c r="W73" s="6">
        <f t="shared" si="31"/>
        <v>3.4</v>
      </c>
      <c r="X73" s="6">
        <f t="shared" si="31"/>
        <v>3.4</v>
      </c>
      <c r="Y73" s="6">
        <f t="shared" si="31"/>
        <v>3.4</v>
      </c>
      <c r="Z73" s="6">
        <f t="shared" si="31"/>
        <v>3.4</v>
      </c>
      <c r="AA73" s="6">
        <f t="shared" si="31"/>
        <v>3.4</v>
      </c>
      <c r="AB73" s="6">
        <f t="shared" si="31"/>
        <v>3.4</v>
      </c>
      <c r="AC73" s="6">
        <f t="shared" si="31"/>
        <v>3.4</v>
      </c>
      <c r="AD73" s="6">
        <f t="shared" si="31"/>
        <v>3.4</v>
      </c>
      <c r="AE73" s="6">
        <f t="shared" si="31"/>
        <v>3.4</v>
      </c>
      <c r="AF73" s="6">
        <f t="shared" si="31"/>
        <v>3.4</v>
      </c>
      <c r="AG73" s="6">
        <f t="shared" si="31"/>
        <v>3.4</v>
      </c>
      <c r="AH73" s="6">
        <f t="shared" si="31"/>
        <v>3.4</v>
      </c>
      <c r="AI73" s="6">
        <f>AG73+AI70-AI71</f>
        <v>3.4</v>
      </c>
      <c r="AJ73" s="6">
        <f>AH73+AJ70-AJ71</f>
        <v>3.4</v>
      </c>
      <c r="AK73" s="6">
        <f>AJ73</f>
        <v>3.4</v>
      </c>
    </row>
    <row r="74" spans="1:37" x14ac:dyDescent="0.25">
      <c r="A74" s="47" t="s">
        <v>44</v>
      </c>
      <c r="B74" s="76">
        <f>VLOOKUP(A74,[1]INTI!$F$4:$G$317,2,FALSE)</f>
        <v>19.946000000000002</v>
      </c>
      <c r="C74" s="8" t="s">
        <v>7</v>
      </c>
      <c r="D74" s="8" t="s">
        <v>4</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v>0</v>
      </c>
    </row>
    <row r="75" spans="1:37" x14ac:dyDescent="0.25">
      <c r="A75" s="48" t="str">
        <f t="shared" ref="A75:A77" si="32">A74</f>
        <v>I05</v>
      </c>
      <c r="B75" s="77"/>
      <c r="C75" s="76" t="s">
        <v>8</v>
      </c>
      <c r="D75" s="8" t="s">
        <v>4</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4">
        <v>0</v>
      </c>
    </row>
    <row r="76" spans="1:37" ht="14.25" customHeight="1" x14ac:dyDescent="0.25">
      <c r="A76" s="48" t="str">
        <f t="shared" si="32"/>
        <v>I05</v>
      </c>
      <c r="B76" s="77"/>
      <c r="C76" s="78"/>
      <c r="D76" s="8" t="s">
        <v>3</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2">
        <v>0</v>
      </c>
    </row>
    <row r="77" spans="1:37" x14ac:dyDescent="0.25">
      <c r="A77" s="49" t="str">
        <f t="shared" si="32"/>
        <v>I05</v>
      </c>
      <c r="B77" s="78"/>
      <c r="C77" s="5" t="s">
        <v>9</v>
      </c>
      <c r="D77" s="5" t="s">
        <v>4</v>
      </c>
      <c r="E77" s="1">
        <v>3.4</v>
      </c>
      <c r="F77" s="6">
        <f t="shared" ref="F77:AH77" si="33">E77+F74-F75</f>
        <v>3.4</v>
      </c>
      <c r="G77" s="6">
        <f t="shared" si="33"/>
        <v>3.4</v>
      </c>
      <c r="H77" s="6">
        <f t="shared" si="33"/>
        <v>3.4</v>
      </c>
      <c r="I77" s="6">
        <f t="shared" si="33"/>
        <v>3.4</v>
      </c>
      <c r="J77" s="6">
        <f t="shared" si="33"/>
        <v>3.4</v>
      </c>
      <c r="K77" s="6">
        <f t="shared" si="33"/>
        <v>3.4</v>
      </c>
      <c r="L77" s="6">
        <f t="shared" si="33"/>
        <v>3.4</v>
      </c>
      <c r="M77" s="6">
        <f t="shared" si="33"/>
        <v>3.4</v>
      </c>
      <c r="N77" s="6">
        <f t="shared" si="33"/>
        <v>3.4</v>
      </c>
      <c r="O77" s="6">
        <f t="shared" si="33"/>
        <v>3.4</v>
      </c>
      <c r="P77" s="6">
        <f t="shared" si="33"/>
        <v>3.4</v>
      </c>
      <c r="Q77" s="6">
        <f t="shared" si="33"/>
        <v>3.4</v>
      </c>
      <c r="R77" s="6">
        <f t="shared" si="33"/>
        <v>3.4</v>
      </c>
      <c r="S77" s="6">
        <f t="shared" si="33"/>
        <v>3.4</v>
      </c>
      <c r="T77" s="6">
        <f t="shared" si="33"/>
        <v>3.4</v>
      </c>
      <c r="U77" s="6">
        <f t="shared" si="33"/>
        <v>3.4</v>
      </c>
      <c r="V77" s="6">
        <f t="shared" si="33"/>
        <v>3.4</v>
      </c>
      <c r="W77" s="6">
        <f t="shared" si="33"/>
        <v>3.4</v>
      </c>
      <c r="X77" s="6">
        <f t="shared" si="33"/>
        <v>3.4</v>
      </c>
      <c r="Y77" s="6">
        <f t="shared" si="33"/>
        <v>3.4</v>
      </c>
      <c r="Z77" s="6">
        <f t="shared" si="33"/>
        <v>3.4</v>
      </c>
      <c r="AA77" s="6">
        <f t="shared" si="33"/>
        <v>3.4</v>
      </c>
      <c r="AB77" s="6">
        <f t="shared" si="33"/>
        <v>3.4</v>
      </c>
      <c r="AC77" s="6">
        <f t="shared" si="33"/>
        <v>3.4</v>
      </c>
      <c r="AD77" s="6">
        <f t="shared" si="33"/>
        <v>3.4</v>
      </c>
      <c r="AE77" s="6">
        <f t="shared" si="33"/>
        <v>3.4</v>
      </c>
      <c r="AF77" s="6">
        <f t="shared" si="33"/>
        <v>3.4</v>
      </c>
      <c r="AG77" s="6">
        <f t="shared" si="33"/>
        <v>3.4</v>
      </c>
      <c r="AH77" s="6">
        <f t="shared" si="33"/>
        <v>3.4</v>
      </c>
      <c r="AI77" s="6">
        <f>AG77+AI74-AI75</f>
        <v>3.4</v>
      </c>
      <c r="AJ77" s="6">
        <f>AH77+AJ74-AJ75</f>
        <v>3.4</v>
      </c>
      <c r="AK77" s="6">
        <f>AJ77</f>
        <v>3.4</v>
      </c>
    </row>
    <row r="78" spans="1:37" x14ac:dyDescent="0.25">
      <c r="A78" s="47" t="s">
        <v>45</v>
      </c>
      <c r="B78" s="76">
        <f>VLOOKUP(A78,[1]INTI!$F$4:$G$317,2,FALSE)</f>
        <v>30.151</v>
      </c>
      <c r="C78" s="8" t="s">
        <v>7</v>
      </c>
      <c r="D78" s="8" t="s">
        <v>4</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v>0</v>
      </c>
    </row>
    <row r="79" spans="1:37" x14ac:dyDescent="0.25">
      <c r="A79" s="48" t="str">
        <f t="shared" ref="A79:A81" si="34">A78</f>
        <v>I06</v>
      </c>
      <c r="B79" s="77"/>
      <c r="C79" s="76" t="s">
        <v>8</v>
      </c>
      <c r="D79" s="8" t="s">
        <v>4</v>
      </c>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4">
        <v>0</v>
      </c>
    </row>
    <row r="80" spans="1:37" x14ac:dyDescent="0.25">
      <c r="A80" s="48" t="str">
        <f t="shared" si="34"/>
        <v>I06</v>
      </c>
      <c r="B80" s="77"/>
      <c r="C80" s="78"/>
      <c r="D80" s="8" t="s">
        <v>3</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2">
        <v>0</v>
      </c>
    </row>
    <row r="81" spans="1:37" x14ac:dyDescent="0.25">
      <c r="A81" s="49" t="str">
        <f t="shared" si="34"/>
        <v>I06</v>
      </c>
      <c r="B81" s="78"/>
      <c r="C81" s="5" t="s">
        <v>9</v>
      </c>
      <c r="D81" s="5" t="s">
        <v>4</v>
      </c>
      <c r="E81" s="1">
        <v>-4.0999999999999996</v>
      </c>
      <c r="F81" s="6">
        <f t="shared" ref="F81:AH81" si="35">E81+F78-F79</f>
        <v>-4.0999999999999996</v>
      </c>
      <c r="G81" s="6">
        <f t="shared" si="35"/>
        <v>-4.0999999999999996</v>
      </c>
      <c r="H81" s="6">
        <f t="shared" si="35"/>
        <v>-4.0999999999999996</v>
      </c>
      <c r="I81" s="6">
        <f t="shared" si="35"/>
        <v>-4.0999999999999996</v>
      </c>
      <c r="J81" s="6">
        <f t="shared" si="35"/>
        <v>-4.0999999999999996</v>
      </c>
      <c r="K81" s="6">
        <f t="shared" si="35"/>
        <v>-4.0999999999999996</v>
      </c>
      <c r="L81" s="6">
        <f t="shared" si="35"/>
        <v>-4.0999999999999996</v>
      </c>
      <c r="M81" s="6">
        <f t="shared" si="35"/>
        <v>-4.0999999999999996</v>
      </c>
      <c r="N81" s="6">
        <f t="shared" si="35"/>
        <v>-4.0999999999999996</v>
      </c>
      <c r="O81" s="6">
        <f t="shared" si="35"/>
        <v>-4.0999999999999996</v>
      </c>
      <c r="P81" s="6">
        <f t="shared" si="35"/>
        <v>-4.0999999999999996</v>
      </c>
      <c r="Q81" s="6">
        <f t="shared" si="35"/>
        <v>-4.0999999999999996</v>
      </c>
      <c r="R81" s="6">
        <f t="shared" si="35"/>
        <v>-4.0999999999999996</v>
      </c>
      <c r="S81" s="6">
        <f t="shared" si="35"/>
        <v>-4.0999999999999996</v>
      </c>
      <c r="T81" s="6">
        <f t="shared" si="35"/>
        <v>-4.0999999999999996</v>
      </c>
      <c r="U81" s="6">
        <f t="shared" si="35"/>
        <v>-4.0999999999999996</v>
      </c>
      <c r="V81" s="6">
        <f t="shared" si="35"/>
        <v>-4.0999999999999996</v>
      </c>
      <c r="W81" s="6">
        <f t="shared" si="35"/>
        <v>-4.0999999999999996</v>
      </c>
      <c r="X81" s="6">
        <f t="shared" si="35"/>
        <v>-4.0999999999999996</v>
      </c>
      <c r="Y81" s="6">
        <f t="shared" si="35"/>
        <v>-4.0999999999999996</v>
      </c>
      <c r="Z81" s="6">
        <f t="shared" si="35"/>
        <v>-4.0999999999999996</v>
      </c>
      <c r="AA81" s="6">
        <f t="shared" si="35"/>
        <v>-4.0999999999999996</v>
      </c>
      <c r="AB81" s="6">
        <f t="shared" si="35"/>
        <v>-4.0999999999999996</v>
      </c>
      <c r="AC81" s="6">
        <f t="shared" si="35"/>
        <v>-4.0999999999999996</v>
      </c>
      <c r="AD81" s="6">
        <f t="shared" si="35"/>
        <v>-4.0999999999999996</v>
      </c>
      <c r="AE81" s="6">
        <f t="shared" si="35"/>
        <v>-4.0999999999999996</v>
      </c>
      <c r="AF81" s="6">
        <f t="shared" si="35"/>
        <v>-4.0999999999999996</v>
      </c>
      <c r="AG81" s="6">
        <f t="shared" si="35"/>
        <v>-4.0999999999999996</v>
      </c>
      <c r="AH81" s="6">
        <f t="shared" si="35"/>
        <v>-4.0999999999999996</v>
      </c>
      <c r="AI81" s="6">
        <f>AG81+AI78-AI79</f>
        <v>-4.0999999999999996</v>
      </c>
      <c r="AJ81" s="6">
        <f>AH81+AJ78-AJ79</f>
        <v>-4.0999999999999996</v>
      </c>
      <c r="AK81" s="6">
        <f>AJ81</f>
        <v>-4.0999999999999996</v>
      </c>
    </row>
    <row r="82" spans="1:37" x14ac:dyDescent="0.25">
      <c r="A82" s="47" t="s">
        <v>46</v>
      </c>
      <c r="B82" s="76">
        <f>VLOOKUP(A82,[1]INTI!$F$4:$G$317,2,FALSE)</f>
        <v>27.567</v>
      </c>
      <c r="C82" s="8" t="s">
        <v>7</v>
      </c>
      <c r="D82" s="8" t="s">
        <v>4</v>
      </c>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v>0</v>
      </c>
    </row>
    <row r="83" spans="1:37" x14ac:dyDescent="0.25">
      <c r="A83" s="48" t="str">
        <f t="shared" ref="A83:A85" si="36">A82</f>
        <v>I19</v>
      </c>
      <c r="B83" s="77"/>
      <c r="C83" s="76" t="s">
        <v>8</v>
      </c>
      <c r="D83" s="8" t="s">
        <v>4</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4">
        <v>0</v>
      </c>
    </row>
    <row r="84" spans="1:37" x14ac:dyDescent="0.25">
      <c r="A84" s="48" t="str">
        <f t="shared" si="36"/>
        <v>I19</v>
      </c>
      <c r="B84" s="77"/>
      <c r="C84" s="78"/>
      <c r="D84" s="8" t="s">
        <v>3</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2">
        <v>0</v>
      </c>
    </row>
    <row r="85" spans="1:37" x14ac:dyDescent="0.25">
      <c r="A85" s="49" t="str">
        <f t="shared" si="36"/>
        <v>I19</v>
      </c>
      <c r="B85" s="78"/>
      <c r="C85" s="5" t="s">
        <v>9</v>
      </c>
      <c r="D85" s="5" t="s">
        <v>4</v>
      </c>
      <c r="E85" s="1">
        <v>-317.39999999999998</v>
      </c>
      <c r="F85" s="6">
        <f t="shared" ref="F85:AH85" si="37">E85+F82-F83</f>
        <v>-317.39999999999998</v>
      </c>
      <c r="G85" s="6">
        <f t="shared" si="37"/>
        <v>-317.39999999999998</v>
      </c>
      <c r="H85" s="6">
        <f t="shared" si="37"/>
        <v>-317.39999999999998</v>
      </c>
      <c r="I85" s="6">
        <f t="shared" si="37"/>
        <v>-317.39999999999998</v>
      </c>
      <c r="J85" s="6">
        <f t="shared" si="37"/>
        <v>-317.39999999999998</v>
      </c>
      <c r="K85" s="6">
        <f t="shared" si="37"/>
        <v>-317.39999999999998</v>
      </c>
      <c r="L85" s="6">
        <f t="shared" si="37"/>
        <v>-317.39999999999998</v>
      </c>
      <c r="M85" s="6">
        <f t="shared" si="37"/>
        <v>-317.39999999999998</v>
      </c>
      <c r="N85" s="6">
        <f t="shared" si="37"/>
        <v>-317.39999999999998</v>
      </c>
      <c r="O85" s="6">
        <f t="shared" si="37"/>
        <v>-317.39999999999998</v>
      </c>
      <c r="P85" s="6">
        <f t="shared" si="37"/>
        <v>-317.39999999999998</v>
      </c>
      <c r="Q85" s="6">
        <f t="shared" si="37"/>
        <v>-317.39999999999998</v>
      </c>
      <c r="R85" s="6">
        <f t="shared" si="37"/>
        <v>-317.39999999999998</v>
      </c>
      <c r="S85" s="6">
        <f t="shared" si="37"/>
        <v>-317.39999999999998</v>
      </c>
      <c r="T85" s="6">
        <f t="shared" si="37"/>
        <v>-317.39999999999998</v>
      </c>
      <c r="U85" s="6">
        <f t="shared" si="37"/>
        <v>-317.39999999999998</v>
      </c>
      <c r="V85" s="6">
        <f t="shared" si="37"/>
        <v>-317.39999999999998</v>
      </c>
      <c r="W85" s="6">
        <f t="shared" si="37"/>
        <v>-317.39999999999998</v>
      </c>
      <c r="X85" s="6">
        <f t="shared" si="37"/>
        <v>-317.39999999999998</v>
      </c>
      <c r="Y85" s="6">
        <f t="shared" si="37"/>
        <v>-317.39999999999998</v>
      </c>
      <c r="Z85" s="6">
        <f t="shared" si="37"/>
        <v>-317.39999999999998</v>
      </c>
      <c r="AA85" s="6">
        <f t="shared" si="37"/>
        <v>-317.39999999999998</v>
      </c>
      <c r="AB85" s="6">
        <f t="shared" si="37"/>
        <v>-317.39999999999998</v>
      </c>
      <c r="AC85" s="6">
        <f t="shared" si="37"/>
        <v>-317.39999999999998</v>
      </c>
      <c r="AD85" s="6">
        <f t="shared" si="37"/>
        <v>-317.39999999999998</v>
      </c>
      <c r="AE85" s="6">
        <f t="shared" si="37"/>
        <v>-317.39999999999998</v>
      </c>
      <c r="AF85" s="6">
        <f t="shared" si="37"/>
        <v>-317.39999999999998</v>
      </c>
      <c r="AG85" s="6">
        <f t="shared" si="37"/>
        <v>-317.39999999999998</v>
      </c>
      <c r="AH85" s="6">
        <f t="shared" si="37"/>
        <v>-317.39999999999998</v>
      </c>
      <c r="AI85" s="6">
        <f>AG85+AI82-AI83</f>
        <v>-317.39999999999998</v>
      </c>
      <c r="AJ85" s="6">
        <f>AH85+AJ82-AJ83</f>
        <v>-317.39999999999998</v>
      </c>
      <c r="AK85" s="6">
        <f>AJ85</f>
        <v>-317.39999999999998</v>
      </c>
    </row>
    <row r="86" spans="1:37" x14ac:dyDescent="0.25">
      <c r="A86" s="47" t="s">
        <v>47</v>
      </c>
      <c r="B86" s="76">
        <f>VLOOKUP(A86,[1]INTI!$F$4:$G$317,2,FALSE)</f>
        <v>34.872999999999998</v>
      </c>
      <c r="C86" s="8" t="s">
        <v>7</v>
      </c>
      <c r="D86" s="8" t="s">
        <v>4</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f>SUM(F86:AJ86)</f>
        <v>0</v>
      </c>
    </row>
    <row r="87" spans="1:37" x14ac:dyDescent="0.25">
      <c r="A87" s="48" t="str">
        <f t="shared" ref="A87:A89" si="38">A86</f>
        <v>I20</v>
      </c>
      <c r="B87" s="77"/>
      <c r="C87" s="76" t="s">
        <v>8</v>
      </c>
      <c r="D87" s="8" t="s">
        <v>4</v>
      </c>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f>SUM(F87:AJ87)</f>
        <v>0</v>
      </c>
    </row>
    <row r="88" spans="1:37" x14ac:dyDescent="0.25">
      <c r="A88" s="48" t="str">
        <f t="shared" si="38"/>
        <v>I20</v>
      </c>
      <c r="B88" s="77"/>
      <c r="C88" s="78"/>
      <c r="D88" s="8" t="s">
        <v>3</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f>SUM(F88:AJ88)</f>
        <v>0</v>
      </c>
    </row>
    <row r="89" spans="1:37" x14ac:dyDescent="0.25">
      <c r="A89" s="49" t="str">
        <f t="shared" si="38"/>
        <v>I20</v>
      </c>
      <c r="B89" s="78"/>
      <c r="C89" s="5" t="s">
        <v>9</v>
      </c>
      <c r="D89" s="5" t="s">
        <v>4</v>
      </c>
      <c r="E89" s="1">
        <v>0</v>
      </c>
      <c r="F89" s="6">
        <f t="shared" ref="F89:AH89" si="39">E89+F86-F87</f>
        <v>0</v>
      </c>
      <c r="G89" s="6">
        <f t="shared" si="39"/>
        <v>0</v>
      </c>
      <c r="H89" s="6">
        <f t="shared" si="39"/>
        <v>0</v>
      </c>
      <c r="I89" s="6">
        <f t="shared" si="39"/>
        <v>0</v>
      </c>
      <c r="J89" s="6">
        <f t="shared" si="39"/>
        <v>0</v>
      </c>
      <c r="K89" s="6">
        <f t="shared" si="39"/>
        <v>0</v>
      </c>
      <c r="L89" s="6">
        <f t="shared" si="39"/>
        <v>0</v>
      </c>
      <c r="M89" s="6">
        <f t="shared" si="39"/>
        <v>0</v>
      </c>
      <c r="N89" s="6">
        <f t="shared" si="39"/>
        <v>0</v>
      </c>
      <c r="O89" s="6">
        <f t="shared" si="39"/>
        <v>0</v>
      </c>
      <c r="P89" s="6">
        <f t="shared" si="39"/>
        <v>0</v>
      </c>
      <c r="Q89" s="6">
        <f t="shared" si="39"/>
        <v>0</v>
      </c>
      <c r="R89" s="6">
        <f t="shared" si="39"/>
        <v>0</v>
      </c>
      <c r="S89" s="6">
        <f t="shared" si="39"/>
        <v>0</v>
      </c>
      <c r="T89" s="6">
        <f t="shared" si="39"/>
        <v>0</v>
      </c>
      <c r="U89" s="6">
        <f t="shared" si="39"/>
        <v>0</v>
      </c>
      <c r="V89" s="6">
        <f t="shared" si="39"/>
        <v>0</v>
      </c>
      <c r="W89" s="6">
        <f t="shared" si="39"/>
        <v>0</v>
      </c>
      <c r="X89" s="6">
        <f t="shared" si="39"/>
        <v>0</v>
      </c>
      <c r="Y89" s="6">
        <f t="shared" si="39"/>
        <v>0</v>
      </c>
      <c r="Z89" s="6">
        <f t="shared" si="39"/>
        <v>0</v>
      </c>
      <c r="AA89" s="6">
        <f t="shared" si="39"/>
        <v>0</v>
      </c>
      <c r="AB89" s="6">
        <f t="shared" si="39"/>
        <v>0</v>
      </c>
      <c r="AC89" s="6">
        <f t="shared" si="39"/>
        <v>0</v>
      </c>
      <c r="AD89" s="6">
        <f t="shared" si="39"/>
        <v>0</v>
      </c>
      <c r="AE89" s="6">
        <f t="shared" si="39"/>
        <v>0</v>
      </c>
      <c r="AF89" s="6">
        <f t="shared" si="39"/>
        <v>0</v>
      </c>
      <c r="AG89" s="6">
        <f t="shared" si="39"/>
        <v>0</v>
      </c>
      <c r="AH89" s="6">
        <f t="shared" si="39"/>
        <v>0</v>
      </c>
      <c r="AI89" s="6">
        <f>AG89+AI86-AI87</f>
        <v>0</v>
      </c>
      <c r="AJ89" s="6">
        <f>AH89+AJ86-AJ87</f>
        <v>0</v>
      </c>
      <c r="AK89" s="6">
        <f>AJ89</f>
        <v>0</v>
      </c>
    </row>
    <row r="90" spans="1:37" x14ac:dyDescent="0.25">
      <c r="A90" s="47" t="s">
        <v>48</v>
      </c>
      <c r="B90" s="76">
        <f>VLOOKUP(A90,[1]INTI!$F$4:$G$317,2,FALSE)</f>
        <v>21.093</v>
      </c>
      <c r="C90" s="8" t="s">
        <v>7</v>
      </c>
      <c r="D90" s="8" t="s">
        <v>4</v>
      </c>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v>0</v>
      </c>
    </row>
    <row r="91" spans="1:37" x14ac:dyDescent="0.25">
      <c r="A91" s="48" t="str">
        <f t="shared" ref="A91:A93" si="40">A90</f>
        <v>I23</v>
      </c>
      <c r="B91" s="77"/>
      <c r="C91" s="76" t="s">
        <v>8</v>
      </c>
      <c r="D91" s="8" t="s">
        <v>4</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4">
        <v>0</v>
      </c>
    </row>
    <row r="92" spans="1:37" x14ac:dyDescent="0.25">
      <c r="A92" s="48" t="str">
        <f t="shared" si="40"/>
        <v>I23</v>
      </c>
      <c r="B92" s="77"/>
      <c r="C92" s="78"/>
      <c r="D92" s="8" t="s">
        <v>3</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2">
        <v>0</v>
      </c>
    </row>
    <row r="93" spans="1:37" x14ac:dyDescent="0.25">
      <c r="A93" s="49" t="str">
        <f t="shared" si="40"/>
        <v>I23</v>
      </c>
      <c r="B93" s="78"/>
      <c r="C93" s="5" t="s">
        <v>9</v>
      </c>
      <c r="D93" s="5" t="s">
        <v>4</v>
      </c>
      <c r="E93" s="1">
        <v>0</v>
      </c>
      <c r="F93" s="6">
        <f t="shared" ref="F93:AH93" si="41">E93+F90-F91</f>
        <v>0</v>
      </c>
      <c r="G93" s="6">
        <f t="shared" si="41"/>
        <v>0</v>
      </c>
      <c r="H93" s="6">
        <f t="shared" si="41"/>
        <v>0</v>
      </c>
      <c r="I93" s="6">
        <f t="shared" si="41"/>
        <v>0</v>
      </c>
      <c r="J93" s="6">
        <f t="shared" si="41"/>
        <v>0</v>
      </c>
      <c r="K93" s="6">
        <f t="shared" si="41"/>
        <v>0</v>
      </c>
      <c r="L93" s="6">
        <f t="shared" si="41"/>
        <v>0</v>
      </c>
      <c r="M93" s="6">
        <f t="shared" si="41"/>
        <v>0</v>
      </c>
      <c r="N93" s="6">
        <f t="shared" si="41"/>
        <v>0</v>
      </c>
      <c r="O93" s="6">
        <f t="shared" si="41"/>
        <v>0</v>
      </c>
      <c r="P93" s="6">
        <f t="shared" si="41"/>
        <v>0</v>
      </c>
      <c r="Q93" s="6">
        <f t="shared" si="41"/>
        <v>0</v>
      </c>
      <c r="R93" s="6">
        <f t="shared" si="41"/>
        <v>0</v>
      </c>
      <c r="S93" s="6">
        <f t="shared" si="41"/>
        <v>0</v>
      </c>
      <c r="T93" s="6">
        <f t="shared" si="41"/>
        <v>0</v>
      </c>
      <c r="U93" s="6">
        <f t="shared" si="41"/>
        <v>0</v>
      </c>
      <c r="V93" s="6">
        <f t="shared" si="41"/>
        <v>0</v>
      </c>
      <c r="W93" s="6">
        <f t="shared" si="41"/>
        <v>0</v>
      </c>
      <c r="X93" s="6">
        <f t="shared" si="41"/>
        <v>0</v>
      </c>
      <c r="Y93" s="6">
        <f t="shared" si="41"/>
        <v>0</v>
      </c>
      <c r="Z93" s="6">
        <f t="shared" si="41"/>
        <v>0</v>
      </c>
      <c r="AA93" s="6">
        <f t="shared" si="41"/>
        <v>0</v>
      </c>
      <c r="AB93" s="6">
        <f t="shared" si="41"/>
        <v>0</v>
      </c>
      <c r="AC93" s="6">
        <f t="shared" si="41"/>
        <v>0</v>
      </c>
      <c r="AD93" s="6">
        <f t="shared" si="41"/>
        <v>0</v>
      </c>
      <c r="AE93" s="6">
        <f t="shared" si="41"/>
        <v>0</v>
      </c>
      <c r="AF93" s="6">
        <f t="shared" si="41"/>
        <v>0</v>
      </c>
      <c r="AG93" s="6">
        <f t="shared" si="41"/>
        <v>0</v>
      </c>
      <c r="AH93" s="6">
        <f t="shared" si="41"/>
        <v>0</v>
      </c>
      <c r="AI93" s="6">
        <f>AG93+AI90-AI91</f>
        <v>0</v>
      </c>
      <c r="AJ93" s="6">
        <f>AH93+AJ90-AJ91</f>
        <v>0</v>
      </c>
      <c r="AK93" s="6">
        <f>AJ93</f>
        <v>0</v>
      </c>
    </row>
    <row r="94" spans="1:37" x14ac:dyDescent="0.25">
      <c r="A94" s="47" t="s">
        <v>49</v>
      </c>
      <c r="B94" s="76">
        <f>VLOOKUP(A94,[1]INTI!$F$4:$G$317,2,FALSE)</f>
        <v>22.658999999999999</v>
      </c>
      <c r="C94" s="8" t="s">
        <v>7</v>
      </c>
      <c r="D94" s="8" t="s">
        <v>4</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v>0</v>
      </c>
    </row>
    <row r="95" spans="1:37" x14ac:dyDescent="0.25">
      <c r="A95" s="48" t="str">
        <f t="shared" ref="A95:A97" si="42">A94</f>
        <v>I24</v>
      </c>
      <c r="B95" s="77"/>
      <c r="C95" s="76" t="s">
        <v>8</v>
      </c>
      <c r="D95" s="8" t="s">
        <v>4</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4">
        <v>0</v>
      </c>
    </row>
    <row r="96" spans="1:37" x14ac:dyDescent="0.25">
      <c r="A96" s="48" t="str">
        <f t="shared" si="42"/>
        <v>I24</v>
      </c>
      <c r="B96" s="77"/>
      <c r="C96" s="78"/>
      <c r="D96" s="8" t="s">
        <v>3</v>
      </c>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2">
        <v>0</v>
      </c>
    </row>
    <row r="97" spans="1:37" x14ac:dyDescent="0.25">
      <c r="A97" s="49" t="str">
        <f t="shared" si="42"/>
        <v>I24</v>
      </c>
      <c r="B97" s="78"/>
      <c r="C97" s="5" t="s">
        <v>9</v>
      </c>
      <c r="D97" s="5" t="s">
        <v>4</v>
      </c>
      <c r="E97" s="1">
        <v>1.9</v>
      </c>
      <c r="F97" s="6">
        <f t="shared" ref="F97:AH97" si="43">E97+F94-F95</f>
        <v>1.9</v>
      </c>
      <c r="G97" s="6">
        <f t="shared" si="43"/>
        <v>1.9</v>
      </c>
      <c r="H97" s="6">
        <f t="shared" si="43"/>
        <v>1.9</v>
      </c>
      <c r="I97" s="6">
        <f t="shared" si="43"/>
        <v>1.9</v>
      </c>
      <c r="J97" s="6">
        <f t="shared" si="43"/>
        <v>1.9</v>
      </c>
      <c r="K97" s="6">
        <f t="shared" si="43"/>
        <v>1.9</v>
      </c>
      <c r="L97" s="6">
        <f t="shared" si="43"/>
        <v>1.9</v>
      </c>
      <c r="M97" s="6">
        <f t="shared" si="43"/>
        <v>1.9</v>
      </c>
      <c r="N97" s="6">
        <f t="shared" si="43"/>
        <v>1.9</v>
      </c>
      <c r="O97" s="6">
        <f t="shared" si="43"/>
        <v>1.9</v>
      </c>
      <c r="P97" s="6">
        <f t="shared" si="43"/>
        <v>1.9</v>
      </c>
      <c r="Q97" s="6">
        <f t="shared" si="43"/>
        <v>1.9</v>
      </c>
      <c r="R97" s="6">
        <f t="shared" si="43"/>
        <v>1.9</v>
      </c>
      <c r="S97" s="6">
        <f t="shared" si="43"/>
        <v>1.9</v>
      </c>
      <c r="T97" s="6">
        <f t="shared" si="43"/>
        <v>1.9</v>
      </c>
      <c r="U97" s="6">
        <f t="shared" si="43"/>
        <v>1.9</v>
      </c>
      <c r="V97" s="6">
        <f t="shared" si="43"/>
        <v>1.9</v>
      </c>
      <c r="W97" s="6">
        <f t="shared" si="43"/>
        <v>1.9</v>
      </c>
      <c r="X97" s="6">
        <f t="shared" si="43"/>
        <v>1.9</v>
      </c>
      <c r="Y97" s="6">
        <f t="shared" si="43"/>
        <v>1.9</v>
      </c>
      <c r="Z97" s="6">
        <f t="shared" si="43"/>
        <v>1.9</v>
      </c>
      <c r="AA97" s="6">
        <f t="shared" si="43"/>
        <v>1.9</v>
      </c>
      <c r="AB97" s="6">
        <f t="shared" si="43"/>
        <v>1.9</v>
      </c>
      <c r="AC97" s="6">
        <f t="shared" si="43"/>
        <v>1.9</v>
      </c>
      <c r="AD97" s="6">
        <f t="shared" si="43"/>
        <v>1.9</v>
      </c>
      <c r="AE97" s="6">
        <f t="shared" si="43"/>
        <v>1.9</v>
      </c>
      <c r="AF97" s="6">
        <f t="shared" si="43"/>
        <v>1.9</v>
      </c>
      <c r="AG97" s="6">
        <f t="shared" si="43"/>
        <v>1.9</v>
      </c>
      <c r="AH97" s="6">
        <f t="shared" si="43"/>
        <v>1.9</v>
      </c>
      <c r="AI97" s="6">
        <f>AG97+AI94-AI95</f>
        <v>1.9</v>
      </c>
      <c r="AJ97" s="6">
        <f>AH97+AJ94-AJ95</f>
        <v>1.9</v>
      </c>
      <c r="AK97" s="6">
        <f>AJ97</f>
        <v>1.9</v>
      </c>
    </row>
    <row r="98" spans="1:37" x14ac:dyDescent="0.25">
      <c r="A98" s="47" t="s">
        <v>50</v>
      </c>
      <c r="B98" s="76">
        <f>VLOOKUP(A98,[1]INTI!$F$4:$G$317,2,FALSE)</f>
        <v>30.907</v>
      </c>
      <c r="C98" s="8" t="s">
        <v>7</v>
      </c>
      <c r="D98" s="8" t="s">
        <v>4</v>
      </c>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f>SUM(F98:AJ98)</f>
        <v>0</v>
      </c>
    </row>
    <row r="99" spans="1:37" x14ac:dyDescent="0.25">
      <c r="A99" s="48" t="str">
        <f t="shared" ref="A99:A101" si="44">A98</f>
        <v>J05</v>
      </c>
      <c r="B99" s="77"/>
      <c r="C99" s="76" t="s">
        <v>8</v>
      </c>
      <c r="D99" s="8" t="s">
        <v>4</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f>SUM(F99:AJ99)</f>
        <v>0</v>
      </c>
    </row>
    <row r="100" spans="1:37" x14ac:dyDescent="0.25">
      <c r="A100" s="48" t="str">
        <f t="shared" si="44"/>
        <v>J05</v>
      </c>
      <c r="B100" s="77"/>
      <c r="C100" s="78"/>
      <c r="D100" s="8" t="s">
        <v>3</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f>SUM(F100:AJ100)</f>
        <v>0</v>
      </c>
    </row>
    <row r="101" spans="1:37" x14ac:dyDescent="0.25">
      <c r="A101" s="49" t="str">
        <f t="shared" si="44"/>
        <v>J05</v>
      </c>
      <c r="B101" s="78"/>
      <c r="C101" s="5" t="s">
        <v>9</v>
      </c>
      <c r="D101" s="5" t="s">
        <v>4</v>
      </c>
      <c r="E101" s="1">
        <v>-122.6</v>
      </c>
      <c r="F101" s="6">
        <f t="shared" ref="F101:AH101" si="45">E101+F98-F99</f>
        <v>-122.6</v>
      </c>
      <c r="G101" s="6">
        <f t="shared" si="45"/>
        <v>-122.6</v>
      </c>
      <c r="H101" s="6">
        <f t="shared" si="45"/>
        <v>-122.6</v>
      </c>
      <c r="I101" s="6">
        <f t="shared" si="45"/>
        <v>-122.6</v>
      </c>
      <c r="J101" s="6">
        <f t="shared" si="45"/>
        <v>-122.6</v>
      </c>
      <c r="K101" s="6">
        <f t="shared" si="45"/>
        <v>-122.6</v>
      </c>
      <c r="L101" s="6">
        <f t="shared" si="45"/>
        <v>-122.6</v>
      </c>
      <c r="M101" s="6">
        <f t="shared" si="45"/>
        <v>-122.6</v>
      </c>
      <c r="N101" s="6">
        <f t="shared" si="45"/>
        <v>-122.6</v>
      </c>
      <c r="O101" s="6">
        <f t="shared" si="45"/>
        <v>-122.6</v>
      </c>
      <c r="P101" s="6">
        <f t="shared" si="45"/>
        <v>-122.6</v>
      </c>
      <c r="Q101" s="6">
        <f t="shared" si="45"/>
        <v>-122.6</v>
      </c>
      <c r="R101" s="6">
        <f t="shared" si="45"/>
        <v>-122.6</v>
      </c>
      <c r="S101" s="6">
        <f t="shared" si="45"/>
        <v>-122.6</v>
      </c>
      <c r="T101" s="6">
        <f t="shared" si="45"/>
        <v>-122.6</v>
      </c>
      <c r="U101" s="6">
        <f t="shared" si="45"/>
        <v>-122.6</v>
      </c>
      <c r="V101" s="6">
        <f t="shared" si="45"/>
        <v>-122.6</v>
      </c>
      <c r="W101" s="6">
        <f t="shared" si="45"/>
        <v>-122.6</v>
      </c>
      <c r="X101" s="6">
        <f t="shared" si="45"/>
        <v>-122.6</v>
      </c>
      <c r="Y101" s="6">
        <f t="shared" si="45"/>
        <v>-122.6</v>
      </c>
      <c r="Z101" s="6">
        <f t="shared" si="45"/>
        <v>-122.6</v>
      </c>
      <c r="AA101" s="6">
        <f t="shared" si="45"/>
        <v>-122.6</v>
      </c>
      <c r="AB101" s="6">
        <f t="shared" si="45"/>
        <v>-122.6</v>
      </c>
      <c r="AC101" s="6">
        <f t="shared" si="45"/>
        <v>-122.6</v>
      </c>
      <c r="AD101" s="6">
        <f t="shared" si="45"/>
        <v>-122.6</v>
      </c>
      <c r="AE101" s="6">
        <f t="shared" si="45"/>
        <v>-122.6</v>
      </c>
      <c r="AF101" s="6">
        <f t="shared" si="45"/>
        <v>-122.6</v>
      </c>
      <c r="AG101" s="6">
        <f t="shared" si="45"/>
        <v>-122.6</v>
      </c>
      <c r="AH101" s="6">
        <f t="shared" si="45"/>
        <v>-122.6</v>
      </c>
      <c r="AI101" s="6">
        <f>AG101+AI98-AI99</f>
        <v>-122.6</v>
      </c>
      <c r="AJ101" s="6">
        <f>AH101+AJ98-AJ99</f>
        <v>-122.6</v>
      </c>
      <c r="AK101" s="6">
        <f>AJ101</f>
        <v>-122.6</v>
      </c>
    </row>
    <row r="102" spans="1:37" x14ac:dyDescent="0.25">
      <c r="A102" s="47" t="s">
        <v>51</v>
      </c>
      <c r="B102" s="76">
        <f>VLOOKUP(A102,[1]INTI!$F$4:$G$317,2,FALSE)</f>
        <v>35.590000000000003</v>
      </c>
      <c r="C102" s="8" t="s">
        <v>7</v>
      </c>
      <c r="D102" s="8" t="s">
        <v>4</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f>SUM(F102:AJ102)</f>
        <v>0</v>
      </c>
    </row>
    <row r="103" spans="1:37" x14ac:dyDescent="0.25">
      <c r="A103" s="48" t="str">
        <f t="shared" ref="A103:A105" si="46">A102</f>
        <v>N13</v>
      </c>
      <c r="B103" s="77"/>
      <c r="C103" s="76" t="s">
        <v>8</v>
      </c>
      <c r="D103" s="8" t="s">
        <v>4</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f>SUM(F103:AJ103)</f>
        <v>0</v>
      </c>
    </row>
    <row r="104" spans="1:37" x14ac:dyDescent="0.25">
      <c r="A104" s="48" t="str">
        <f t="shared" si="46"/>
        <v>N13</v>
      </c>
      <c r="B104" s="77"/>
      <c r="C104" s="78"/>
      <c r="D104" s="8" t="s">
        <v>3</v>
      </c>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f>SUM(F104:AJ104)</f>
        <v>0</v>
      </c>
    </row>
    <row r="105" spans="1:37" x14ac:dyDescent="0.25">
      <c r="A105" s="49" t="str">
        <f t="shared" si="46"/>
        <v>N13</v>
      </c>
      <c r="B105" s="78"/>
      <c r="C105" s="5" t="s">
        <v>9</v>
      </c>
      <c r="D105" s="5" t="s">
        <v>4</v>
      </c>
      <c r="E105" s="1">
        <v>529.39999999999986</v>
      </c>
      <c r="F105" s="6">
        <f t="shared" ref="F105:AH105" si="47">E105+F102-F103</f>
        <v>529.39999999999986</v>
      </c>
      <c r="G105" s="6">
        <f t="shared" si="47"/>
        <v>529.39999999999986</v>
      </c>
      <c r="H105" s="6">
        <f t="shared" si="47"/>
        <v>529.39999999999986</v>
      </c>
      <c r="I105" s="6">
        <f t="shared" si="47"/>
        <v>529.39999999999986</v>
      </c>
      <c r="J105" s="6">
        <f t="shared" si="47"/>
        <v>529.39999999999986</v>
      </c>
      <c r="K105" s="6">
        <f t="shared" si="47"/>
        <v>529.39999999999986</v>
      </c>
      <c r="L105" s="6">
        <f t="shared" si="47"/>
        <v>529.39999999999986</v>
      </c>
      <c r="M105" s="6">
        <f t="shared" si="47"/>
        <v>529.39999999999986</v>
      </c>
      <c r="N105" s="6">
        <f t="shared" si="47"/>
        <v>529.39999999999986</v>
      </c>
      <c r="O105" s="6">
        <f t="shared" si="47"/>
        <v>529.39999999999986</v>
      </c>
      <c r="P105" s="6">
        <f t="shared" si="47"/>
        <v>529.39999999999986</v>
      </c>
      <c r="Q105" s="6">
        <f t="shared" si="47"/>
        <v>529.39999999999986</v>
      </c>
      <c r="R105" s="6">
        <f t="shared" si="47"/>
        <v>529.39999999999986</v>
      </c>
      <c r="S105" s="6">
        <f t="shared" si="47"/>
        <v>529.39999999999986</v>
      </c>
      <c r="T105" s="6">
        <f t="shared" si="47"/>
        <v>529.39999999999986</v>
      </c>
      <c r="U105" s="6">
        <f t="shared" si="47"/>
        <v>529.39999999999986</v>
      </c>
      <c r="V105" s="6">
        <f t="shared" si="47"/>
        <v>529.39999999999986</v>
      </c>
      <c r="W105" s="6">
        <f t="shared" si="47"/>
        <v>529.39999999999986</v>
      </c>
      <c r="X105" s="6">
        <f t="shared" si="47"/>
        <v>529.39999999999986</v>
      </c>
      <c r="Y105" s="6">
        <f t="shared" si="47"/>
        <v>529.39999999999986</v>
      </c>
      <c r="Z105" s="6">
        <f t="shared" si="47"/>
        <v>529.39999999999986</v>
      </c>
      <c r="AA105" s="6">
        <f t="shared" si="47"/>
        <v>529.39999999999986</v>
      </c>
      <c r="AB105" s="6">
        <f t="shared" si="47"/>
        <v>529.39999999999986</v>
      </c>
      <c r="AC105" s="6">
        <f t="shared" si="47"/>
        <v>529.39999999999986</v>
      </c>
      <c r="AD105" s="6">
        <f t="shared" si="47"/>
        <v>529.39999999999986</v>
      </c>
      <c r="AE105" s="6">
        <f t="shared" si="47"/>
        <v>529.39999999999986</v>
      </c>
      <c r="AF105" s="6">
        <f t="shared" si="47"/>
        <v>529.39999999999986</v>
      </c>
      <c r="AG105" s="6">
        <f t="shared" si="47"/>
        <v>529.39999999999986</v>
      </c>
      <c r="AH105" s="6">
        <f t="shared" si="47"/>
        <v>529.39999999999986</v>
      </c>
      <c r="AI105" s="6">
        <f>AG105+AI102-AI103</f>
        <v>529.39999999999986</v>
      </c>
      <c r="AJ105" s="6">
        <f>AH105+AJ102-AJ103</f>
        <v>529.39999999999986</v>
      </c>
      <c r="AK105" s="6">
        <f>AJ105</f>
        <v>529.39999999999986</v>
      </c>
    </row>
    <row r="106" spans="1:37" x14ac:dyDescent="0.25">
      <c r="A106" s="47" t="s">
        <v>52</v>
      </c>
      <c r="B106" s="76">
        <f>VLOOKUP(A106,[1]INTI!$F$4:$G$317,2,FALSE)</f>
        <v>21.138999999999999</v>
      </c>
      <c r="C106" s="8" t="s">
        <v>7</v>
      </c>
      <c r="D106" s="8" t="s">
        <v>4</v>
      </c>
      <c r="E106" s="1"/>
      <c r="F106" s="1"/>
      <c r="G106" s="1"/>
      <c r="H106" s="1"/>
      <c r="I106" s="1"/>
      <c r="J106" s="1"/>
      <c r="K106" s="1"/>
      <c r="L106" s="1"/>
      <c r="M106" s="1"/>
      <c r="N106" s="1"/>
      <c r="O106" s="1"/>
      <c r="P106" s="1"/>
      <c r="Q106" s="1"/>
      <c r="R106" s="1"/>
      <c r="S106" s="1"/>
      <c r="T106" s="1"/>
      <c r="U106" s="1">
        <f>(25+46)*2.33-10.3</f>
        <v>155.13</v>
      </c>
      <c r="V106" s="1">
        <f>(9+1)*2.09</f>
        <v>20.9</v>
      </c>
      <c r="W106" s="1"/>
      <c r="X106" s="1"/>
      <c r="Y106" s="1"/>
      <c r="Z106" s="1"/>
      <c r="AA106" s="1"/>
      <c r="AB106" s="1"/>
      <c r="AC106" s="1">
        <f>11*1.5</f>
        <v>16.5</v>
      </c>
      <c r="AD106" s="1"/>
      <c r="AE106" s="1"/>
      <c r="AF106" s="1"/>
      <c r="AG106" s="1">
        <f>(44+45)*1.47-10.51</f>
        <v>120.31999999999998</v>
      </c>
      <c r="AH106" s="1">
        <f>(43+41)*1.33</f>
        <v>111.72</v>
      </c>
      <c r="AI106" s="1"/>
      <c r="AJ106" s="1"/>
      <c r="AK106" s="1">
        <f>SUM(F106:AJ106)</f>
        <v>424.56999999999994</v>
      </c>
    </row>
    <row r="107" spans="1:37" x14ac:dyDescent="0.25">
      <c r="A107" s="48" t="str">
        <f t="shared" ref="A107:A109" si="48">A106</f>
        <v>Q22</v>
      </c>
      <c r="B107" s="77"/>
      <c r="C107" s="76" t="s">
        <v>8</v>
      </c>
      <c r="D107" s="8" t="s">
        <v>4</v>
      </c>
      <c r="E107" s="1"/>
      <c r="F107" s="1"/>
      <c r="G107" s="1"/>
      <c r="H107" s="1"/>
      <c r="I107" s="1"/>
      <c r="J107" s="1"/>
      <c r="K107" s="1"/>
      <c r="L107" s="1"/>
      <c r="M107" s="1"/>
      <c r="N107" s="1"/>
      <c r="O107" s="1"/>
      <c r="P107" s="1">
        <v>44</v>
      </c>
      <c r="Q107" s="1">
        <v>72.239999999999995</v>
      </c>
      <c r="R107" s="1">
        <v>75.599999999999994</v>
      </c>
      <c r="S107" s="1"/>
      <c r="T107" s="1">
        <v>72.239999999999995</v>
      </c>
      <c r="U107" s="1">
        <v>70.56</v>
      </c>
      <c r="V107" s="1">
        <v>164.95</v>
      </c>
      <c r="W107" s="1">
        <v>97.44</v>
      </c>
      <c r="X107" s="1">
        <v>76.680000000000007</v>
      </c>
      <c r="Y107" s="1">
        <v>78.400000000000006</v>
      </c>
      <c r="Z107" s="1">
        <v>50.4</v>
      </c>
      <c r="AA107" s="1"/>
      <c r="AB107" s="1"/>
      <c r="AC107" s="1"/>
      <c r="AD107" s="1"/>
      <c r="AE107" s="1"/>
      <c r="AF107" s="1"/>
      <c r="AG107" s="1"/>
      <c r="AH107" s="1"/>
      <c r="AI107" s="1"/>
      <c r="AJ107" s="1"/>
      <c r="AK107" s="1">
        <f>SUM(F107:AJ107)</f>
        <v>802.51</v>
      </c>
    </row>
    <row r="108" spans="1:37" x14ac:dyDescent="0.25">
      <c r="A108" s="48" t="str">
        <f t="shared" si="48"/>
        <v>Q22</v>
      </c>
      <c r="B108" s="77"/>
      <c r="C108" s="78"/>
      <c r="D108" s="8" t="s">
        <v>3</v>
      </c>
      <c r="E108" s="1"/>
      <c r="F108" s="1"/>
      <c r="G108" s="1"/>
      <c r="H108" s="1"/>
      <c r="I108" s="1"/>
      <c r="J108" s="1"/>
      <c r="K108" s="1"/>
      <c r="L108" s="1"/>
      <c r="M108" s="1"/>
      <c r="N108" s="1"/>
      <c r="O108" s="1"/>
      <c r="P108" s="1">
        <v>1.58</v>
      </c>
      <c r="Q108" s="1">
        <v>1.77</v>
      </c>
      <c r="R108" s="1">
        <v>1.85</v>
      </c>
      <c r="S108" s="1"/>
      <c r="T108" s="1">
        <v>1.77</v>
      </c>
      <c r="U108" s="1">
        <v>1.73</v>
      </c>
      <c r="V108" s="1">
        <v>3.54</v>
      </c>
      <c r="W108" s="1">
        <v>2.38</v>
      </c>
      <c r="X108" s="1">
        <v>1.99</v>
      </c>
      <c r="Y108" s="1">
        <v>1.92</v>
      </c>
      <c r="Z108" s="1">
        <v>1.23</v>
      </c>
      <c r="AA108" s="1"/>
      <c r="AB108" s="1"/>
      <c r="AC108" s="1"/>
      <c r="AD108" s="1"/>
      <c r="AE108" s="1"/>
      <c r="AF108" s="1"/>
      <c r="AG108" s="1"/>
      <c r="AH108" s="1"/>
      <c r="AI108" s="1"/>
      <c r="AJ108" s="1"/>
      <c r="AK108" s="1">
        <f>SUM(F108:AJ108)</f>
        <v>19.760000000000002</v>
      </c>
    </row>
    <row r="109" spans="1:37" x14ac:dyDescent="0.25">
      <c r="A109" s="49" t="str">
        <f t="shared" si="48"/>
        <v>Q22</v>
      </c>
      <c r="B109" s="78"/>
      <c r="C109" s="5" t="s">
        <v>9</v>
      </c>
      <c r="D109" s="5" t="s">
        <v>4</v>
      </c>
      <c r="E109" s="1">
        <v>15.699999999999989</v>
      </c>
      <c r="F109" s="6">
        <f t="shared" ref="F109:AH109" si="49">E109+F106-F107</f>
        <v>15.699999999999989</v>
      </c>
      <c r="G109" s="6">
        <f t="shared" si="49"/>
        <v>15.699999999999989</v>
      </c>
      <c r="H109" s="6">
        <f t="shared" si="49"/>
        <v>15.699999999999989</v>
      </c>
      <c r="I109" s="6">
        <f t="shared" si="49"/>
        <v>15.699999999999989</v>
      </c>
      <c r="J109" s="6">
        <f t="shared" si="49"/>
        <v>15.699999999999989</v>
      </c>
      <c r="K109" s="6">
        <f t="shared" si="49"/>
        <v>15.699999999999989</v>
      </c>
      <c r="L109" s="6">
        <f t="shared" si="49"/>
        <v>15.699999999999989</v>
      </c>
      <c r="M109" s="6">
        <f t="shared" si="49"/>
        <v>15.699999999999989</v>
      </c>
      <c r="N109" s="6">
        <f t="shared" si="49"/>
        <v>15.699999999999989</v>
      </c>
      <c r="O109" s="6">
        <f t="shared" si="49"/>
        <v>15.699999999999989</v>
      </c>
      <c r="P109" s="6">
        <f t="shared" si="49"/>
        <v>-28.300000000000011</v>
      </c>
      <c r="Q109" s="6">
        <f t="shared" si="49"/>
        <v>-100.54</v>
      </c>
      <c r="R109" s="6">
        <f t="shared" si="49"/>
        <v>-176.14</v>
      </c>
      <c r="S109" s="6">
        <f t="shared" si="49"/>
        <v>-176.14</v>
      </c>
      <c r="T109" s="6">
        <f t="shared" si="49"/>
        <v>-248.38</v>
      </c>
      <c r="U109" s="6">
        <f t="shared" si="49"/>
        <v>-163.81</v>
      </c>
      <c r="V109" s="6">
        <f t="shared" si="49"/>
        <v>-307.86</v>
      </c>
      <c r="W109" s="6">
        <f t="shared" si="49"/>
        <v>-405.3</v>
      </c>
      <c r="X109" s="6">
        <f t="shared" si="49"/>
        <v>-481.98</v>
      </c>
      <c r="Y109" s="6">
        <f t="shared" si="49"/>
        <v>-560.38</v>
      </c>
      <c r="Z109" s="6">
        <f t="shared" si="49"/>
        <v>-610.78</v>
      </c>
      <c r="AA109" s="6">
        <f t="shared" si="49"/>
        <v>-610.78</v>
      </c>
      <c r="AB109" s="6">
        <f t="shared" si="49"/>
        <v>-610.78</v>
      </c>
      <c r="AC109" s="6">
        <f t="shared" si="49"/>
        <v>-594.28</v>
      </c>
      <c r="AD109" s="6">
        <f t="shared" si="49"/>
        <v>-594.28</v>
      </c>
      <c r="AE109" s="6">
        <f t="shared" si="49"/>
        <v>-594.28</v>
      </c>
      <c r="AF109" s="6">
        <f t="shared" si="49"/>
        <v>-594.28</v>
      </c>
      <c r="AG109" s="6">
        <f t="shared" si="49"/>
        <v>-473.96</v>
      </c>
      <c r="AH109" s="6">
        <f t="shared" si="49"/>
        <v>-362.24</v>
      </c>
      <c r="AI109" s="6">
        <f>AG109+AI106-AI107</f>
        <v>-473.96</v>
      </c>
      <c r="AJ109" s="6">
        <f>AH109+AJ106-AJ107</f>
        <v>-362.24</v>
      </c>
      <c r="AK109" s="6">
        <f>AJ109</f>
        <v>-362.24</v>
      </c>
    </row>
    <row r="110" spans="1:37" x14ac:dyDescent="0.25">
      <c r="A110" s="47" t="s">
        <v>53</v>
      </c>
      <c r="B110" s="76">
        <f>VLOOKUP(A110,[1]INTI!$F$4:$G$317,2,FALSE)</f>
        <v>31.484000000000002</v>
      </c>
      <c r="C110" s="8" t="s">
        <v>7</v>
      </c>
      <c r="D110" s="8" t="s">
        <v>4</v>
      </c>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f>SUM(F110:AJ110)</f>
        <v>0</v>
      </c>
    </row>
    <row r="111" spans="1:37" x14ac:dyDescent="0.25">
      <c r="A111" s="48" t="str">
        <f t="shared" ref="A111:A113" si="50">A110</f>
        <v>S23</v>
      </c>
      <c r="B111" s="77"/>
      <c r="C111" s="76" t="s">
        <v>8</v>
      </c>
      <c r="D111" s="8" t="s">
        <v>4</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f>SUM(F111:AJ111)</f>
        <v>0</v>
      </c>
    </row>
    <row r="112" spans="1:37" x14ac:dyDescent="0.25">
      <c r="A112" s="48" t="str">
        <f t="shared" si="50"/>
        <v>S23</v>
      </c>
      <c r="B112" s="77"/>
      <c r="C112" s="78"/>
      <c r="D112" s="8" t="s">
        <v>3</v>
      </c>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f>SUM(F112:AJ112)</f>
        <v>0</v>
      </c>
    </row>
    <row r="113" spans="1:37" x14ac:dyDescent="0.25">
      <c r="A113" s="49" t="str">
        <f t="shared" si="50"/>
        <v>S23</v>
      </c>
      <c r="B113" s="78"/>
      <c r="C113" s="5" t="s">
        <v>9</v>
      </c>
      <c r="D113" s="5" t="s">
        <v>4</v>
      </c>
      <c r="E113" s="1">
        <v>-255.44</v>
      </c>
      <c r="F113" s="6">
        <f t="shared" ref="F113:AH113" si="51">E113+F110-F111</f>
        <v>-255.44</v>
      </c>
      <c r="G113" s="6">
        <f t="shared" si="51"/>
        <v>-255.44</v>
      </c>
      <c r="H113" s="6">
        <f t="shared" si="51"/>
        <v>-255.44</v>
      </c>
      <c r="I113" s="6">
        <f t="shared" si="51"/>
        <v>-255.44</v>
      </c>
      <c r="J113" s="6">
        <f t="shared" si="51"/>
        <v>-255.44</v>
      </c>
      <c r="K113" s="6">
        <f t="shared" si="51"/>
        <v>-255.44</v>
      </c>
      <c r="L113" s="6">
        <f t="shared" si="51"/>
        <v>-255.44</v>
      </c>
      <c r="M113" s="6">
        <f t="shared" si="51"/>
        <v>-255.44</v>
      </c>
      <c r="N113" s="6">
        <f t="shared" si="51"/>
        <v>-255.44</v>
      </c>
      <c r="O113" s="6">
        <f t="shared" si="51"/>
        <v>-255.44</v>
      </c>
      <c r="P113" s="6">
        <f t="shared" si="51"/>
        <v>-255.44</v>
      </c>
      <c r="Q113" s="6">
        <f t="shared" si="51"/>
        <v>-255.44</v>
      </c>
      <c r="R113" s="6">
        <f t="shared" si="51"/>
        <v>-255.44</v>
      </c>
      <c r="S113" s="6">
        <f t="shared" si="51"/>
        <v>-255.44</v>
      </c>
      <c r="T113" s="6">
        <f t="shared" si="51"/>
        <v>-255.44</v>
      </c>
      <c r="U113" s="6">
        <f t="shared" si="51"/>
        <v>-255.44</v>
      </c>
      <c r="V113" s="6">
        <f t="shared" si="51"/>
        <v>-255.44</v>
      </c>
      <c r="W113" s="6">
        <f t="shared" si="51"/>
        <v>-255.44</v>
      </c>
      <c r="X113" s="6">
        <f t="shared" si="51"/>
        <v>-255.44</v>
      </c>
      <c r="Y113" s="6">
        <f t="shared" si="51"/>
        <v>-255.44</v>
      </c>
      <c r="Z113" s="6">
        <f t="shared" si="51"/>
        <v>-255.44</v>
      </c>
      <c r="AA113" s="6">
        <f t="shared" si="51"/>
        <v>-255.44</v>
      </c>
      <c r="AB113" s="6">
        <f t="shared" si="51"/>
        <v>-255.44</v>
      </c>
      <c r="AC113" s="6">
        <f t="shared" si="51"/>
        <v>-255.44</v>
      </c>
      <c r="AD113" s="6">
        <f t="shared" si="51"/>
        <v>-255.44</v>
      </c>
      <c r="AE113" s="6">
        <f t="shared" si="51"/>
        <v>-255.44</v>
      </c>
      <c r="AF113" s="6">
        <f t="shared" si="51"/>
        <v>-255.44</v>
      </c>
      <c r="AG113" s="6">
        <f t="shared" si="51"/>
        <v>-255.44</v>
      </c>
      <c r="AH113" s="6">
        <f t="shared" si="51"/>
        <v>-255.44</v>
      </c>
      <c r="AI113" s="6">
        <f>AG113+AI110-AI111</f>
        <v>-255.44</v>
      </c>
      <c r="AJ113" s="6">
        <f>AH113+AJ110-AJ111</f>
        <v>-255.44</v>
      </c>
      <c r="AK113" s="6">
        <f>AJ113</f>
        <v>-255.44</v>
      </c>
    </row>
    <row r="114" spans="1:37" x14ac:dyDescent="0.25">
      <c r="A114" s="47" t="s">
        <v>54</v>
      </c>
      <c r="B114" s="76">
        <f>VLOOKUP(A114,[1]INTI!$F$4:$G$317,2,FALSE)</f>
        <v>14.933</v>
      </c>
      <c r="C114" s="8" t="s">
        <v>7</v>
      </c>
      <c r="D114" s="8" t="s">
        <v>4</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f>SUM(F114:AJ114)</f>
        <v>0</v>
      </c>
    </row>
    <row r="115" spans="1:37" x14ac:dyDescent="0.25">
      <c r="A115" s="48" t="str">
        <f t="shared" ref="A115:A117" si="52">A114</f>
        <v>U24</v>
      </c>
      <c r="B115" s="77"/>
      <c r="C115" s="76" t="s">
        <v>8</v>
      </c>
      <c r="D115" s="8" t="s">
        <v>4</v>
      </c>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f>SUM(F115:AJ115)</f>
        <v>0</v>
      </c>
    </row>
    <row r="116" spans="1:37" x14ac:dyDescent="0.25">
      <c r="A116" s="48" t="str">
        <f t="shared" si="52"/>
        <v>U24</v>
      </c>
      <c r="B116" s="77"/>
      <c r="C116" s="78"/>
      <c r="D116" s="8" t="s">
        <v>3</v>
      </c>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f>SUM(F116:AJ116)</f>
        <v>0</v>
      </c>
    </row>
    <row r="117" spans="1:37" x14ac:dyDescent="0.25">
      <c r="A117" s="49" t="str">
        <f t="shared" si="52"/>
        <v>U24</v>
      </c>
      <c r="B117" s="78"/>
      <c r="C117" s="5" t="s">
        <v>9</v>
      </c>
      <c r="D117" s="5" t="s">
        <v>4</v>
      </c>
      <c r="E117" s="1">
        <v>47</v>
      </c>
      <c r="F117" s="6">
        <f t="shared" ref="F117:AH117" si="53">E117+F114-F115</f>
        <v>47</v>
      </c>
      <c r="G117" s="6">
        <f>F117+G114-G115</f>
        <v>47</v>
      </c>
      <c r="H117" s="6">
        <f t="shared" si="53"/>
        <v>47</v>
      </c>
      <c r="I117" s="6">
        <f t="shared" si="53"/>
        <v>47</v>
      </c>
      <c r="J117" s="6">
        <f t="shared" si="53"/>
        <v>47</v>
      </c>
      <c r="K117" s="6">
        <f t="shared" si="53"/>
        <v>47</v>
      </c>
      <c r="L117" s="6">
        <f t="shared" si="53"/>
        <v>47</v>
      </c>
      <c r="M117" s="6">
        <f t="shared" si="53"/>
        <v>47</v>
      </c>
      <c r="N117" s="6">
        <f t="shared" si="53"/>
        <v>47</v>
      </c>
      <c r="O117" s="6">
        <f t="shared" si="53"/>
        <v>47</v>
      </c>
      <c r="P117" s="6">
        <f t="shared" si="53"/>
        <v>47</v>
      </c>
      <c r="Q117" s="6">
        <f t="shared" si="53"/>
        <v>47</v>
      </c>
      <c r="R117" s="6">
        <f t="shared" si="53"/>
        <v>47</v>
      </c>
      <c r="S117" s="6">
        <f t="shared" si="53"/>
        <v>47</v>
      </c>
      <c r="T117" s="6">
        <f t="shared" si="53"/>
        <v>47</v>
      </c>
      <c r="U117" s="6">
        <f t="shared" si="53"/>
        <v>47</v>
      </c>
      <c r="V117" s="6">
        <f t="shared" si="53"/>
        <v>47</v>
      </c>
      <c r="W117" s="6">
        <f t="shared" si="53"/>
        <v>47</v>
      </c>
      <c r="X117" s="6">
        <f t="shared" si="53"/>
        <v>47</v>
      </c>
      <c r="Y117" s="6">
        <f t="shared" si="53"/>
        <v>47</v>
      </c>
      <c r="Z117" s="6">
        <f t="shared" si="53"/>
        <v>47</v>
      </c>
      <c r="AA117" s="6">
        <f t="shared" si="53"/>
        <v>47</v>
      </c>
      <c r="AB117" s="6">
        <f t="shared" si="53"/>
        <v>47</v>
      </c>
      <c r="AC117" s="6">
        <f t="shared" si="53"/>
        <v>47</v>
      </c>
      <c r="AD117" s="6">
        <f t="shared" si="53"/>
        <v>47</v>
      </c>
      <c r="AE117" s="6">
        <f>AD117+AE114-AE115</f>
        <v>47</v>
      </c>
      <c r="AF117" s="6">
        <f>AE117+AF114-AF115</f>
        <v>47</v>
      </c>
      <c r="AG117" s="6">
        <f t="shared" si="53"/>
        <v>47</v>
      </c>
      <c r="AH117" s="6">
        <f t="shared" si="53"/>
        <v>47</v>
      </c>
      <c r="AI117" s="6">
        <f>AG117+AI114-AI115</f>
        <v>47</v>
      </c>
      <c r="AJ117" s="6">
        <f>AH117+AJ114-AJ115</f>
        <v>47</v>
      </c>
      <c r="AK117" s="6">
        <f>AJ117</f>
        <v>47</v>
      </c>
    </row>
    <row r="118" spans="1:37" x14ac:dyDescent="0.25">
      <c r="A118" s="47" t="s">
        <v>55</v>
      </c>
      <c r="B118" s="76">
        <f>VLOOKUP(A118,[1]INTI!$F$4:$G$317,2,FALSE)</f>
        <v>7.73</v>
      </c>
      <c r="C118" s="8" t="s">
        <v>7</v>
      </c>
      <c r="D118" s="8" t="s">
        <v>4</v>
      </c>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f>SUM(F118:AJ118)</f>
        <v>0</v>
      </c>
    </row>
    <row r="119" spans="1:37" x14ac:dyDescent="0.25">
      <c r="A119" s="48" t="str">
        <f t="shared" ref="A119:A121" si="54">A118</f>
        <v>U24A</v>
      </c>
      <c r="B119" s="77"/>
      <c r="C119" s="76" t="s">
        <v>8</v>
      </c>
      <c r="D119" s="8" t="s">
        <v>4</v>
      </c>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f>SUM(F119:AJ119)</f>
        <v>0</v>
      </c>
    </row>
    <row r="120" spans="1:37" x14ac:dyDescent="0.25">
      <c r="A120" s="48" t="str">
        <f t="shared" si="54"/>
        <v>U24A</v>
      </c>
      <c r="B120" s="77"/>
      <c r="C120" s="78"/>
      <c r="D120" s="8" t="s">
        <v>3</v>
      </c>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f>SUM(F120:AJ120)</f>
        <v>0</v>
      </c>
    </row>
    <row r="121" spans="1:37" x14ac:dyDescent="0.25">
      <c r="A121" s="49" t="str">
        <f t="shared" si="54"/>
        <v>U24A</v>
      </c>
      <c r="B121" s="78"/>
      <c r="C121" s="5" t="s">
        <v>9</v>
      </c>
      <c r="D121" s="5" t="s">
        <v>4</v>
      </c>
      <c r="E121" s="1">
        <v>-24</v>
      </c>
      <c r="F121" s="6">
        <f t="shared" ref="F121:AH121" si="55">E121+F118-F119</f>
        <v>-24</v>
      </c>
      <c r="G121" s="6">
        <f t="shared" si="55"/>
        <v>-24</v>
      </c>
      <c r="H121" s="6">
        <f t="shared" si="55"/>
        <v>-24</v>
      </c>
      <c r="I121" s="6">
        <f t="shared" si="55"/>
        <v>-24</v>
      </c>
      <c r="J121" s="6">
        <f t="shared" si="55"/>
        <v>-24</v>
      </c>
      <c r="K121" s="6">
        <f t="shared" si="55"/>
        <v>-24</v>
      </c>
      <c r="L121" s="6">
        <f t="shared" si="55"/>
        <v>-24</v>
      </c>
      <c r="M121" s="6">
        <f t="shared" si="55"/>
        <v>-24</v>
      </c>
      <c r="N121" s="6">
        <f t="shared" si="55"/>
        <v>-24</v>
      </c>
      <c r="O121" s="6">
        <f t="shared" si="55"/>
        <v>-24</v>
      </c>
      <c r="P121" s="6">
        <f t="shared" si="55"/>
        <v>-24</v>
      </c>
      <c r="Q121" s="6">
        <f t="shared" si="55"/>
        <v>-24</v>
      </c>
      <c r="R121" s="6">
        <f t="shared" si="55"/>
        <v>-24</v>
      </c>
      <c r="S121" s="6">
        <f t="shared" si="55"/>
        <v>-24</v>
      </c>
      <c r="T121" s="6">
        <f t="shared" si="55"/>
        <v>-24</v>
      </c>
      <c r="U121" s="6">
        <f t="shared" si="55"/>
        <v>-24</v>
      </c>
      <c r="V121" s="6">
        <f t="shared" si="55"/>
        <v>-24</v>
      </c>
      <c r="W121" s="6">
        <f t="shared" si="55"/>
        <v>-24</v>
      </c>
      <c r="X121" s="6">
        <f t="shared" si="55"/>
        <v>-24</v>
      </c>
      <c r="Y121" s="6">
        <f t="shared" si="55"/>
        <v>-24</v>
      </c>
      <c r="Z121" s="6">
        <f t="shared" si="55"/>
        <v>-24</v>
      </c>
      <c r="AA121" s="6">
        <f t="shared" si="55"/>
        <v>-24</v>
      </c>
      <c r="AB121" s="6">
        <f t="shared" si="55"/>
        <v>-24</v>
      </c>
      <c r="AC121" s="6">
        <f t="shared" si="55"/>
        <v>-24</v>
      </c>
      <c r="AD121" s="6">
        <f t="shared" si="55"/>
        <v>-24</v>
      </c>
      <c r="AE121" s="6">
        <f>AD121+AE118-AE119</f>
        <v>-24</v>
      </c>
      <c r="AF121" s="6">
        <f>AE121+AF118-AF119</f>
        <v>-24</v>
      </c>
      <c r="AG121" s="6">
        <f t="shared" si="55"/>
        <v>-24</v>
      </c>
      <c r="AH121" s="6">
        <f t="shared" si="55"/>
        <v>-24</v>
      </c>
      <c r="AI121" s="6">
        <f>AG121+AI118-AI119</f>
        <v>-24</v>
      </c>
      <c r="AJ121" s="6">
        <f>AH121+AJ118-AJ119</f>
        <v>-24</v>
      </c>
      <c r="AK121" s="6">
        <f>AJ121</f>
        <v>-24</v>
      </c>
    </row>
    <row r="122" spans="1:37" x14ac:dyDescent="0.25">
      <c r="A122" s="47" t="s">
        <v>56</v>
      </c>
      <c r="B122" s="76">
        <f>VLOOKUP(A122,[1]INTI!$F$4:$G$317,2,FALSE)</f>
        <v>8.6769999999999996</v>
      </c>
      <c r="C122" s="8" t="s">
        <v>7</v>
      </c>
      <c r="D122" s="8" t="s">
        <v>4</v>
      </c>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f>SUM(F122:AJ122)</f>
        <v>0</v>
      </c>
    </row>
    <row r="123" spans="1:37" x14ac:dyDescent="0.25">
      <c r="A123" s="48" t="str">
        <f t="shared" ref="A123:A125" si="56">A122</f>
        <v>V24</v>
      </c>
      <c r="B123" s="77"/>
      <c r="C123" s="76" t="s">
        <v>8</v>
      </c>
      <c r="D123" s="8" t="s">
        <v>4</v>
      </c>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f>SUM(F123:AJ123)</f>
        <v>0</v>
      </c>
    </row>
    <row r="124" spans="1:37" x14ac:dyDescent="0.25">
      <c r="A124" s="48" t="str">
        <f t="shared" si="56"/>
        <v>V24</v>
      </c>
      <c r="B124" s="77"/>
      <c r="C124" s="78"/>
      <c r="D124" s="8" t="s">
        <v>3</v>
      </c>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f>SUM(F124:AJ124)</f>
        <v>0</v>
      </c>
    </row>
    <row r="125" spans="1:37" x14ac:dyDescent="0.25">
      <c r="A125" s="49" t="str">
        <f t="shared" si="56"/>
        <v>V24</v>
      </c>
      <c r="B125" s="78"/>
      <c r="C125" s="5" t="s">
        <v>9</v>
      </c>
      <c r="D125" s="5" t="s">
        <v>4</v>
      </c>
      <c r="E125" s="1">
        <v>-28</v>
      </c>
      <c r="F125" s="6">
        <f t="shared" ref="F125:AH125" si="57">E125+F122-F123</f>
        <v>-28</v>
      </c>
      <c r="G125" s="6">
        <f t="shared" si="57"/>
        <v>-28</v>
      </c>
      <c r="H125" s="6">
        <f t="shared" si="57"/>
        <v>-28</v>
      </c>
      <c r="I125" s="6">
        <f t="shared" si="57"/>
        <v>-28</v>
      </c>
      <c r="J125" s="6">
        <f t="shared" si="57"/>
        <v>-28</v>
      </c>
      <c r="K125" s="6">
        <f t="shared" si="57"/>
        <v>-28</v>
      </c>
      <c r="L125" s="6">
        <f t="shared" si="57"/>
        <v>-28</v>
      </c>
      <c r="M125" s="6">
        <f t="shared" si="57"/>
        <v>-28</v>
      </c>
      <c r="N125" s="6">
        <f t="shared" si="57"/>
        <v>-28</v>
      </c>
      <c r="O125" s="6">
        <f t="shared" si="57"/>
        <v>-28</v>
      </c>
      <c r="P125" s="6">
        <f t="shared" si="57"/>
        <v>-28</v>
      </c>
      <c r="Q125" s="6">
        <f t="shared" si="57"/>
        <v>-28</v>
      </c>
      <c r="R125" s="6">
        <f t="shared" si="57"/>
        <v>-28</v>
      </c>
      <c r="S125" s="6">
        <f t="shared" si="57"/>
        <v>-28</v>
      </c>
      <c r="T125" s="6">
        <f t="shared" si="57"/>
        <v>-28</v>
      </c>
      <c r="U125" s="6">
        <f t="shared" si="57"/>
        <v>-28</v>
      </c>
      <c r="V125" s="6">
        <f t="shared" si="57"/>
        <v>-28</v>
      </c>
      <c r="W125" s="6">
        <f t="shared" si="57"/>
        <v>-28</v>
      </c>
      <c r="X125" s="6">
        <f t="shared" si="57"/>
        <v>-28</v>
      </c>
      <c r="Y125" s="6">
        <f t="shared" si="57"/>
        <v>-28</v>
      </c>
      <c r="Z125" s="6">
        <f t="shared" si="57"/>
        <v>-28</v>
      </c>
      <c r="AA125" s="6">
        <f t="shared" si="57"/>
        <v>-28</v>
      </c>
      <c r="AB125" s="6">
        <f t="shared" si="57"/>
        <v>-28</v>
      </c>
      <c r="AC125" s="6">
        <f t="shared" si="57"/>
        <v>-28</v>
      </c>
      <c r="AD125" s="6">
        <f t="shared" si="57"/>
        <v>-28</v>
      </c>
      <c r="AE125" s="6">
        <f>AD125+AE122-AE123</f>
        <v>-28</v>
      </c>
      <c r="AF125" s="6">
        <f>AE125+AF122-AF123</f>
        <v>-28</v>
      </c>
      <c r="AG125" s="6">
        <f t="shared" si="57"/>
        <v>-28</v>
      </c>
      <c r="AH125" s="6">
        <f t="shared" si="57"/>
        <v>-28</v>
      </c>
      <c r="AI125" s="6">
        <f>AG125+AI122-AI123</f>
        <v>-28</v>
      </c>
      <c r="AJ125" s="6">
        <f>AH125+AJ122-AJ123</f>
        <v>-28</v>
      </c>
      <c r="AK125" s="6">
        <f>AJ125</f>
        <v>-28</v>
      </c>
    </row>
    <row r="126" spans="1:37" x14ac:dyDescent="0.25">
      <c r="A126" s="47" t="s">
        <v>57</v>
      </c>
      <c r="B126" s="76">
        <f>VLOOKUP(A126,[1]INTI!$F$4:$G$317,2,FALSE)</f>
        <v>27.521000000000001</v>
      </c>
      <c r="C126" s="8" t="s">
        <v>7</v>
      </c>
      <c r="D126" s="8" t="s">
        <v>4</v>
      </c>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f>SUM(F126:AJ126)</f>
        <v>0</v>
      </c>
    </row>
    <row r="127" spans="1:37" x14ac:dyDescent="0.25">
      <c r="A127" s="48" t="str">
        <f t="shared" ref="A127:A129" si="58">A126</f>
        <v>V33</v>
      </c>
      <c r="B127" s="77"/>
      <c r="C127" s="76" t="s">
        <v>8</v>
      </c>
      <c r="D127" s="8" t="s">
        <v>4</v>
      </c>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f>SUM(F127:AJ127)</f>
        <v>0</v>
      </c>
    </row>
    <row r="128" spans="1:37" x14ac:dyDescent="0.25">
      <c r="A128" s="48" t="str">
        <f t="shared" si="58"/>
        <v>V33</v>
      </c>
      <c r="B128" s="77"/>
      <c r="C128" s="78"/>
      <c r="D128" s="8" t="s">
        <v>3</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f>SUM(F128:AJ128)</f>
        <v>0</v>
      </c>
    </row>
    <row r="129" spans="1:37" x14ac:dyDescent="0.25">
      <c r="A129" s="49" t="str">
        <f t="shared" si="58"/>
        <v>V33</v>
      </c>
      <c r="B129" s="78"/>
      <c r="C129" s="5" t="s">
        <v>9</v>
      </c>
      <c r="D129" s="5" t="s">
        <v>4</v>
      </c>
      <c r="E129" s="1">
        <v>73.099999999999994</v>
      </c>
      <c r="F129" s="6">
        <f t="shared" ref="F129:AH129" si="59">E129+F126-F127</f>
        <v>73.099999999999994</v>
      </c>
      <c r="G129" s="6">
        <f t="shared" si="59"/>
        <v>73.099999999999994</v>
      </c>
      <c r="H129" s="6">
        <f t="shared" si="59"/>
        <v>73.099999999999994</v>
      </c>
      <c r="I129" s="6">
        <f t="shared" si="59"/>
        <v>73.099999999999994</v>
      </c>
      <c r="J129" s="6">
        <f t="shared" si="59"/>
        <v>73.099999999999994</v>
      </c>
      <c r="K129" s="6">
        <f t="shared" si="59"/>
        <v>73.099999999999994</v>
      </c>
      <c r="L129" s="6">
        <f t="shared" si="59"/>
        <v>73.099999999999994</v>
      </c>
      <c r="M129" s="6">
        <f t="shared" si="59"/>
        <v>73.099999999999994</v>
      </c>
      <c r="N129" s="6">
        <f t="shared" si="59"/>
        <v>73.099999999999994</v>
      </c>
      <c r="O129" s="6">
        <f t="shared" si="59"/>
        <v>73.099999999999994</v>
      </c>
      <c r="P129" s="6">
        <f t="shared" si="59"/>
        <v>73.099999999999994</v>
      </c>
      <c r="Q129" s="6">
        <f t="shared" si="59"/>
        <v>73.099999999999994</v>
      </c>
      <c r="R129" s="6">
        <f t="shared" si="59"/>
        <v>73.099999999999994</v>
      </c>
      <c r="S129" s="6">
        <f t="shared" si="59"/>
        <v>73.099999999999994</v>
      </c>
      <c r="T129" s="6">
        <f t="shared" si="59"/>
        <v>73.099999999999994</v>
      </c>
      <c r="U129" s="6">
        <f t="shared" si="59"/>
        <v>73.099999999999994</v>
      </c>
      <c r="V129" s="6">
        <f t="shared" si="59"/>
        <v>73.099999999999994</v>
      </c>
      <c r="W129" s="6">
        <f t="shared" si="59"/>
        <v>73.099999999999994</v>
      </c>
      <c r="X129" s="6">
        <f t="shared" si="59"/>
        <v>73.099999999999994</v>
      </c>
      <c r="Y129" s="6">
        <f t="shared" si="59"/>
        <v>73.099999999999994</v>
      </c>
      <c r="Z129" s="6">
        <f t="shared" si="59"/>
        <v>73.099999999999994</v>
      </c>
      <c r="AA129" s="6">
        <f t="shared" si="59"/>
        <v>73.099999999999994</v>
      </c>
      <c r="AB129" s="6">
        <f t="shared" si="59"/>
        <v>73.099999999999994</v>
      </c>
      <c r="AC129" s="6">
        <f t="shared" si="59"/>
        <v>73.099999999999994</v>
      </c>
      <c r="AD129" s="6">
        <f t="shared" si="59"/>
        <v>73.099999999999994</v>
      </c>
      <c r="AE129" s="6">
        <f>AD129+AE126-AE127</f>
        <v>73.099999999999994</v>
      </c>
      <c r="AF129" s="6">
        <f>AE129+AF126-AF127</f>
        <v>73.099999999999994</v>
      </c>
      <c r="AG129" s="6">
        <f t="shared" si="59"/>
        <v>73.099999999999994</v>
      </c>
      <c r="AH129" s="6">
        <f t="shared" si="59"/>
        <v>73.099999999999994</v>
      </c>
      <c r="AI129" s="6">
        <f>AG129+AI126-AI127</f>
        <v>73.099999999999994</v>
      </c>
      <c r="AJ129" s="6">
        <f>AH129+AJ126-AJ127</f>
        <v>73.099999999999994</v>
      </c>
      <c r="AK129" s="6">
        <f>AJ129</f>
        <v>73.099999999999994</v>
      </c>
    </row>
    <row r="130" spans="1:37" x14ac:dyDescent="0.25">
      <c r="A130" s="47" t="s">
        <v>58</v>
      </c>
      <c r="B130" s="76">
        <f>VLOOKUP(A130,[1]INTI!$F$4:$G$317,2,FALSE)</f>
        <v>23.297999999999998</v>
      </c>
      <c r="C130" s="8" t="s">
        <v>7</v>
      </c>
      <c r="D130" s="8" t="s">
        <v>4</v>
      </c>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f>SUM(F130:AJ130)</f>
        <v>0</v>
      </c>
    </row>
    <row r="131" spans="1:37" x14ac:dyDescent="0.25">
      <c r="A131" s="48" t="str">
        <f t="shared" ref="A131:A133" si="60">A130</f>
        <v>Q18</v>
      </c>
      <c r="B131" s="77"/>
      <c r="C131" s="76" t="s">
        <v>8</v>
      </c>
      <c r="D131" s="8" t="s">
        <v>4</v>
      </c>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f>SUM(F131:AJ131)</f>
        <v>0</v>
      </c>
    </row>
    <row r="132" spans="1:37" x14ac:dyDescent="0.25">
      <c r="A132" s="48" t="str">
        <f t="shared" si="60"/>
        <v>Q18</v>
      </c>
      <c r="B132" s="77"/>
      <c r="C132" s="78"/>
      <c r="D132" s="8" t="s">
        <v>3</v>
      </c>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f>SUM(F132:AJ132)</f>
        <v>0</v>
      </c>
    </row>
    <row r="133" spans="1:37" x14ac:dyDescent="0.25">
      <c r="A133" s="49" t="str">
        <f t="shared" si="60"/>
        <v>Q18</v>
      </c>
      <c r="B133" s="78"/>
      <c r="C133" s="5" t="s">
        <v>9</v>
      </c>
      <c r="D133" s="5" t="s">
        <v>4</v>
      </c>
      <c r="E133" s="1">
        <v>756.48999999999978</v>
      </c>
      <c r="F133" s="6">
        <f t="shared" ref="F133:AH133" si="61">E133+F130-F131</f>
        <v>756.48999999999978</v>
      </c>
      <c r="G133" s="6">
        <f t="shared" si="61"/>
        <v>756.48999999999978</v>
      </c>
      <c r="H133" s="6">
        <f t="shared" si="61"/>
        <v>756.48999999999978</v>
      </c>
      <c r="I133" s="6">
        <f t="shared" si="61"/>
        <v>756.48999999999978</v>
      </c>
      <c r="J133" s="6">
        <f t="shared" si="61"/>
        <v>756.48999999999978</v>
      </c>
      <c r="K133" s="6">
        <f t="shared" si="61"/>
        <v>756.48999999999978</v>
      </c>
      <c r="L133" s="6">
        <f t="shared" si="61"/>
        <v>756.48999999999978</v>
      </c>
      <c r="M133" s="6">
        <f t="shared" si="61"/>
        <v>756.48999999999978</v>
      </c>
      <c r="N133" s="6">
        <f t="shared" si="61"/>
        <v>756.48999999999978</v>
      </c>
      <c r="O133" s="6">
        <f t="shared" si="61"/>
        <v>756.48999999999978</v>
      </c>
      <c r="P133" s="6">
        <f t="shared" si="61"/>
        <v>756.48999999999978</v>
      </c>
      <c r="Q133" s="6">
        <f t="shared" si="61"/>
        <v>756.48999999999978</v>
      </c>
      <c r="R133" s="6">
        <f t="shared" si="61"/>
        <v>756.48999999999978</v>
      </c>
      <c r="S133" s="6">
        <f t="shared" si="61"/>
        <v>756.48999999999978</v>
      </c>
      <c r="T133" s="6">
        <f t="shared" si="61"/>
        <v>756.48999999999978</v>
      </c>
      <c r="U133" s="6">
        <f t="shared" si="61"/>
        <v>756.48999999999978</v>
      </c>
      <c r="V133" s="6">
        <f t="shared" si="61"/>
        <v>756.48999999999978</v>
      </c>
      <c r="W133" s="6">
        <f t="shared" si="61"/>
        <v>756.48999999999978</v>
      </c>
      <c r="X133" s="6">
        <f t="shared" si="61"/>
        <v>756.48999999999978</v>
      </c>
      <c r="Y133" s="6">
        <f t="shared" si="61"/>
        <v>756.48999999999978</v>
      </c>
      <c r="Z133" s="6">
        <f t="shared" si="61"/>
        <v>756.48999999999978</v>
      </c>
      <c r="AA133" s="6">
        <f t="shared" si="61"/>
        <v>756.48999999999978</v>
      </c>
      <c r="AB133" s="6">
        <f t="shared" si="61"/>
        <v>756.48999999999978</v>
      </c>
      <c r="AC133" s="6">
        <f t="shared" si="61"/>
        <v>756.48999999999978</v>
      </c>
      <c r="AD133" s="6">
        <f t="shared" si="61"/>
        <v>756.48999999999978</v>
      </c>
      <c r="AE133" s="6">
        <f>AD133+AE130-AE131</f>
        <v>756.48999999999978</v>
      </c>
      <c r="AF133" s="6">
        <f>AE133+AF130-AF131</f>
        <v>756.48999999999978</v>
      </c>
      <c r="AG133" s="6">
        <f t="shared" si="61"/>
        <v>756.48999999999978</v>
      </c>
      <c r="AH133" s="6">
        <f t="shared" si="61"/>
        <v>756.48999999999978</v>
      </c>
      <c r="AI133" s="6">
        <f>AG133+AI130-AI131</f>
        <v>756.48999999999978</v>
      </c>
      <c r="AJ133" s="6">
        <f>AH133+AJ130-AJ131</f>
        <v>756.48999999999978</v>
      </c>
      <c r="AK133" s="6">
        <f>AJ133</f>
        <v>756.48999999999978</v>
      </c>
    </row>
    <row r="134" spans="1:37" x14ac:dyDescent="0.25">
      <c r="A134" s="47" t="s">
        <v>59</v>
      </c>
      <c r="B134" s="76">
        <f>VLOOKUP(A134,[1]INTI!$F$4:$G$317,2,FALSE)</f>
        <v>11.544</v>
      </c>
      <c r="C134" s="8" t="s">
        <v>7</v>
      </c>
      <c r="D134" s="8" t="s">
        <v>4</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f>SUM(F134:AJ134)</f>
        <v>0</v>
      </c>
    </row>
    <row r="135" spans="1:37" x14ac:dyDescent="0.25">
      <c r="A135" s="48" t="str">
        <f t="shared" ref="A135:A137" si="62">A134</f>
        <v>L01</v>
      </c>
      <c r="B135" s="77"/>
      <c r="C135" s="76" t="s">
        <v>8</v>
      </c>
      <c r="D135" s="8" t="s">
        <v>4</v>
      </c>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f>SUM(F135:AJ135)</f>
        <v>0</v>
      </c>
    </row>
    <row r="136" spans="1:37" x14ac:dyDescent="0.25">
      <c r="A136" s="48" t="str">
        <f t="shared" si="62"/>
        <v>L01</v>
      </c>
      <c r="B136" s="77"/>
      <c r="C136" s="78"/>
      <c r="D136" s="8" t="s">
        <v>3</v>
      </c>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f>SUM(F136:AJ136)</f>
        <v>0</v>
      </c>
    </row>
    <row r="137" spans="1:37" x14ac:dyDescent="0.25">
      <c r="A137" s="49" t="str">
        <f t="shared" si="62"/>
        <v>L01</v>
      </c>
      <c r="B137" s="78"/>
      <c r="C137" s="5" t="s">
        <v>9</v>
      </c>
      <c r="D137" s="5" t="s">
        <v>4</v>
      </c>
      <c r="E137" s="1">
        <v>-1317.7459999999999</v>
      </c>
      <c r="F137" s="6">
        <f t="shared" ref="F137:AH137" si="63">E137+F134-F135</f>
        <v>-1317.7459999999999</v>
      </c>
      <c r="G137" s="6">
        <f t="shared" si="63"/>
        <v>-1317.7459999999999</v>
      </c>
      <c r="H137" s="6">
        <f t="shared" si="63"/>
        <v>-1317.7459999999999</v>
      </c>
      <c r="I137" s="6">
        <f t="shared" si="63"/>
        <v>-1317.7459999999999</v>
      </c>
      <c r="J137" s="6">
        <f t="shared" si="63"/>
        <v>-1317.7459999999999</v>
      </c>
      <c r="K137" s="6">
        <f t="shared" si="63"/>
        <v>-1317.7459999999999</v>
      </c>
      <c r="L137" s="6">
        <f t="shared" si="63"/>
        <v>-1317.7459999999999</v>
      </c>
      <c r="M137" s="6">
        <f t="shared" si="63"/>
        <v>-1317.7459999999999</v>
      </c>
      <c r="N137" s="6">
        <f t="shared" si="63"/>
        <v>-1317.7459999999999</v>
      </c>
      <c r="O137" s="6">
        <f t="shared" si="63"/>
        <v>-1317.7459999999999</v>
      </c>
      <c r="P137" s="6">
        <f t="shared" si="63"/>
        <v>-1317.7459999999999</v>
      </c>
      <c r="Q137" s="6">
        <f t="shared" si="63"/>
        <v>-1317.7459999999999</v>
      </c>
      <c r="R137" s="6">
        <f t="shared" si="63"/>
        <v>-1317.7459999999999</v>
      </c>
      <c r="S137" s="6">
        <f t="shared" si="63"/>
        <v>-1317.7459999999999</v>
      </c>
      <c r="T137" s="6">
        <f t="shared" si="63"/>
        <v>-1317.7459999999999</v>
      </c>
      <c r="U137" s="6">
        <f t="shared" si="63"/>
        <v>-1317.7459999999999</v>
      </c>
      <c r="V137" s="6">
        <f t="shared" si="63"/>
        <v>-1317.7459999999999</v>
      </c>
      <c r="W137" s="6">
        <f t="shared" si="63"/>
        <v>-1317.7459999999999</v>
      </c>
      <c r="X137" s="6">
        <f t="shared" si="63"/>
        <v>-1317.7459999999999</v>
      </c>
      <c r="Y137" s="6">
        <f t="shared" si="63"/>
        <v>-1317.7459999999999</v>
      </c>
      <c r="Z137" s="6">
        <f t="shared" si="63"/>
        <v>-1317.7459999999999</v>
      </c>
      <c r="AA137" s="6">
        <f t="shared" si="63"/>
        <v>-1317.7459999999999</v>
      </c>
      <c r="AB137" s="6">
        <f t="shared" si="63"/>
        <v>-1317.7459999999999</v>
      </c>
      <c r="AC137" s="6">
        <f t="shared" si="63"/>
        <v>-1317.7459999999999</v>
      </c>
      <c r="AD137" s="6">
        <f t="shared" si="63"/>
        <v>-1317.7459999999999</v>
      </c>
      <c r="AE137" s="6">
        <f>AD137+AE134-AE135</f>
        <v>-1317.7459999999999</v>
      </c>
      <c r="AF137" s="6">
        <f>AE137+AF134-AF135</f>
        <v>-1317.7459999999999</v>
      </c>
      <c r="AG137" s="6">
        <f t="shared" si="63"/>
        <v>-1317.7459999999999</v>
      </c>
      <c r="AH137" s="6">
        <f t="shared" si="63"/>
        <v>-1317.7459999999999</v>
      </c>
      <c r="AI137" s="6">
        <f>AG137+AI134-AI135</f>
        <v>-1317.7459999999999</v>
      </c>
      <c r="AJ137" s="6">
        <f>AH137+AJ134-AJ135</f>
        <v>-1317.7459999999999</v>
      </c>
      <c r="AK137" s="6">
        <f>AJ137</f>
        <v>-1317.7459999999999</v>
      </c>
    </row>
    <row r="138" spans="1:37" x14ac:dyDescent="0.25">
      <c r="A138" s="47" t="s">
        <v>60</v>
      </c>
      <c r="B138" s="76">
        <f>VLOOKUP(A138,[1]INTI!$F$4:$G$317,2,FALSE)</f>
        <v>21.821000000000002</v>
      </c>
      <c r="C138" s="8" t="s">
        <v>7</v>
      </c>
      <c r="D138" s="8" t="s">
        <v>4</v>
      </c>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f>SUM(F138:AJ138)</f>
        <v>0</v>
      </c>
    </row>
    <row r="139" spans="1:37" x14ac:dyDescent="0.25">
      <c r="A139" s="48" t="str">
        <f t="shared" ref="A139:A141" si="64">A138</f>
        <v>R27</v>
      </c>
      <c r="B139" s="77"/>
      <c r="C139" s="76" t="s">
        <v>8</v>
      </c>
      <c r="D139" s="8" t="s">
        <v>4</v>
      </c>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f>SUM(F139:AJ139)</f>
        <v>0</v>
      </c>
    </row>
    <row r="140" spans="1:37" x14ac:dyDescent="0.25">
      <c r="A140" s="48" t="str">
        <f t="shared" si="64"/>
        <v>R27</v>
      </c>
      <c r="B140" s="77"/>
      <c r="C140" s="78"/>
      <c r="D140" s="8" t="s">
        <v>3</v>
      </c>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f>SUM(F140:AJ140)</f>
        <v>0</v>
      </c>
    </row>
    <row r="141" spans="1:37" x14ac:dyDescent="0.25">
      <c r="A141" s="49" t="str">
        <f t="shared" si="64"/>
        <v>R27</v>
      </c>
      <c r="B141" s="78"/>
      <c r="C141" s="5" t="s">
        <v>9</v>
      </c>
      <c r="D141" s="5" t="s">
        <v>4</v>
      </c>
      <c r="E141" s="1">
        <v>-78</v>
      </c>
      <c r="F141" s="6">
        <f t="shared" ref="F141:AH141" si="65">E141+F138-F139</f>
        <v>-78</v>
      </c>
      <c r="G141" s="6">
        <f t="shared" si="65"/>
        <v>-78</v>
      </c>
      <c r="H141" s="6">
        <f t="shared" si="65"/>
        <v>-78</v>
      </c>
      <c r="I141" s="6">
        <f t="shared" si="65"/>
        <v>-78</v>
      </c>
      <c r="J141" s="6">
        <f t="shared" si="65"/>
        <v>-78</v>
      </c>
      <c r="K141" s="6">
        <f t="shared" si="65"/>
        <v>-78</v>
      </c>
      <c r="L141" s="6">
        <f t="shared" si="65"/>
        <v>-78</v>
      </c>
      <c r="M141" s="6">
        <f t="shared" si="65"/>
        <v>-78</v>
      </c>
      <c r="N141" s="6">
        <f t="shared" si="65"/>
        <v>-78</v>
      </c>
      <c r="O141" s="6">
        <f t="shared" si="65"/>
        <v>-78</v>
      </c>
      <c r="P141" s="6">
        <f t="shared" si="65"/>
        <v>-78</v>
      </c>
      <c r="Q141" s="6">
        <f t="shared" si="65"/>
        <v>-78</v>
      </c>
      <c r="R141" s="6">
        <f t="shared" si="65"/>
        <v>-78</v>
      </c>
      <c r="S141" s="6">
        <f t="shared" si="65"/>
        <v>-78</v>
      </c>
      <c r="T141" s="6">
        <f t="shared" si="65"/>
        <v>-78</v>
      </c>
      <c r="U141" s="6">
        <f t="shared" si="65"/>
        <v>-78</v>
      </c>
      <c r="V141" s="6">
        <f t="shared" si="65"/>
        <v>-78</v>
      </c>
      <c r="W141" s="6">
        <f t="shared" si="65"/>
        <v>-78</v>
      </c>
      <c r="X141" s="6">
        <f t="shared" si="65"/>
        <v>-78</v>
      </c>
      <c r="Y141" s="6">
        <f t="shared" si="65"/>
        <v>-78</v>
      </c>
      <c r="Z141" s="6">
        <f t="shared" si="65"/>
        <v>-78</v>
      </c>
      <c r="AA141" s="6">
        <f t="shared" si="65"/>
        <v>-78</v>
      </c>
      <c r="AB141" s="6">
        <f t="shared" si="65"/>
        <v>-78</v>
      </c>
      <c r="AC141" s="6">
        <f t="shared" si="65"/>
        <v>-78</v>
      </c>
      <c r="AD141" s="6">
        <f t="shared" si="65"/>
        <v>-78</v>
      </c>
      <c r="AE141" s="6">
        <f>AD141+AE138-AE139</f>
        <v>-78</v>
      </c>
      <c r="AF141" s="6">
        <f>AE141+AF138-AF139</f>
        <v>-78</v>
      </c>
      <c r="AG141" s="6">
        <f t="shared" si="65"/>
        <v>-78</v>
      </c>
      <c r="AH141" s="6">
        <f t="shared" si="65"/>
        <v>-78</v>
      </c>
      <c r="AI141" s="6">
        <f>AG141+AI138-AI139</f>
        <v>-78</v>
      </c>
      <c r="AJ141" s="6">
        <f>AH141+AJ138-AJ139</f>
        <v>-78</v>
      </c>
      <c r="AK141" s="6">
        <f>AJ141</f>
        <v>-78</v>
      </c>
    </row>
    <row r="142" spans="1:37" x14ac:dyDescent="0.25">
      <c r="A142" s="47" t="s">
        <v>61</v>
      </c>
      <c r="B142" s="76">
        <f>VLOOKUP(A142,[1]INTI!$F$4:$G$317,2,FALSE)</f>
        <v>24.97</v>
      </c>
      <c r="C142" s="8" t="s">
        <v>7</v>
      </c>
      <c r="D142" s="8" t="s">
        <v>4</v>
      </c>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f>SUM(F142:AJ142)</f>
        <v>0</v>
      </c>
    </row>
    <row r="143" spans="1:37" x14ac:dyDescent="0.25">
      <c r="A143" s="48" t="str">
        <f t="shared" ref="A143:A145" si="66">A142</f>
        <v>Q25</v>
      </c>
      <c r="B143" s="77"/>
      <c r="C143" s="76" t="s">
        <v>8</v>
      </c>
      <c r="D143" s="8" t="s">
        <v>4</v>
      </c>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f>SUM(F143:AJ143)</f>
        <v>0</v>
      </c>
    </row>
    <row r="144" spans="1:37" x14ac:dyDescent="0.25">
      <c r="A144" s="48" t="str">
        <f t="shared" si="66"/>
        <v>Q25</v>
      </c>
      <c r="B144" s="77"/>
      <c r="C144" s="78"/>
      <c r="D144" s="8" t="s">
        <v>3</v>
      </c>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f>SUM(F144:AJ144)</f>
        <v>0</v>
      </c>
    </row>
    <row r="145" spans="1:37" x14ac:dyDescent="0.25">
      <c r="A145" s="49" t="str">
        <f t="shared" si="66"/>
        <v>Q25</v>
      </c>
      <c r="B145" s="78"/>
      <c r="C145" s="5" t="s">
        <v>9</v>
      </c>
      <c r="D145" s="5" t="s">
        <v>4</v>
      </c>
      <c r="E145" s="1">
        <v>-17.22</v>
      </c>
      <c r="F145" s="6">
        <f t="shared" ref="F145:AH145" si="67">E145+F142-F143</f>
        <v>-17.22</v>
      </c>
      <c r="G145" s="6">
        <f t="shared" si="67"/>
        <v>-17.22</v>
      </c>
      <c r="H145" s="6">
        <f t="shared" si="67"/>
        <v>-17.22</v>
      </c>
      <c r="I145" s="6">
        <f t="shared" si="67"/>
        <v>-17.22</v>
      </c>
      <c r="J145" s="6">
        <f t="shared" si="67"/>
        <v>-17.22</v>
      </c>
      <c r="K145" s="6">
        <f t="shared" si="67"/>
        <v>-17.22</v>
      </c>
      <c r="L145" s="6">
        <f t="shared" si="67"/>
        <v>-17.22</v>
      </c>
      <c r="M145" s="6">
        <f t="shared" si="67"/>
        <v>-17.22</v>
      </c>
      <c r="N145" s="6">
        <f t="shared" si="67"/>
        <v>-17.22</v>
      </c>
      <c r="O145" s="6">
        <f t="shared" si="67"/>
        <v>-17.22</v>
      </c>
      <c r="P145" s="6">
        <f t="shared" si="67"/>
        <v>-17.22</v>
      </c>
      <c r="Q145" s="6">
        <f t="shared" si="67"/>
        <v>-17.22</v>
      </c>
      <c r="R145" s="6">
        <f t="shared" si="67"/>
        <v>-17.22</v>
      </c>
      <c r="S145" s="6">
        <f t="shared" si="67"/>
        <v>-17.22</v>
      </c>
      <c r="T145" s="6">
        <f t="shared" si="67"/>
        <v>-17.22</v>
      </c>
      <c r="U145" s="6">
        <f t="shared" si="67"/>
        <v>-17.22</v>
      </c>
      <c r="V145" s="6">
        <f t="shared" si="67"/>
        <v>-17.22</v>
      </c>
      <c r="W145" s="6">
        <f t="shared" si="67"/>
        <v>-17.22</v>
      </c>
      <c r="X145" s="6">
        <f t="shared" si="67"/>
        <v>-17.22</v>
      </c>
      <c r="Y145" s="6">
        <f t="shared" si="67"/>
        <v>-17.22</v>
      </c>
      <c r="Z145" s="6">
        <f t="shared" si="67"/>
        <v>-17.22</v>
      </c>
      <c r="AA145" s="6">
        <f t="shared" si="67"/>
        <v>-17.22</v>
      </c>
      <c r="AB145" s="6">
        <f t="shared" si="67"/>
        <v>-17.22</v>
      </c>
      <c r="AC145" s="6">
        <f t="shared" si="67"/>
        <v>-17.22</v>
      </c>
      <c r="AD145" s="6">
        <f t="shared" si="67"/>
        <v>-17.22</v>
      </c>
      <c r="AE145" s="6">
        <f>AD145+AE142-AE143</f>
        <v>-17.22</v>
      </c>
      <c r="AF145" s="6">
        <f>AE145+AF142-AF143</f>
        <v>-17.22</v>
      </c>
      <c r="AG145" s="6">
        <f t="shared" si="67"/>
        <v>-17.22</v>
      </c>
      <c r="AH145" s="6">
        <f t="shared" si="67"/>
        <v>-17.22</v>
      </c>
      <c r="AI145" s="6">
        <f>AG145+AI142-AI143</f>
        <v>-17.22</v>
      </c>
      <c r="AJ145" s="6">
        <f>AH145+AJ142-AJ143</f>
        <v>-17.22</v>
      </c>
      <c r="AK145" s="6">
        <f>AJ145</f>
        <v>-17.22</v>
      </c>
    </row>
    <row r="146" spans="1:37" x14ac:dyDescent="0.25">
      <c r="A146" s="47" t="s">
        <v>62</v>
      </c>
      <c r="B146" s="76">
        <f>VLOOKUP(A146,[1]INTI!$F$4:$G$317,2,FALSE)</f>
        <v>20.872</v>
      </c>
      <c r="C146" s="8" t="s">
        <v>7</v>
      </c>
      <c r="D146" s="8" t="s">
        <v>4</v>
      </c>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f>SUM(F146:AJ146)</f>
        <v>0</v>
      </c>
    </row>
    <row r="147" spans="1:37" x14ac:dyDescent="0.25">
      <c r="A147" s="48" t="str">
        <f t="shared" ref="A147:A149" si="68">A146</f>
        <v>R26</v>
      </c>
      <c r="B147" s="77"/>
      <c r="C147" s="76" t="s">
        <v>8</v>
      </c>
      <c r="D147" s="8" t="s">
        <v>4</v>
      </c>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f>SUM(F147:AJ147)</f>
        <v>0</v>
      </c>
    </row>
    <row r="148" spans="1:37" x14ac:dyDescent="0.25">
      <c r="A148" s="48" t="str">
        <f t="shared" si="68"/>
        <v>R26</v>
      </c>
      <c r="B148" s="77"/>
      <c r="C148" s="78"/>
      <c r="D148" s="8" t="s">
        <v>3</v>
      </c>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f>SUM(F148:AJ148)</f>
        <v>0</v>
      </c>
    </row>
    <row r="149" spans="1:37" x14ac:dyDescent="0.25">
      <c r="A149" s="49" t="str">
        <f t="shared" si="68"/>
        <v>R26</v>
      </c>
      <c r="B149" s="78"/>
      <c r="C149" s="5" t="s">
        <v>9</v>
      </c>
      <c r="D149" s="5" t="s">
        <v>4</v>
      </c>
      <c r="E149" s="1">
        <v>-190.84</v>
      </c>
      <c r="F149" s="6">
        <f t="shared" ref="F149:AH149" si="69">E149+F146-F147</f>
        <v>-190.84</v>
      </c>
      <c r="G149" s="6">
        <f t="shared" si="69"/>
        <v>-190.84</v>
      </c>
      <c r="H149" s="6">
        <f t="shared" si="69"/>
        <v>-190.84</v>
      </c>
      <c r="I149" s="6">
        <f t="shared" si="69"/>
        <v>-190.84</v>
      </c>
      <c r="J149" s="6">
        <f t="shared" si="69"/>
        <v>-190.84</v>
      </c>
      <c r="K149" s="6">
        <f t="shared" si="69"/>
        <v>-190.84</v>
      </c>
      <c r="L149" s="6">
        <f t="shared" si="69"/>
        <v>-190.84</v>
      </c>
      <c r="M149" s="6">
        <f t="shared" si="69"/>
        <v>-190.84</v>
      </c>
      <c r="N149" s="6">
        <f t="shared" si="69"/>
        <v>-190.84</v>
      </c>
      <c r="O149" s="6">
        <f t="shared" si="69"/>
        <v>-190.84</v>
      </c>
      <c r="P149" s="6">
        <f t="shared" si="69"/>
        <v>-190.84</v>
      </c>
      <c r="Q149" s="6">
        <f t="shared" si="69"/>
        <v>-190.84</v>
      </c>
      <c r="R149" s="6">
        <f t="shared" si="69"/>
        <v>-190.84</v>
      </c>
      <c r="S149" s="6">
        <f t="shared" si="69"/>
        <v>-190.84</v>
      </c>
      <c r="T149" s="6">
        <f t="shared" si="69"/>
        <v>-190.84</v>
      </c>
      <c r="U149" s="6">
        <f t="shared" si="69"/>
        <v>-190.84</v>
      </c>
      <c r="V149" s="6">
        <f t="shared" si="69"/>
        <v>-190.84</v>
      </c>
      <c r="W149" s="6">
        <f t="shared" si="69"/>
        <v>-190.84</v>
      </c>
      <c r="X149" s="6">
        <f t="shared" si="69"/>
        <v>-190.84</v>
      </c>
      <c r="Y149" s="6">
        <f t="shared" si="69"/>
        <v>-190.84</v>
      </c>
      <c r="Z149" s="6">
        <f t="shared" si="69"/>
        <v>-190.84</v>
      </c>
      <c r="AA149" s="6">
        <f t="shared" si="69"/>
        <v>-190.84</v>
      </c>
      <c r="AB149" s="6">
        <f t="shared" si="69"/>
        <v>-190.84</v>
      </c>
      <c r="AC149" s="6">
        <f t="shared" si="69"/>
        <v>-190.84</v>
      </c>
      <c r="AD149" s="6">
        <f t="shared" si="69"/>
        <v>-190.84</v>
      </c>
      <c r="AE149" s="6">
        <f>AD149+AE146-AE147</f>
        <v>-190.84</v>
      </c>
      <c r="AF149" s="6">
        <f>AE149+AF146-AF147</f>
        <v>-190.84</v>
      </c>
      <c r="AG149" s="6">
        <f t="shared" si="69"/>
        <v>-190.84</v>
      </c>
      <c r="AH149" s="6">
        <f t="shared" si="69"/>
        <v>-190.84</v>
      </c>
      <c r="AI149" s="6">
        <f>AG149+AI146-AI147</f>
        <v>-190.84</v>
      </c>
      <c r="AJ149" s="6">
        <f>AH149+AJ146-AJ147</f>
        <v>-190.84</v>
      </c>
      <c r="AK149" s="6">
        <f>AJ149</f>
        <v>-190.84</v>
      </c>
    </row>
    <row r="150" spans="1:37" x14ac:dyDescent="0.25">
      <c r="A150" s="47" t="s">
        <v>63</v>
      </c>
      <c r="B150" s="76">
        <f>VLOOKUP(A150,[1]INTI!$F$4:$G$317,2,FALSE)</f>
        <v>26.111000000000001</v>
      </c>
      <c r="C150" s="8" t="s">
        <v>7</v>
      </c>
      <c r="D150" s="8" t="s">
        <v>4</v>
      </c>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f>SUM(F150:AJ150)</f>
        <v>0</v>
      </c>
    </row>
    <row r="151" spans="1:37" x14ac:dyDescent="0.25">
      <c r="A151" s="48" t="str">
        <f t="shared" ref="A151:A153" si="70">A150</f>
        <v>N07</v>
      </c>
      <c r="B151" s="77"/>
      <c r="C151" s="76" t="s">
        <v>8</v>
      </c>
      <c r="D151" s="8" t="s">
        <v>4</v>
      </c>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f>SUM(F151:AJ151)</f>
        <v>0</v>
      </c>
    </row>
    <row r="152" spans="1:37" x14ac:dyDescent="0.25">
      <c r="A152" s="48" t="str">
        <f t="shared" si="70"/>
        <v>N07</v>
      </c>
      <c r="B152" s="77"/>
      <c r="C152" s="78"/>
      <c r="D152" s="8" t="s">
        <v>3</v>
      </c>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f>SUM(F152:AJ152)</f>
        <v>0</v>
      </c>
    </row>
    <row r="153" spans="1:37" x14ac:dyDescent="0.25">
      <c r="A153" s="49" t="str">
        <f t="shared" si="70"/>
        <v>N07</v>
      </c>
      <c r="B153" s="78"/>
      <c r="C153" s="5" t="s">
        <v>9</v>
      </c>
      <c r="D153" s="5" t="s">
        <v>4</v>
      </c>
      <c r="E153" s="1">
        <v>-66.400000000000006</v>
      </c>
      <c r="F153" s="6">
        <f t="shared" ref="F153:AH153" si="71">E153+F150-F151</f>
        <v>-66.400000000000006</v>
      </c>
      <c r="G153" s="6">
        <f t="shared" si="71"/>
        <v>-66.400000000000006</v>
      </c>
      <c r="H153" s="6">
        <f t="shared" si="71"/>
        <v>-66.400000000000006</v>
      </c>
      <c r="I153" s="6">
        <f t="shared" si="71"/>
        <v>-66.400000000000006</v>
      </c>
      <c r="J153" s="6">
        <f t="shared" si="71"/>
        <v>-66.400000000000006</v>
      </c>
      <c r="K153" s="6">
        <f t="shared" si="71"/>
        <v>-66.400000000000006</v>
      </c>
      <c r="L153" s="6">
        <f t="shared" si="71"/>
        <v>-66.400000000000006</v>
      </c>
      <c r="M153" s="6">
        <f t="shared" si="71"/>
        <v>-66.400000000000006</v>
      </c>
      <c r="N153" s="6">
        <f t="shared" si="71"/>
        <v>-66.400000000000006</v>
      </c>
      <c r="O153" s="6">
        <f t="shared" si="71"/>
        <v>-66.400000000000006</v>
      </c>
      <c r="P153" s="6">
        <f t="shared" si="71"/>
        <v>-66.400000000000006</v>
      </c>
      <c r="Q153" s="6">
        <f t="shared" si="71"/>
        <v>-66.400000000000006</v>
      </c>
      <c r="R153" s="6">
        <f t="shared" si="71"/>
        <v>-66.400000000000006</v>
      </c>
      <c r="S153" s="6">
        <f t="shared" si="71"/>
        <v>-66.400000000000006</v>
      </c>
      <c r="T153" s="6">
        <f t="shared" si="71"/>
        <v>-66.400000000000006</v>
      </c>
      <c r="U153" s="6">
        <f t="shared" si="71"/>
        <v>-66.400000000000006</v>
      </c>
      <c r="V153" s="6">
        <f t="shared" si="71"/>
        <v>-66.400000000000006</v>
      </c>
      <c r="W153" s="6">
        <f t="shared" si="71"/>
        <v>-66.400000000000006</v>
      </c>
      <c r="X153" s="6">
        <f t="shared" si="71"/>
        <v>-66.400000000000006</v>
      </c>
      <c r="Y153" s="6">
        <f t="shared" si="71"/>
        <v>-66.400000000000006</v>
      </c>
      <c r="Z153" s="6">
        <f t="shared" si="71"/>
        <v>-66.400000000000006</v>
      </c>
      <c r="AA153" s="6">
        <f t="shared" si="71"/>
        <v>-66.400000000000006</v>
      </c>
      <c r="AB153" s="6">
        <f t="shared" si="71"/>
        <v>-66.400000000000006</v>
      </c>
      <c r="AC153" s="6">
        <f t="shared" si="71"/>
        <v>-66.400000000000006</v>
      </c>
      <c r="AD153" s="6">
        <f t="shared" si="71"/>
        <v>-66.400000000000006</v>
      </c>
      <c r="AE153" s="6">
        <f>AD153+AE150-AE151</f>
        <v>-66.400000000000006</v>
      </c>
      <c r="AF153" s="6">
        <f>AE153+AF150-AF151</f>
        <v>-66.400000000000006</v>
      </c>
      <c r="AG153" s="6">
        <f t="shared" si="71"/>
        <v>-66.400000000000006</v>
      </c>
      <c r="AH153" s="6">
        <f t="shared" si="71"/>
        <v>-66.400000000000006</v>
      </c>
      <c r="AI153" s="6">
        <f>AG153+AI150-AI151</f>
        <v>-66.400000000000006</v>
      </c>
      <c r="AJ153" s="6">
        <f>AH153+AJ150-AJ151</f>
        <v>-66.400000000000006</v>
      </c>
      <c r="AK153" s="6">
        <f>AJ153</f>
        <v>-66.400000000000006</v>
      </c>
    </row>
    <row r="154" spans="1:37" x14ac:dyDescent="0.25">
      <c r="A154" s="47" t="s">
        <v>64</v>
      </c>
      <c r="B154" s="76">
        <f>VLOOKUP(A154,[1]INTI!$F$4:$G$317,2,FALSE)</f>
        <v>17.151</v>
      </c>
      <c r="C154" s="8" t="s">
        <v>7</v>
      </c>
      <c r="D154" s="8" t="s">
        <v>4</v>
      </c>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f>SUM(F154:AJ154)</f>
        <v>0</v>
      </c>
    </row>
    <row r="155" spans="1:37" x14ac:dyDescent="0.25">
      <c r="A155" s="48" t="str">
        <f t="shared" ref="A155:A157" si="72">A154</f>
        <v>V26</v>
      </c>
      <c r="B155" s="77"/>
      <c r="C155" s="76" t="s">
        <v>8</v>
      </c>
      <c r="D155" s="8" t="s">
        <v>4</v>
      </c>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f>SUM(F155:AJ155)</f>
        <v>0</v>
      </c>
    </row>
    <row r="156" spans="1:37" x14ac:dyDescent="0.25">
      <c r="A156" s="48" t="str">
        <f t="shared" si="72"/>
        <v>V26</v>
      </c>
      <c r="B156" s="77"/>
      <c r="C156" s="78"/>
      <c r="D156" s="8" t="s">
        <v>3</v>
      </c>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f>SUM(F156:AJ156)</f>
        <v>0</v>
      </c>
    </row>
    <row r="157" spans="1:37" x14ac:dyDescent="0.25">
      <c r="A157" s="49" t="str">
        <f t="shared" si="72"/>
        <v>V26</v>
      </c>
      <c r="B157" s="78"/>
      <c r="C157" s="5" t="s">
        <v>9</v>
      </c>
      <c r="D157" s="5" t="s">
        <v>4</v>
      </c>
      <c r="E157" s="1">
        <v>5.0999999999999996</v>
      </c>
      <c r="F157" s="6">
        <f t="shared" ref="F157:AH157" si="73">E157+F154-F155</f>
        <v>5.0999999999999996</v>
      </c>
      <c r="G157" s="6">
        <f t="shared" si="73"/>
        <v>5.0999999999999996</v>
      </c>
      <c r="H157" s="6">
        <f t="shared" si="73"/>
        <v>5.0999999999999996</v>
      </c>
      <c r="I157" s="6">
        <f t="shared" si="73"/>
        <v>5.0999999999999996</v>
      </c>
      <c r="J157" s="6">
        <f t="shared" si="73"/>
        <v>5.0999999999999996</v>
      </c>
      <c r="K157" s="6">
        <f t="shared" si="73"/>
        <v>5.0999999999999996</v>
      </c>
      <c r="L157" s="6">
        <f t="shared" si="73"/>
        <v>5.0999999999999996</v>
      </c>
      <c r="M157" s="6">
        <f t="shared" si="73"/>
        <v>5.0999999999999996</v>
      </c>
      <c r="N157" s="6">
        <f t="shared" si="73"/>
        <v>5.0999999999999996</v>
      </c>
      <c r="O157" s="6">
        <f t="shared" si="73"/>
        <v>5.0999999999999996</v>
      </c>
      <c r="P157" s="6">
        <f t="shared" si="73"/>
        <v>5.0999999999999996</v>
      </c>
      <c r="Q157" s="6">
        <f t="shared" si="73"/>
        <v>5.0999999999999996</v>
      </c>
      <c r="R157" s="6">
        <f t="shared" si="73"/>
        <v>5.0999999999999996</v>
      </c>
      <c r="S157" s="6">
        <f t="shared" si="73"/>
        <v>5.0999999999999996</v>
      </c>
      <c r="T157" s="6">
        <f t="shared" si="73"/>
        <v>5.0999999999999996</v>
      </c>
      <c r="U157" s="6">
        <f t="shared" si="73"/>
        <v>5.0999999999999996</v>
      </c>
      <c r="V157" s="6">
        <f t="shared" si="73"/>
        <v>5.0999999999999996</v>
      </c>
      <c r="W157" s="6">
        <f t="shared" si="73"/>
        <v>5.0999999999999996</v>
      </c>
      <c r="X157" s="6">
        <f t="shared" si="73"/>
        <v>5.0999999999999996</v>
      </c>
      <c r="Y157" s="6">
        <f t="shared" si="73"/>
        <v>5.0999999999999996</v>
      </c>
      <c r="Z157" s="6">
        <f t="shared" si="73"/>
        <v>5.0999999999999996</v>
      </c>
      <c r="AA157" s="6">
        <f t="shared" si="73"/>
        <v>5.0999999999999996</v>
      </c>
      <c r="AB157" s="6">
        <f t="shared" si="73"/>
        <v>5.0999999999999996</v>
      </c>
      <c r="AC157" s="6">
        <f t="shared" si="73"/>
        <v>5.0999999999999996</v>
      </c>
      <c r="AD157" s="6">
        <f t="shared" si="73"/>
        <v>5.0999999999999996</v>
      </c>
      <c r="AE157" s="6">
        <f>AD157+AE154-AE155</f>
        <v>5.0999999999999996</v>
      </c>
      <c r="AF157" s="6">
        <f>AE157+AF154-AF155</f>
        <v>5.0999999999999996</v>
      </c>
      <c r="AG157" s="6">
        <f t="shared" si="73"/>
        <v>5.0999999999999996</v>
      </c>
      <c r="AH157" s="6">
        <f t="shared" si="73"/>
        <v>5.0999999999999996</v>
      </c>
      <c r="AI157" s="6">
        <f>AG157+AI154-AI155</f>
        <v>5.0999999999999996</v>
      </c>
      <c r="AJ157" s="6">
        <f>AH157+AJ154-AJ155</f>
        <v>5.0999999999999996</v>
      </c>
      <c r="AK157" s="6">
        <f>AJ157</f>
        <v>5.0999999999999996</v>
      </c>
    </row>
    <row r="158" spans="1:37" x14ac:dyDescent="0.25">
      <c r="A158" s="47" t="s">
        <v>65</v>
      </c>
      <c r="B158" s="76">
        <f>VLOOKUP(A158,[1]INTI!$F$4:$G$317,2,FALSE)</f>
        <v>18.172999999999998</v>
      </c>
      <c r="C158" s="8" t="s">
        <v>7</v>
      </c>
      <c r="D158" s="8" t="s">
        <v>4</v>
      </c>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f>SUM(F158:AJ158)</f>
        <v>0</v>
      </c>
    </row>
    <row r="159" spans="1:37" x14ac:dyDescent="0.25">
      <c r="A159" s="48" t="str">
        <f t="shared" ref="A159:A161" si="74">A158</f>
        <v>M08</v>
      </c>
      <c r="B159" s="77"/>
      <c r="C159" s="76" t="s">
        <v>8</v>
      </c>
      <c r="D159" s="8" t="s">
        <v>4</v>
      </c>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f>SUM(F159:AJ159)</f>
        <v>0</v>
      </c>
    </row>
    <row r="160" spans="1:37" x14ac:dyDescent="0.25">
      <c r="A160" s="48" t="str">
        <f t="shared" si="74"/>
        <v>M08</v>
      </c>
      <c r="B160" s="77"/>
      <c r="C160" s="78"/>
      <c r="D160" s="8" t="s">
        <v>3</v>
      </c>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f>SUM(F160:AJ160)</f>
        <v>0</v>
      </c>
    </row>
    <row r="161" spans="1:37" x14ac:dyDescent="0.25">
      <c r="A161" s="49" t="str">
        <f t="shared" si="74"/>
        <v>M08</v>
      </c>
      <c r="B161" s="78"/>
      <c r="C161" s="5" t="s">
        <v>9</v>
      </c>
      <c r="D161" s="5" t="s">
        <v>4</v>
      </c>
      <c r="E161" s="1">
        <v>0</v>
      </c>
      <c r="F161" s="6">
        <f>E161+F158-F159</f>
        <v>0</v>
      </c>
      <c r="G161" s="6">
        <f>F161+G158-G159</f>
        <v>0</v>
      </c>
      <c r="H161" s="6">
        <f t="shared" ref="H161:AH161" si="75">G161+H158-H159</f>
        <v>0</v>
      </c>
      <c r="I161" s="6">
        <f t="shared" si="75"/>
        <v>0</v>
      </c>
      <c r="J161" s="6">
        <f t="shared" si="75"/>
        <v>0</v>
      </c>
      <c r="K161" s="6">
        <f t="shared" si="75"/>
        <v>0</v>
      </c>
      <c r="L161" s="6">
        <f t="shared" si="75"/>
        <v>0</v>
      </c>
      <c r="M161" s="6">
        <f>L161+M158-M159</f>
        <v>0</v>
      </c>
      <c r="N161" s="6">
        <f t="shared" si="75"/>
        <v>0</v>
      </c>
      <c r="O161" s="6">
        <f>N161+O158-O159</f>
        <v>0</v>
      </c>
      <c r="P161" s="6">
        <f>O161+P158-P159</f>
        <v>0</v>
      </c>
      <c r="Q161" s="6">
        <f t="shared" si="75"/>
        <v>0</v>
      </c>
      <c r="R161" s="6">
        <f>Q161+R158-R159</f>
        <v>0</v>
      </c>
      <c r="S161" s="6">
        <f>R161+S158-S159</f>
        <v>0</v>
      </c>
      <c r="T161" s="6">
        <f t="shared" si="75"/>
        <v>0</v>
      </c>
      <c r="U161" s="6">
        <f t="shared" si="75"/>
        <v>0</v>
      </c>
      <c r="V161" s="6">
        <f t="shared" si="75"/>
        <v>0</v>
      </c>
      <c r="W161" s="6">
        <f t="shared" si="75"/>
        <v>0</v>
      </c>
      <c r="X161" s="6">
        <f t="shared" si="75"/>
        <v>0</v>
      </c>
      <c r="Y161" s="6">
        <f t="shared" si="75"/>
        <v>0</v>
      </c>
      <c r="Z161" s="6">
        <f t="shared" si="75"/>
        <v>0</v>
      </c>
      <c r="AA161" s="6">
        <f t="shared" si="75"/>
        <v>0</v>
      </c>
      <c r="AB161" s="6">
        <f t="shared" si="75"/>
        <v>0</v>
      </c>
      <c r="AC161" s="6">
        <f t="shared" si="75"/>
        <v>0</v>
      </c>
      <c r="AD161" s="6">
        <f t="shared" si="75"/>
        <v>0</v>
      </c>
      <c r="AE161" s="6">
        <f>AD161+AE158-AE159</f>
        <v>0</v>
      </c>
      <c r="AF161" s="6">
        <f>AE161+AF158-AF159</f>
        <v>0</v>
      </c>
      <c r="AG161" s="6">
        <f t="shared" si="75"/>
        <v>0</v>
      </c>
      <c r="AH161" s="6">
        <f t="shared" si="75"/>
        <v>0</v>
      </c>
      <c r="AI161" s="6">
        <f>AG161+AI158-AI159</f>
        <v>0</v>
      </c>
      <c r="AJ161" s="6">
        <f>AH161+AJ158-AJ159</f>
        <v>0</v>
      </c>
      <c r="AK161" s="6">
        <f>AJ161</f>
        <v>0</v>
      </c>
    </row>
    <row r="162" spans="1:37" x14ac:dyDescent="0.25">
      <c r="A162" s="47" t="s">
        <v>66</v>
      </c>
      <c r="B162" s="76">
        <f>VLOOKUP(A162,[1]INTI!$F$4:$G$317,2,FALSE)</f>
        <v>20.268999999999998</v>
      </c>
      <c r="C162" s="8" t="s">
        <v>7</v>
      </c>
      <c r="D162" s="8" t="s">
        <v>4</v>
      </c>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f>SUM(F162:AJ162)</f>
        <v>0</v>
      </c>
    </row>
    <row r="163" spans="1:37" x14ac:dyDescent="0.25">
      <c r="A163" s="48" t="str">
        <f t="shared" ref="A163:A165" si="76">A162</f>
        <v>M04</v>
      </c>
      <c r="B163" s="77"/>
      <c r="C163" s="76" t="s">
        <v>8</v>
      </c>
      <c r="D163" s="8" t="s">
        <v>4</v>
      </c>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f>SUM(F163:AJ163)</f>
        <v>0</v>
      </c>
    </row>
    <row r="164" spans="1:37" x14ac:dyDescent="0.25">
      <c r="A164" s="48" t="str">
        <f t="shared" si="76"/>
        <v>M04</v>
      </c>
      <c r="B164" s="77"/>
      <c r="C164" s="78"/>
      <c r="D164" s="8" t="s">
        <v>3</v>
      </c>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f>SUM(F164:AJ164)</f>
        <v>0</v>
      </c>
    </row>
    <row r="165" spans="1:37" x14ac:dyDescent="0.25">
      <c r="A165" s="49" t="str">
        <f t="shared" si="76"/>
        <v>M04</v>
      </c>
      <c r="B165" s="78"/>
      <c r="C165" s="5" t="s">
        <v>9</v>
      </c>
      <c r="D165" s="5" t="s">
        <v>4</v>
      </c>
      <c r="E165" s="1">
        <v>226.49000000000007</v>
      </c>
      <c r="F165" s="6">
        <f>E165+F162-F163</f>
        <v>226.49000000000007</v>
      </c>
      <c r="G165" s="6">
        <f t="shared" ref="G165:AH165" si="77">F165+G162-G163</f>
        <v>226.49000000000007</v>
      </c>
      <c r="H165" s="6">
        <f t="shared" si="77"/>
        <v>226.49000000000007</v>
      </c>
      <c r="I165" s="6">
        <f t="shared" si="77"/>
        <v>226.49000000000007</v>
      </c>
      <c r="J165" s="6">
        <f t="shared" si="77"/>
        <v>226.49000000000007</v>
      </c>
      <c r="K165" s="6">
        <f t="shared" si="77"/>
        <v>226.49000000000007</v>
      </c>
      <c r="L165" s="6">
        <f t="shared" si="77"/>
        <v>226.49000000000007</v>
      </c>
      <c r="M165" s="6">
        <f t="shared" si="77"/>
        <v>226.49000000000007</v>
      </c>
      <c r="N165" s="6">
        <f>M165+N162-N163</f>
        <v>226.49000000000007</v>
      </c>
      <c r="O165" s="6">
        <f t="shared" ref="O165" si="78">N165+O162-O163</f>
        <v>226.49000000000007</v>
      </c>
      <c r="P165" s="6">
        <f>O165+P162-P163</f>
        <v>226.49000000000007</v>
      </c>
      <c r="Q165" s="6">
        <f t="shared" si="77"/>
        <v>226.49000000000007</v>
      </c>
      <c r="R165" s="6">
        <f t="shared" si="77"/>
        <v>226.49000000000007</v>
      </c>
      <c r="S165" s="6">
        <f t="shared" si="77"/>
        <v>226.49000000000007</v>
      </c>
      <c r="T165" s="6">
        <f t="shared" si="77"/>
        <v>226.49000000000007</v>
      </c>
      <c r="U165" s="6">
        <f t="shared" si="77"/>
        <v>226.49000000000007</v>
      </c>
      <c r="V165" s="6">
        <f t="shared" si="77"/>
        <v>226.49000000000007</v>
      </c>
      <c r="W165" s="6">
        <f t="shared" si="77"/>
        <v>226.49000000000007</v>
      </c>
      <c r="X165" s="6">
        <f t="shared" si="77"/>
        <v>226.49000000000007</v>
      </c>
      <c r="Y165" s="6">
        <f t="shared" si="77"/>
        <v>226.49000000000007</v>
      </c>
      <c r="Z165" s="6">
        <f t="shared" si="77"/>
        <v>226.49000000000007</v>
      </c>
      <c r="AA165" s="6">
        <f t="shared" si="77"/>
        <v>226.49000000000007</v>
      </c>
      <c r="AB165" s="6">
        <f t="shared" si="77"/>
        <v>226.49000000000007</v>
      </c>
      <c r="AC165" s="6">
        <f t="shared" si="77"/>
        <v>226.49000000000007</v>
      </c>
      <c r="AD165" s="6">
        <f t="shared" si="77"/>
        <v>226.49000000000007</v>
      </c>
      <c r="AE165" s="6">
        <f>AD165+AE162-AE163</f>
        <v>226.49000000000007</v>
      </c>
      <c r="AF165" s="6">
        <f>AE165+AF162-AF163</f>
        <v>226.49000000000007</v>
      </c>
      <c r="AG165" s="6">
        <f t="shared" si="77"/>
        <v>226.49000000000007</v>
      </c>
      <c r="AH165" s="6">
        <f t="shared" si="77"/>
        <v>226.49000000000007</v>
      </c>
      <c r="AI165" s="6">
        <f>AG165+AI162-AI163</f>
        <v>226.49000000000007</v>
      </c>
      <c r="AJ165" s="6">
        <f>AH165+AJ162-AJ163</f>
        <v>226.49000000000007</v>
      </c>
      <c r="AK165" s="6">
        <f>AJ165</f>
        <v>226.49000000000007</v>
      </c>
    </row>
    <row r="166" spans="1:37" x14ac:dyDescent="0.25">
      <c r="A166" s="47" t="s">
        <v>67</v>
      </c>
      <c r="B166" s="76">
        <f>VLOOKUP(A166,[1]INTI!$F$4:$G$317,2,FALSE)</f>
        <v>33.828000000000003</v>
      </c>
      <c r="C166" s="8" t="s">
        <v>7</v>
      </c>
      <c r="D166" s="8" t="s">
        <v>4</v>
      </c>
      <c r="E166" s="1"/>
      <c r="F166" s="1"/>
      <c r="G166" s="1"/>
      <c r="H166" s="1"/>
      <c r="I166" s="1"/>
      <c r="J166" s="1"/>
      <c r="K166" s="1"/>
      <c r="L166" s="1"/>
      <c r="M166" s="1"/>
      <c r="N166" s="1"/>
      <c r="O166" s="1"/>
      <c r="P166" s="1"/>
      <c r="Q166" s="1">
        <f>(17+25)*3-10.3</f>
        <v>115.7</v>
      </c>
      <c r="R166" s="1">
        <f>(21+22)*3-10.3</f>
        <v>118.7</v>
      </c>
      <c r="S166" s="1"/>
      <c r="T166" s="1">
        <f>(30+33)*2.55-10.3</f>
        <v>150.34999999999997</v>
      </c>
      <c r="U166" s="1"/>
      <c r="V166" s="1">
        <f>30*2.09-10.3</f>
        <v>52.399999999999991</v>
      </c>
      <c r="W166" s="1">
        <f>66*1.2</f>
        <v>79.2</v>
      </c>
      <c r="X166" s="1"/>
      <c r="Y166" s="1"/>
      <c r="Z166" s="1"/>
      <c r="AA166" s="1"/>
      <c r="AB166" s="1"/>
      <c r="AC166" s="1"/>
      <c r="AD166" s="1"/>
      <c r="AE166" s="1">
        <f>(19+34)*2.33</f>
        <v>123.49000000000001</v>
      </c>
      <c r="AF166" s="1">
        <f>(40+42)*1.48</f>
        <v>121.36</v>
      </c>
      <c r="AG166" s="1"/>
      <c r="AH166" s="1"/>
      <c r="AI166" s="1"/>
      <c r="AJ166" s="1"/>
      <c r="AK166" s="1">
        <f>SUM(F166:AJ166)</f>
        <v>761.2</v>
      </c>
    </row>
    <row r="167" spans="1:37" x14ac:dyDescent="0.25">
      <c r="A167" s="48" t="str">
        <f t="shared" ref="A167:A169" si="79">A166</f>
        <v>Q21</v>
      </c>
      <c r="B167" s="77"/>
      <c r="C167" s="76" t="s">
        <v>8</v>
      </c>
      <c r="D167" s="8" t="s">
        <v>4</v>
      </c>
      <c r="E167" s="1"/>
      <c r="F167" s="1"/>
      <c r="G167" s="1"/>
      <c r="H167" s="1"/>
      <c r="I167" s="1"/>
      <c r="J167" s="1"/>
      <c r="K167" s="1"/>
      <c r="L167" s="1"/>
      <c r="M167" s="1"/>
      <c r="N167" s="1"/>
      <c r="O167" s="1"/>
      <c r="P167" s="1"/>
      <c r="Q167" s="1"/>
      <c r="R167" s="1"/>
      <c r="S167" s="1"/>
      <c r="T167" s="1"/>
      <c r="U167" s="1"/>
      <c r="V167" s="1"/>
      <c r="W167" s="1"/>
      <c r="X167" s="1"/>
      <c r="Y167" s="1"/>
      <c r="Z167" s="1"/>
      <c r="AA167" s="1"/>
      <c r="AB167" s="1">
        <v>50.96</v>
      </c>
      <c r="AC167" s="1">
        <v>154.56</v>
      </c>
      <c r="AD167" s="1">
        <v>154.28</v>
      </c>
      <c r="AE167" s="1">
        <v>138.32</v>
      </c>
      <c r="AF167" s="1">
        <v>146</v>
      </c>
      <c r="AG167" s="1">
        <v>153</v>
      </c>
      <c r="AH167" s="1">
        <v>138</v>
      </c>
      <c r="AI167" s="1"/>
      <c r="AJ167" s="1"/>
      <c r="AK167" s="1">
        <f>SUM(F167:AJ167)</f>
        <v>935.12</v>
      </c>
    </row>
    <row r="168" spans="1:37" x14ac:dyDescent="0.25">
      <c r="A168" s="48" t="str">
        <f t="shared" si="79"/>
        <v>Q21</v>
      </c>
      <c r="B168" s="77"/>
      <c r="C168" s="78"/>
      <c r="D168" s="8" t="s">
        <v>3</v>
      </c>
      <c r="E168" s="1"/>
      <c r="F168" s="1"/>
      <c r="G168" s="1"/>
      <c r="H168" s="1"/>
      <c r="I168" s="1"/>
      <c r="J168" s="1"/>
      <c r="K168" s="1"/>
      <c r="L168" s="1"/>
      <c r="M168" s="1"/>
      <c r="N168" s="1"/>
      <c r="O168" s="1"/>
      <c r="P168" s="1"/>
      <c r="Q168" s="1"/>
      <c r="R168" s="1"/>
      <c r="S168" s="1"/>
      <c r="T168" s="1"/>
      <c r="U168" s="1"/>
      <c r="V168" s="1"/>
      <c r="W168" s="1"/>
      <c r="X168" s="1"/>
      <c r="Y168" s="1"/>
      <c r="Z168" s="1"/>
      <c r="AA168" s="1"/>
      <c r="AB168" s="1">
        <v>1.35</v>
      </c>
      <c r="AC168" s="1">
        <v>4.09</v>
      </c>
      <c r="AD168" s="1">
        <v>4.08</v>
      </c>
      <c r="AE168" s="1">
        <v>3.66</v>
      </c>
      <c r="AF168" s="1">
        <v>4.32</v>
      </c>
      <c r="AG168" s="1">
        <v>4.71</v>
      </c>
      <c r="AH168" s="1">
        <v>4.7300000000000004</v>
      </c>
      <c r="AI168" s="1"/>
      <c r="AJ168" s="1"/>
      <c r="AK168" s="1">
        <f>SUM(F168:AJ168)</f>
        <v>26.94</v>
      </c>
    </row>
    <row r="169" spans="1:37" x14ac:dyDescent="0.25">
      <c r="A169" s="49" t="str">
        <f t="shared" si="79"/>
        <v>Q21</v>
      </c>
      <c r="B169" s="78"/>
      <c r="C169" s="5" t="s">
        <v>9</v>
      </c>
      <c r="D169" s="5" t="s">
        <v>4</v>
      </c>
      <c r="E169" s="1">
        <v>-32.649999999999977</v>
      </c>
      <c r="F169" s="6">
        <f>E169+F166-F167</f>
        <v>-32.649999999999977</v>
      </c>
      <c r="G169" s="6">
        <f t="shared" ref="G169:AH169" si="80">F169+G166-G167</f>
        <v>-32.649999999999977</v>
      </c>
      <c r="H169" s="6">
        <f t="shared" si="80"/>
        <v>-32.649999999999977</v>
      </c>
      <c r="I169" s="6">
        <f t="shared" si="80"/>
        <v>-32.649999999999977</v>
      </c>
      <c r="J169" s="6">
        <f t="shared" si="80"/>
        <v>-32.649999999999977</v>
      </c>
      <c r="K169" s="6">
        <f t="shared" si="80"/>
        <v>-32.649999999999977</v>
      </c>
      <c r="L169" s="6">
        <f t="shared" si="80"/>
        <v>-32.649999999999977</v>
      </c>
      <c r="M169" s="6">
        <f t="shared" si="80"/>
        <v>-32.649999999999977</v>
      </c>
      <c r="N169" s="6">
        <f>M169+N166-N167</f>
        <v>-32.649999999999977</v>
      </c>
      <c r="O169" s="6">
        <f t="shared" si="80"/>
        <v>-32.649999999999977</v>
      </c>
      <c r="P169" s="6">
        <f>O169+P166-P167</f>
        <v>-32.649999999999977</v>
      </c>
      <c r="Q169" s="6">
        <f>P169+Q166-Q167</f>
        <v>83.050000000000026</v>
      </c>
      <c r="R169" s="6">
        <f t="shared" si="80"/>
        <v>201.75000000000003</v>
      </c>
      <c r="S169" s="6">
        <f t="shared" si="80"/>
        <v>201.75000000000003</v>
      </c>
      <c r="T169" s="6">
        <f t="shared" si="80"/>
        <v>352.1</v>
      </c>
      <c r="U169" s="6">
        <f t="shared" si="80"/>
        <v>352.1</v>
      </c>
      <c r="V169" s="6">
        <f t="shared" si="80"/>
        <v>404.5</v>
      </c>
      <c r="W169" s="6">
        <f t="shared" si="80"/>
        <v>483.7</v>
      </c>
      <c r="X169" s="6">
        <f t="shared" si="80"/>
        <v>483.7</v>
      </c>
      <c r="Y169" s="6">
        <f t="shared" si="80"/>
        <v>483.7</v>
      </c>
      <c r="Z169" s="6">
        <f t="shared" si="80"/>
        <v>483.7</v>
      </c>
      <c r="AA169" s="6">
        <f t="shared" si="80"/>
        <v>483.7</v>
      </c>
      <c r="AB169" s="6">
        <f t="shared" si="80"/>
        <v>432.74</v>
      </c>
      <c r="AC169" s="6">
        <f t="shared" si="80"/>
        <v>278.18</v>
      </c>
      <c r="AD169" s="6">
        <f t="shared" si="80"/>
        <v>123.9</v>
      </c>
      <c r="AE169" s="6">
        <f>AD169+AE166-AE167</f>
        <v>109.07000000000002</v>
      </c>
      <c r="AF169" s="6">
        <f>AE169+AF166-AF167</f>
        <v>84.43</v>
      </c>
      <c r="AG169" s="6">
        <f t="shared" si="80"/>
        <v>-68.569999999999993</v>
      </c>
      <c r="AH169" s="6">
        <f t="shared" si="80"/>
        <v>-206.57</v>
      </c>
      <c r="AI169" s="6">
        <f>AG169+AI166-AI167</f>
        <v>-68.569999999999993</v>
      </c>
      <c r="AJ169" s="6">
        <f>AH169+AJ166-AJ167</f>
        <v>-206.57</v>
      </c>
      <c r="AK169" s="6">
        <f>AJ169</f>
        <v>-206.57</v>
      </c>
    </row>
    <row r="170" spans="1:37" x14ac:dyDescent="0.25">
      <c r="A170" s="47" t="s">
        <v>68</v>
      </c>
      <c r="B170" s="76">
        <f>VLOOKUP(A170,[1]INTI!$F$4:$G$317,2,FALSE)</f>
        <v>28.2</v>
      </c>
      <c r="C170" s="8" t="s">
        <v>7</v>
      </c>
      <c r="D170" s="8" t="s">
        <v>4</v>
      </c>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f>SUM(F170:AJ170)</f>
        <v>0</v>
      </c>
    </row>
    <row r="171" spans="1:37" x14ac:dyDescent="0.25">
      <c r="A171" s="48" t="str">
        <f t="shared" ref="A171:A173" si="81">A170</f>
        <v>K14</v>
      </c>
      <c r="B171" s="77"/>
      <c r="C171" s="76" t="s">
        <v>8</v>
      </c>
      <c r="D171" s="8" t="s">
        <v>4</v>
      </c>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f>SUM(F171:AJ171)</f>
        <v>0</v>
      </c>
    </row>
    <row r="172" spans="1:37" x14ac:dyDescent="0.25">
      <c r="A172" s="48" t="str">
        <f t="shared" si="81"/>
        <v>K14</v>
      </c>
      <c r="B172" s="77"/>
      <c r="C172" s="78"/>
      <c r="D172" s="8" t="s">
        <v>3</v>
      </c>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f>SUM(F172:AJ172)</f>
        <v>0</v>
      </c>
    </row>
    <row r="173" spans="1:37" x14ac:dyDescent="0.25">
      <c r="A173" s="49" t="str">
        <f t="shared" si="81"/>
        <v>K14</v>
      </c>
      <c r="B173" s="78"/>
      <c r="C173" s="5" t="s">
        <v>9</v>
      </c>
      <c r="D173" s="5" t="s">
        <v>4</v>
      </c>
      <c r="E173" s="1">
        <v>-665.55000000000007</v>
      </c>
      <c r="F173" s="6">
        <f>E173+F170-F171</f>
        <v>-665.55000000000007</v>
      </c>
      <c r="G173" s="6">
        <f t="shared" ref="G173:M173" si="82">F173+G170-G171</f>
        <v>-665.55000000000007</v>
      </c>
      <c r="H173" s="6">
        <f t="shared" si="82"/>
        <v>-665.55000000000007</v>
      </c>
      <c r="I173" s="6">
        <f t="shared" si="82"/>
        <v>-665.55000000000007</v>
      </c>
      <c r="J173" s="6">
        <f t="shared" si="82"/>
        <v>-665.55000000000007</v>
      </c>
      <c r="K173" s="6">
        <f t="shared" si="82"/>
        <v>-665.55000000000007</v>
      </c>
      <c r="L173" s="6">
        <f t="shared" si="82"/>
        <v>-665.55000000000007</v>
      </c>
      <c r="M173" s="6">
        <f t="shared" si="82"/>
        <v>-665.55000000000007</v>
      </c>
      <c r="N173" s="6">
        <f>M173+N170-N171</f>
        <v>-665.55000000000007</v>
      </c>
      <c r="O173" s="6">
        <f t="shared" ref="O173" si="83">N173+O170-O171</f>
        <v>-665.55000000000007</v>
      </c>
      <c r="P173" s="6">
        <f>O173+P170-P171</f>
        <v>-665.55000000000007</v>
      </c>
      <c r="Q173" s="6">
        <f>P173+Q170-Q171</f>
        <v>-665.55000000000007</v>
      </c>
      <c r="R173" s="6">
        <f t="shared" ref="R173:AH173" si="84">Q173+R170-R171</f>
        <v>-665.55000000000007</v>
      </c>
      <c r="S173" s="6">
        <f t="shared" si="84"/>
        <v>-665.55000000000007</v>
      </c>
      <c r="T173" s="6">
        <f t="shared" si="84"/>
        <v>-665.55000000000007</v>
      </c>
      <c r="U173" s="6">
        <f t="shared" si="84"/>
        <v>-665.55000000000007</v>
      </c>
      <c r="V173" s="6">
        <f t="shared" si="84"/>
        <v>-665.55000000000007</v>
      </c>
      <c r="W173" s="6">
        <f t="shared" si="84"/>
        <v>-665.55000000000007</v>
      </c>
      <c r="X173" s="6">
        <f t="shared" si="84"/>
        <v>-665.55000000000007</v>
      </c>
      <c r="Y173" s="6">
        <f t="shared" si="84"/>
        <v>-665.55000000000007</v>
      </c>
      <c r="Z173" s="6">
        <f t="shared" si="84"/>
        <v>-665.55000000000007</v>
      </c>
      <c r="AA173" s="6">
        <f t="shared" si="84"/>
        <v>-665.55000000000007</v>
      </c>
      <c r="AB173" s="6">
        <f t="shared" si="84"/>
        <v>-665.55000000000007</v>
      </c>
      <c r="AC173" s="6">
        <f t="shared" si="84"/>
        <v>-665.55000000000007</v>
      </c>
      <c r="AD173" s="6">
        <f t="shared" si="84"/>
        <v>-665.55000000000007</v>
      </c>
      <c r="AE173" s="6">
        <f>AD173+AE170-AE171</f>
        <v>-665.55000000000007</v>
      </c>
      <c r="AF173" s="6">
        <f>AE173+AF170-AF171</f>
        <v>-665.55000000000007</v>
      </c>
      <c r="AG173" s="6">
        <f t="shared" si="84"/>
        <v>-665.55000000000007</v>
      </c>
      <c r="AH173" s="6">
        <f t="shared" si="84"/>
        <v>-665.55000000000007</v>
      </c>
      <c r="AI173" s="6">
        <f>AG173+AI170-AI171</f>
        <v>-665.55000000000007</v>
      </c>
      <c r="AJ173" s="6">
        <f>AH173+AJ170-AJ171</f>
        <v>-665.55000000000007</v>
      </c>
      <c r="AK173" s="6">
        <f>AJ173</f>
        <v>-665.55000000000007</v>
      </c>
    </row>
    <row r="174" spans="1:37" x14ac:dyDescent="0.25">
      <c r="A174" s="47" t="s">
        <v>69</v>
      </c>
      <c r="B174" s="76">
        <f>VLOOKUP(A174,[1]INTI!$F$4:$G$317,2,FALSE)</f>
        <v>12.167</v>
      </c>
      <c r="C174" s="8" t="s">
        <v>7</v>
      </c>
      <c r="D174" s="8" t="s">
        <v>4</v>
      </c>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f>SUM(F174:AJ174)</f>
        <v>0</v>
      </c>
    </row>
    <row r="175" spans="1:37" x14ac:dyDescent="0.25">
      <c r="A175" s="48" t="str">
        <f t="shared" ref="A175:A177" si="85">A174</f>
        <v>Q23</v>
      </c>
      <c r="B175" s="77"/>
      <c r="C175" s="76" t="s">
        <v>8</v>
      </c>
      <c r="D175" s="8" t="s">
        <v>4</v>
      </c>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f>SUM(F175:AJ175)</f>
        <v>0</v>
      </c>
    </row>
    <row r="176" spans="1:37" x14ac:dyDescent="0.25">
      <c r="A176" s="48" t="str">
        <f t="shared" si="85"/>
        <v>Q23</v>
      </c>
      <c r="B176" s="77"/>
      <c r="C176" s="78"/>
      <c r="D176" s="8" t="s">
        <v>3</v>
      </c>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f>SUM(F176:AJ176)</f>
        <v>0</v>
      </c>
    </row>
    <row r="177" spans="1:37" x14ac:dyDescent="0.25">
      <c r="A177" s="49" t="str">
        <f t="shared" si="85"/>
        <v>Q23</v>
      </c>
      <c r="B177" s="78"/>
      <c r="C177" s="5" t="s">
        <v>9</v>
      </c>
      <c r="D177" s="5" t="s">
        <v>4</v>
      </c>
      <c r="E177" s="1">
        <v>-19.22</v>
      </c>
      <c r="F177" s="6">
        <f>E177+F174-F175</f>
        <v>-19.22</v>
      </c>
      <c r="G177" s="6">
        <f t="shared" ref="G177:M177" si="86">F177+G174-G175</f>
        <v>-19.22</v>
      </c>
      <c r="H177" s="6">
        <f t="shared" si="86"/>
        <v>-19.22</v>
      </c>
      <c r="I177" s="6">
        <f t="shared" si="86"/>
        <v>-19.22</v>
      </c>
      <c r="J177" s="6">
        <f t="shared" si="86"/>
        <v>-19.22</v>
      </c>
      <c r="K177" s="6">
        <f t="shared" si="86"/>
        <v>-19.22</v>
      </c>
      <c r="L177" s="6">
        <f t="shared" si="86"/>
        <v>-19.22</v>
      </c>
      <c r="M177" s="6">
        <f t="shared" si="86"/>
        <v>-19.22</v>
      </c>
      <c r="N177" s="6">
        <f>M177+N174-N175</f>
        <v>-19.22</v>
      </c>
      <c r="O177" s="6">
        <f t="shared" ref="O177" si="87">N177+O174-O175</f>
        <v>-19.22</v>
      </c>
      <c r="P177" s="6">
        <f>O177+P174-P175</f>
        <v>-19.22</v>
      </c>
      <c r="Q177" s="6">
        <f>P177+Q174-Q175</f>
        <v>-19.22</v>
      </c>
      <c r="R177" s="6">
        <f t="shared" ref="R177:AH177" si="88">Q177+R174-R175</f>
        <v>-19.22</v>
      </c>
      <c r="S177" s="6">
        <f t="shared" si="88"/>
        <v>-19.22</v>
      </c>
      <c r="T177" s="6">
        <f t="shared" si="88"/>
        <v>-19.22</v>
      </c>
      <c r="U177" s="6">
        <f t="shared" si="88"/>
        <v>-19.22</v>
      </c>
      <c r="V177" s="6">
        <f t="shared" si="88"/>
        <v>-19.22</v>
      </c>
      <c r="W177" s="6">
        <f t="shared" si="88"/>
        <v>-19.22</v>
      </c>
      <c r="X177" s="6">
        <f t="shared" si="88"/>
        <v>-19.22</v>
      </c>
      <c r="Y177" s="6">
        <f t="shared" si="88"/>
        <v>-19.22</v>
      </c>
      <c r="Z177" s="6">
        <f t="shared" si="88"/>
        <v>-19.22</v>
      </c>
      <c r="AA177" s="6">
        <f t="shared" si="88"/>
        <v>-19.22</v>
      </c>
      <c r="AB177" s="6">
        <f t="shared" si="88"/>
        <v>-19.22</v>
      </c>
      <c r="AC177" s="6">
        <f t="shared" si="88"/>
        <v>-19.22</v>
      </c>
      <c r="AD177" s="6">
        <f t="shared" si="88"/>
        <v>-19.22</v>
      </c>
      <c r="AE177" s="6">
        <f>AD177+AE174-AE175</f>
        <v>-19.22</v>
      </c>
      <c r="AF177" s="6">
        <f>AE177+AF174-AF175</f>
        <v>-19.22</v>
      </c>
      <c r="AG177" s="6">
        <f t="shared" si="88"/>
        <v>-19.22</v>
      </c>
      <c r="AH177" s="6">
        <f t="shared" si="88"/>
        <v>-19.22</v>
      </c>
      <c r="AI177" s="6">
        <f>AG177+AI174-AI175</f>
        <v>-19.22</v>
      </c>
      <c r="AJ177" s="6">
        <f>AH177+AJ174-AJ175</f>
        <v>-19.22</v>
      </c>
      <c r="AK177" s="6">
        <f>AJ177</f>
        <v>-19.22</v>
      </c>
    </row>
    <row r="178" spans="1:37" x14ac:dyDescent="0.25">
      <c r="A178" s="47" t="s">
        <v>70</v>
      </c>
      <c r="B178" s="76">
        <f>VLOOKUP(A178,[1]INTI!$F$4:$G$317,2,FALSE)</f>
        <v>5.05</v>
      </c>
      <c r="C178" s="8" t="s">
        <v>7</v>
      </c>
      <c r="D178" s="8" t="s">
        <v>4</v>
      </c>
      <c r="E178" s="1"/>
      <c r="F178" s="1">
        <f>19*1.9</f>
        <v>36.1</v>
      </c>
      <c r="G178" s="1"/>
      <c r="H178" s="1">
        <f>(38+6)*1.4</f>
        <v>61.599999999999994</v>
      </c>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f>SUM(F178:AJ178)</f>
        <v>97.699999999999989</v>
      </c>
    </row>
    <row r="179" spans="1:37" x14ac:dyDescent="0.25">
      <c r="A179" s="48" t="str">
        <f t="shared" ref="A179:A181" si="89">A178</f>
        <v>P19</v>
      </c>
      <c r="B179" s="77"/>
      <c r="C179" s="76" t="s">
        <v>8</v>
      </c>
      <c r="D179" s="8" t="s">
        <v>4</v>
      </c>
      <c r="E179" s="1"/>
      <c r="F179" s="1">
        <v>12.5</v>
      </c>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f>SUM(F179:AJ179)</f>
        <v>12.5</v>
      </c>
    </row>
    <row r="180" spans="1:37" x14ac:dyDescent="0.25">
      <c r="A180" s="48" t="str">
        <f t="shared" si="89"/>
        <v>P19</v>
      </c>
      <c r="B180" s="77"/>
      <c r="C180" s="78"/>
      <c r="D180" s="8" t="s">
        <v>3</v>
      </c>
      <c r="E180" s="1"/>
      <c r="F180" s="1">
        <v>0.35</v>
      </c>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f>SUM(F180:AJ180)</f>
        <v>0.35</v>
      </c>
    </row>
    <row r="181" spans="1:37" x14ac:dyDescent="0.25">
      <c r="A181" s="49" t="str">
        <f t="shared" si="89"/>
        <v>P19</v>
      </c>
      <c r="B181" s="78"/>
      <c r="C181" s="5" t="s">
        <v>9</v>
      </c>
      <c r="D181" s="5" t="s">
        <v>4</v>
      </c>
      <c r="E181" s="1">
        <v>720.11500000000001</v>
      </c>
      <c r="F181" s="6">
        <f>E181+F178-F179</f>
        <v>743.71500000000003</v>
      </c>
      <c r="G181" s="6">
        <f t="shared" ref="G181:M181" si="90">F181+G178-G179</f>
        <v>743.71500000000003</v>
      </c>
      <c r="H181" s="6">
        <f t="shared" si="90"/>
        <v>805.31500000000005</v>
      </c>
      <c r="I181" s="6">
        <f t="shared" si="90"/>
        <v>805.31500000000005</v>
      </c>
      <c r="J181" s="6">
        <f t="shared" si="90"/>
        <v>805.31500000000005</v>
      </c>
      <c r="K181" s="6">
        <f t="shared" si="90"/>
        <v>805.31500000000005</v>
      </c>
      <c r="L181" s="6">
        <f t="shared" si="90"/>
        <v>805.31500000000005</v>
      </c>
      <c r="M181" s="6">
        <f t="shared" si="90"/>
        <v>805.31500000000005</v>
      </c>
      <c r="N181" s="6">
        <f>M181+N178-N179</f>
        <v>805.31500000000005</v>
      </c>
      <c r="O181" s="6">
        <f t="shared" ref="O181" si="91">N181+O178-O179</f>
        <v>805.31500000000005</v>
      </c>
      <c r="P181" s="6">
        <f>O181+P178-P179</f>
        <v>805.31500000000005</v>
      </c>
      <c r="Q181" s="6">
        <f>P181+Q178-Q179</f>
        <v>805.31500000000005</v>
      </c>
      <c r="R181" s="6">
        <f t="shared" ref="R181:AH181" si="92">Q181+R178-R179</f>
        <v>805.31500000000005</v>
      </c>
      <c r="S181" s="6">
        <f t="shared" si="92"/>
        <v>805.31500000000005</v>
      </c>
      <c r="T181" s="6">
        <f t="shared" si="92"/>
        <v>805.31500000000005</v>
      </c>
      <c r="U181" s="6">
        <f t="shared" si="92"/>
        <v>805.31500000000005</v>
      </c>
      <c r="V181" s="6">
        <f t="shared" si="92"/>
        <v>805.31500000000005</v>
      </c>
      <c r="W181" s="6">
        <f t="shared" si="92"/>
        <v>805.31500000000005</v>
      </c>
      <c r="X181" s="6">
        <f t="shared" si="92"/>
        <v>805.31500000000005</v>
      </c>
      <c r="Y181" s="6">
        <f t="shared" si="92"/>
        <v>805.31500000000005</v>
      </c>
      <c r="Z181" s="6">
        <f t="shared" si="92"/>
        <v>805.31500000000005</v>
      </c>
      <c r="AA181" s="6">
        <f t="shared" si="92"/>
        <v>805.31500000000005</v>
      </c>
      <c r="AB181" s="6">
        <f t="shared" si="92"/>
        <v>805.31500000000005</v>
      </c>
      <c r="AC181" s="6">
        <f t="shared" si="92"/>
        <v>805.31500000000005</v>
      </c>
      <c r="AD181" s="6">
        <f t="shared" si="92"/>
        <v>805.31500000000005</v>
      </c>
      <c r="AE181" s="6">
        <f>AD181+AE178-AE179</f>
        <v>805.31500000000005</v>
      </c>
      <c r="AF181" s="6">
        <f>AE181+AF178-AF179</f>
        <v>805.31500000000005</v>
      </c>
      <c r="AG181" s="6">
        <f t="shared" si="92"/>
        <v>805.31500000000005</v>
      </c>
      <c r="AH181" s="6">
        <f t="shared" si="92"/>
        <v>805.31500000000005</v>
      </c>
      <c r="AI181" s="6">
        <f>AG181+AI178-AI179</f>
        <v>805.31500000000005</v>
      </c>
      <c r="AJ181" s="6">
        <f>AH181+AJ178-AJ179</f>
        <v>805.31500000000005</v>
      </c>
      <c r="AK181" s="6">
        <f>AJ181</f>
        <v>805.31500000000005</v>
      </c>
    </row>
    <row r="182" spans="1:37" x14ac:dyDescent="0.25">
      <c r="A182" s="47" t="s">
        <v>71</v>
      </c>
      <c r="B182" s="76">
        <f>VLOOKUP(A182,[1]INTI!$F$4:$G$317,2,FALSE)</f>
        <v>30.158999999999999</v>
      </c>
      <c r="C182" s="8" t="s">
        <v>7</v>
      </c>
      <c r="D182" s="8" t="s">
        <v>4</v>
      </c>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f>SUM(F182:AJ182)</f>
        <v>0</v>
      </c>
    </row>
    <row r="183" spans="1:37" x14ac:dyDescent="0.25">
      <c r="A183" s="48" t="str">
        <f t="shared" ref="A183:A185" si="93">A182</f>
        <v>J13</v>
      </c>
      <c r="B183" s="77"/>
      <c r="C183" s="76" t="s">
        <v>8</v>
      </c>
      <c r="D183" s="8" t="s">
        <v>4</v>
      </c>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f>SUM(F183:AJ183)</f>
        <v>0</v>
      </c>
    </row>
    <row r="184" spans="1:37" x14ac:dyDescent="0.25">
      <c r="A184" s="48" t="str">
        <f t="shared" si="93"/>
        <v>J13</v>
      </c>
      <c r="B184" s="77"/>
      <c r="C184" s="78"/>
      <c r="D184" s="8" t="s">
        <v>3</v>
      </c>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f>SUM(F184:AJ184)</f>
        <v>0</v>
      </c>
    </row>
    <row r="185" spans="1:37" x14ac:dyDescent="0.25">
      <c r="A185" s="49" t="str">
        <f t="shared" si="93"/>
        <v>J13</v>
      </c>
      <c r="B185" s="78"/>
      <c r="C185" s="5" t="s">
        <v>9</v>
      </c>
      <c r="D185" s="5" t="s">
        <v>4</v>
      </c>
      <c r="E185" s="1">
        <v>-54</v>
      </c>
      <c r="F185" s="6">
        <f>E185+F182-F183</f>
        <v>-54</v>
      </c>
      <c r="G185" s="6">
        <f t="shared" ref="G185:M185" si="94">F185+G182-G183</f>
        <v>-54</v>
      </c>
      <c r="H185" s="6">
        <f t="shared" si="94"/>
        <v>-54</v>
      </c>
      <c r="I185" s="6">
        <f t="shared" si="94"/>
        <v>-54</v>
      </c>
      <c r="J185" s="6">
        <f t="shared" si="94"/>
        <v>-54</v>
      </c>
      <c r="K185" s="6">
        <f t="shared" si="94"/>
        <v>-54</v>
      </c>
      <c r="L185" s="6">
        <f t="shared" si="94"/>
        <v>-54</v>
      </c>
      <c r="M185" s="6">
        <f t="shared" si="94"/>
        <v>-54</v>
      </c>
      <c r="N185" s="6">
        <f>M185+N182-N183</f>
        <v>-54</v>
      </c>
      <c r="O185" s="6">
        <f t="shared" ref="O185" si="95">N185+O182-O183</f>
        <v>-54</v>
      </c>
      <c r="P185" s="6">
        <f>O185+P182-P183</f>
        <v>-54</v>
      </c>
      <c r="Q185" s="6">
        <f>P185+Q182-Q183</f>
        <v>-54</v>
      </c>
      <c r="R185" s="6">
        <f t="shared" ref="R185:AH185" si="96">Q185+R182-R183</f>
        <v>-54</v>
      </c>
      <c r="S185" s="6">
        <f t="shared" si="96"/>
        <v>-54</v>
      </c>
      <c r="T185" s="6">
        <f t="shared" si="96"/>
        <v>-54</v>
      </c>
      <c r="U185" s="6">
        <f t="shared" si="96"/>
        <v>-54</v>
      </c>
      <c r="V185" s="6">
        <f t="shared" si="96"/>
        <v>-54</v>
      </c>
      <c r="W185" s="6">
        <f t="shared" si="96"/>
        <v>-54</v>
      </c>
      <c r="X185" s="6">
        <f t="shared" si="96"/>
        <v>-54</v>
      </c>
      <c r="Y185" s="6">
        <f t="shared" si="96"/>
        <v>-54</v>
      </c>
      <c r="Z185" s="6">
        <f t="shared" si="96"/>
        <v>-54</v>
      </c>
      <c r="AA185" s="6">
        <f t="shared" si="96"/>
        <v>-54</v>
      </c>
      <c r="AB185" s="6">
        <f t="shared" si="96"/>
        <v>-54</v>
      </c>
      <c r="AC185" s="6">
        <f t="shared" si="96"/>
        <v>-54</v>
      </c>
      <c r="AD185" s="6">
        <f t="shared" si="96"/>
        <v>-54</v>
      </c>
      <c r="AE185" s="6">
        <f>AD185+AE182-AE183</f>
        <v>-54</v>
      </c>
      <c r="AF185" s="6">
        <f>AE185+AF182-AF183</f>
        <v>-54</v>
      </c>
      <c r="AG185" s="6">
        <f t="shared" si="96"/>
        <v>-54</v>
      </c>
      <c r="AH185" s="6">
        <f t="shared" si="96"/>
        <v>-54</v>
      </c>
      <c r="AI185" s="6">
        <f>AG185+AI182-AI183</f>
        <v>-54</v>
      </c>
      <c r="AJ185" s="6">
        <f>AH185+AJ182-AJ183</f>
        <v>-54</v>
      </c>
      <c r="AK185" s="6">
        <f>AJ185</f>
        <v>-54</v>
      </c>
    </row>
    <row r="186" spans="1:37" x14ac:dyDescent="0.25">
      <c r="A186" s="47" t="s">
        <v>72</v>
      </c>
      <c r="B186" s="76">
        <f>VLOOKUP(A186,[1]INTI!$F$4:$G$317,2,FALSE)</f>
        <v>16.841999999999999</v>
      </c>
      <c r="C186" s="8" t="s">
        <v>7</v>
      </c>
      <c r="D186" s="8" t="s">
        <v>4</v>
      </c>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f>SUM(F186:AJ186)</f>
        <v>0</v>
      </c>
    </row>
    <row r="187" spans="1:37" x14ac:dyDescent="0.25">
      <c r="A187" s="48" t="str">
        <f t="shared" ref="A187:A189" si="97">A186</f>
        <v>V25</v>
      </c>
      <c r="B187" s="77"/>
      <c r="C187" s="76" t="s">
        <v>8</v>
      </c>
      <c r="D187" s="8" t="s">
        <v>4</v>
      </c>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f>SUM(F187:AJ187)</f>
        <v>0</v>
      </c>
    </row>
    <row r="188" spans="1:37" x14ac:dyDescent="0.25">
      <c r="A188" s="48" t="str">
        <f t="shared" si="97"/>
        <v>V25</v>
      </c>
      <c r="B188" s="77"/>
      <c r="C188" s="78"/>
      <c r="D188" s="8" t="s">
        <v>3</v>
      </c>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f>SUM(F188:AJ188)</f>
        <v>0</v>
      </c>
    </row>
    <row r="189" spans="1:37" x14ac:dyDescent="0.25">
      <c r="A189" s="49" t="str">
        <f t="shared" si="97"/>
        <v>V25</v>
      </c>
      <c r="B189" s="78"/>
      <c r="C189" s="5" t="s">
        <v>9</v>
      </c>
      <c r="D189" s="5" t="s">
        <v>4</v>
      </c>
      <c r="E189" s="1">
        <v>1.9</v>
      </c>
      <c r="F189" s="6">
        <f>E189+F186-F187</f>
        <v>1.9</v>
      </c>
      <c r="G189" s="6">
        <f t="shared" ref="G189:M189" si="98">F189+G186-G187</f>
        <v>1.9</v>
      </c>
      <c r="H189" s="6">
        <f t="shared" si="98"/>
        <v>1.9</v>
      </c>
      <c r="I189" s="6">
        <f t="shared" si="98"/>
        <v>1.9</v>
      </c>
      <c r="J189" s="6">
        <f t="shared" si="98"/>
        <v>1.9</v>
      </c>
      <c r="K189" s="6">
        <f t="shared" si="98"/>
        <v>1.9</v>
      </c>
      <c r="L189" s="6">
        <f t="shared" si="98"/>
        <v>1.9</v>
      </c>
      <c r="M189" s="6">
        <f t="shared" si="98"/>
        <v>1.9</v>
      </c>
      <c r="N189" s="6">
        <f>M189+N186-N187</f>
        <v>1.9</v>
      </c>
      <c r="O189" s="6">
        <f t="shared" ref="O189" si="99">N189+O186-O187</f>
        <v>1.9</v>
      </c>
      <c r="P189" s="6">
        <f>O189+P186-P187</f>
        <v>1.9</v>
      </c>
      <c r="Q189" s="6">
        <f>P189+Q186-Q187</f>
        <v>1.9</v>
      </c>
      <c r="R189" s="6">
        <f t="shared" ref="R189:AH189" si="100">Q189+R186-R187</f>
        <v>1.9</v>
      </c>
      <c r="S189" s="6">
        <f t="shared" si="100"/>
        <v>1.9</v>
      </c>
      <c r="T189" s="6">
        <f t="shared" si="100"/>
        <v>1.9</v>
      </c>
      <c r="U189" s="6">
        <f t="shared" si="100"/>
        <v>1.9</v>
      </c>
      <c r="V189" s="6">
        <f t="shared" si="100"/>
        <v>1.9</v>
      </c>
      <c r="W189" s="6">
        <f t="shared" si="100"/>
        <v>1.9</v>
      </c>
      <c r="X189" s="6">
        <f t="shared" si="100"/>
        <v>1.9</v>
      </c>
      <c r="Y189" s="6">
        <f t="shared" si="100"/>
        <v>1.9</v>
      </c>
      <c r="Z189" s="6">
        <f t="shared" si="100"/>
        <v>1.9</v>
      </c>
      <c r="AA189" s="6">
        <f t="shared" si="100"/>
        <v>1.9</v>
      </c>
      <c r="AB189" s="6">
        <f t="shared" si="100"/>
        <v>1.9</v>
      </c>
      <c r="AC189" s="6">
        <f t="shared" si="100"/>
        <v>1.9</v>
      </c>
      <c r="AD189" s="6">
        <f t="shared" si="100"/>
        <v>1.9</v>
      </c>
      <c r="AE189" s="6">
        <f>AD189+AE186-AE187</f>
        <v>1.9</v>
      </c>
      <c r="AF189" s="6">
        <f>AE189+AF186-AF187</f>
        <v>1.9</v>
      </c>
      <c r="AG189" s="6">
        <f t="shared" si="100"/>
        <v>1.9</v>
      </c>
      <c r="AH189" s="6">
        <f t="shared" si="100"/>
        <v>1.9</v>
      </c>
      <c r="AI189" s="6">
        <f>AG189+AI186-AI187</f>
        <v>1.9</v>
      </c>
      <c r="AJ189" s="6">
        <f>AH189+AJ186-AJ187</f>
        <v>1.9</v>
      </c>
      <c r="AK189" s="6">
        <f>AJ189</f>
        <v>1.9</v>
      </c>
    </row>
    <row r="190" spans="1:37" x14ac:dyDescent="0.25">
      <c r="A190" s="47" t="s">
        <v>74</v>
      </c>
      <c r="B190" s="76">
        <f>VLOOKUP(A190,[1]INTI!$F$4:$G$317,2,FALSE)</f>
        <v>16.09</v>
      </c>
      <c r="C190" s="8" t="s">
        <v>7</v>
      </c>
      <c r="D190" s="8" t="s">
        <v>4</v>
      </c>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f>SUM(F190:AJ190)</f>
        <v>0</v>
      </c>
    </row>
    <row r="191" spans="1:37" x14ac:dyDescent="0.25">
      <c r="A191" s="48" t="str">
        <f t="shared" ref="A191:A193" si="101">A190</f>
        <v>V27</v>
      </c>
      <c r="B191" s="77"/>
      <c r="C191" s="76" t="s">
        <v>8</v>
      </c>
      <c r="D191" s="8" t="s">
        <v>4</v>
      </c>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f>SUM(F191:AJ191)</f>
        <v>0</v>
      </c>
    </row>
    <row r="192" spans="1:37" x14ac:dyDescent="0.25">
      <c r="A192" s="48" t="str">
        <f t="shared" si="101"/>
        <v>V27</v>
      </c>
      <c r="B192" s="77"/>
      <c r="C192" s="78"/>
      <c r="D192" s="8" t="s">
        <v>3</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f>SUM(F192:AJ192)</f>
        <v>0</v>
      </c>
    </row>
    <row r="193" spans="1:37" x14ac:dyDescent="0.25">
      <c r="A193" s="49" t="str">
        <f t="shared" si="101"/>
        <v>V27</v>
      </c>
      <c r="B193" s="78"/>
      <c r="C193" s="5" t="s">
        <v>9</v>
      </c>
      <c r="D193" s="5" t="s">
        <v>4</v>
      </c>
      <c r="E193" s="1">
        <v>95.000000000000043</v>
      </c>
      <c r="F193" s="6">
        <f>E193+F190-F191</f>
        <v>95.000000000000043</v>
      </c>
      <c r="G193" s="6">
        <f t="shared" ref="G193:M193" si="102">F193+G190-G191</f>
        <v>95.000000000000043</v>
      </c>
      <c r="H193" s="6">
        <f t="shared" si="102"/>
        <v>95.000000000000043</v>
      </c>
      <c r="I193" s="6">
        <f t="shared" si="102"/>
        <v>95.000000000000043</v>
      </c>
      <c r="J193" s="6">
        <f t="shared" si="102"/>
        <v>95.000000000000043</v>
      </c>
      <c r="K193" s="6">
        <f t="shared" si="102"/>
        <v>95.000000000000043</v>
      </c>
      <c r="L193" s="6">
        <f t="shared" si="102"/>
        <v>95.000000000000043</v>
      </c>
      <c r="M193" s="6">
        <f t="shared" si="102"/>
        <v>95.000000000000043</v>
      </c>
      <c r="N193" s="6">
        <f>M193+N190-N191</f>
        <v>95.000000000000043</v>
      </c>
      <c r="O193" s="6">
        <f t="shared" ref="O193" si="103">N193+O190-O191</f>
        <v>95.000000000000043</v>
      </c>
      <c r="P193" s="6">
        <f>O193+P190-P191</f>
        <v>95.000000000000043</v>
      </c>
      <c r="Q193" s="6">
        <f>P193+Q190-Q191</f>
        <v>95.000000000000043</v>
      </c>
      <c r="R193" s="6">
        <f t="shared" ref="R193:AH193" si="104">Q193+R190-R191</f>
        <v>95.000000000000043</v>
      </c>
      <c r="S193" s="6">
        <f t="shared" si="104"/>
        <v>95.000000000000043</v>
      </c>
      <c r="T193" s="6">
        <f t="shared" si="104"/>
        <v>95.000000000000043</v>
      </c>
      <c r="U193" s="6">
        <f t="shared" si="104"/>
        <v>95.000000000000043</v>
      </c>
      <c r="V193" s="6">
        <f t="shared" si="104"/>
        <v>95.000000000000043</v>
      </c>
      <c r="W193" s="6">
        <f t="shared" si="104"/>
        <v>95.000000000000043</v>
      </c>
      <c r="X193" s="6">
        <f t="shared" si="104"/>
        <v>95.000000000000043</v>
      </c>
      <c r="Y193" s="6">
        <f t="shared" si="104"/>
        <v>95.000000000000043</v>
      </c>
      <c r="Z193" s="6">
        <f t="shared" si="104"/>
        <v>95.000000000000043</v>
      </c>
      <c r="AA193" s="6">
        <f t="shared" si="104"/>
        <v>95.000000000000043</v>
      </c>
      <c r="AB193" s="6">
        <f t="shared" si="104"/>
        <v>95.000000000000043</v>
      </c>
      <c r="AC193" s="6">
        <f t="shared" si="104"/>
        <v>95.000000000000043</v>
      </c>
      <c r="AD193" s="6">
        <f t="shared" si="104"/>
        <v>95.000000000000043</v>
      </c>
      <c r="AE193" s="6">
        <f>AD193+AE190-AE191</f>
        <v>95.000000000000043</v>
      </c>
      <c r="AF193" s="6">
        <f>AE193+AF190-AF191</f>
        <v>95.000000000000043</v>
      </c>
      <c r="AG193" s="6">
        <f t="shared" si="104"/>
        <v>95.000000000000043</v>
      </c>
      <c r="AH193" s="6">
        <f t="shared" si="104"/>
        <v>95.000000000000043</v>
      </c>
      <c r="AI193" s="6">
        <f>AG193+AI190-AI191</f>
        <v>95.000000000000043</v>
      </c>
      <c r="AJ193" s="6">
        <f>AH193+AJ190-AJ191</f>
        <v>95.000000000000043</v>
      </c>
      <c r="AK193" s="6">
        <f>AJ193</f>
        <v>95.000000000000043</v>
      </c>
    </row>
    <row r="194" spans="1:37" x14ac:dyDescent="0.25">
      <c r="A194" s="47" t="s">
        <v>75</v>
      </c>
      <c r="B194" s="76">
        <f>VLOOKUP(A194,[1]INTI!$F$4:$G$317,2,FALSE)</f>
        <v>30.077999999999999</v>
      </c>
      <c r="C194" s="8" t="s">
        <v>7</v>
      </c>
      <c r="D194" s="8" t="s">
        <v>4</v>
      </c>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f>SUM(F194:AJ194)</f>
        <v>0</v>
      </c>
    </row>
    <row r="195" spans="1:37" x14ac:dyDescent="0.25">
      <c r="A195" s="48" t="str">
        <f t="shared" ref="A195:A197" si="105">A194</f>
        <v>H02</v>
      </c>
      <c r="B195" s="77"/>
      <c r="C195" s="76" t="s">
        <v>8</v>
      </c>
      <c r="D195" s="8" t="s">
        <v>4</v>
      </c>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f>SUM(F195:AJ195)</f>
        <v>0</v>
      </c>
    </row>
    <row r="196" spans="1:37" x14ac:dyDescent="0.25">
      <c r="A196" s="48" t="str">
        <f t="shared" si="105"/>
        <v>H02</v>
      </c>
      <c r="B196" s="77"/>
      <c r="C196" s="78"/>
      <c r="D196" s="8" t="s">
        <v>3</v>
      </c>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f>SUM(F196:AJ196)</f>
        <v>0</v>
      </c>
    </row>
    <row r="197" spans="1:37" ht="18" customHeight="1" x14ac:dyDescent="0.25">
      <c r="A197" s="49" t="str">
        <f t="shared" si="105"/>
        <v>H02</v>
      </c>
      <c r="B197" s="78"/>
      <c r="C197" s="5" t="s">
        <v>9</v>
      </c>
      <c r="D197" s="5" t="s">
        <v>4</v>
      </c>
      <c r="E197" s="1">
        <v>-674.63999999999987</v>
      </c>
      <c r="F197" s="6">
        <f>E197+F194-F195</f>
        <v>-674.63999999999987</v>
      </c>
      <c r="G197" s="6">
        <f t="shared" ref="G197:M197" si="106">F197+G194-G195</f>
        <v>-674.63999999999987</v>
      </c>
      <c r="H197" s="6">
        <f t="shared" si="106"/>
        <v>-674.63999999999987</v>
      </c>
      <c r="I197" s="6">
        <f t="shared" si="106"/>
        <v>-674.63999999999987</v>
      </c>
      <c r="J197" s="6">
        <f t="shared" si="106"/>
        <v>-674.63999999999987</v>
      </c>
      <c r="K197" s="6">
        <f t="shared" si="106"/>
        <v>-674.63999999999987</v>
      </c>
      <c r="L197" s="6">
        <f t="shared" si="106"/>
        <v>-674.63999999999987</v>
      </c>
      <c r="M197" s="6">
        <f t="shared" si="106"/>
        <v>-674.63999999999987</v>
      </c>
      <c r="N197" s="6">
        <f>M197+N194-N195</f>
        <v>-674.63999999999987</v>
      </c>
      <c r="O197" s="6">
        <f t="shared" ref="O197" si="107">N197+O194-O195</f>
        <v>-674.63999999999987</v>
      </c>
      <c r="P197" s="6">
        <f>O197+P194-P195</f>
        <v>-674.63999999999987</v>
      </c>
      <c r="Q197" s="6">
        <f>P197+Q194-Q195</f>
        <v>-674.63999999999987</v>
      </c>
      <c r="R197" s="6">
        <f t="shared" ref="R197:AH197" si="108">Q197+R194-R195</f>
        <v>-674.63999999999987</v>
      </c>
      <c r="S197" s="6">
        <f t="shared" si="108"/>
        <v>-674.63999999999987</v>
      </c>
      <c r="T197" s="6">
        <f t="shared" si="108"/>
        <v>-674.63999999999987</v>
      </c>
      <c r="U197" s="6">
        <f t="shared" si="108"/>
        <v>-674.63999999999987</v>
      </c>
      <c r="V197" s="6">
        <f t="shared" si="108"/>
        <v>-674.63999999999987</v>
      </c>
      <c r="W197" s="6">
        <f t="shared" si="108"/>
        <v>-674.63999999999987</v>
      </c>
      <c r="X197" s="6">
        <f t="shared" si="108"/>
        <v>-674.63999999999987</v>
      </c>
      <c r="Y197" s="6">
        <f t="shared" si="108"/>
        <v>-674.63999999999987</v>
      </c>
      <c r="Z197" s="6">
        <f t="shared" si="108"/>
        <v>-674.63999999999987</v>
      </c>
      <c r="AA197" s="6">
        <f t="shared" si="108"/>
        <v>-674.63999999999987</v>
      </c>
      <c r="AB197" s="6">
        <f t="shared" si="108"/>
        <v>-674.63999999999987</v>
      </c>
      <c r="AC197" s="6">
        <f t="shared" si="108"/>
        <v>-674.63999999999987</v>
      </c>
      <c r="AD197" s="6">
        <f t="shared" si="108"/>
        <v>-674.63999999999987</v>
      </c>
      <c r="AE197" s="6">
        <f>AD197+AE194-AE195</f>
        <v>-674.63999999999987</v>
      </c>
      <c r="AF197" s="6">
        <f>AE197+AF194-AF195</f>
        <v>-674.63999999999987</v>
      </c>
      <c r="AG197" s="6">
        <f t="shared" si="108"/>
        <v>-674.63999999999987</v>
      </c>
      <c r="AH197" s="6">
        <f t="shared" si="108"/>
        <v>-674.63999999999987</v>
      </c>
      <c r="AI197" s="6">
        <f>AG197+AI194-AI195</f>
        <v>-674.63999999999987</v>
      </c>
      <c r="AJ197" s="6">
        <f>AH197+AJ194-AJ195</f>
        <v>-674.63999999999987</v>
      </c>
      <c r="AK197" s="6">
        <f>AJ197</f>
        <v>-674.63999999999987</v>
      </c>
    </row>
    <row r="198" spans="1:37" x14ac:dyDescent="0.25">
      <c r="A198" s="47" t="s">
        <v>76</v>
      </c>
      <c r="B198" s="76">
        <f>VLOOKUP(A198,[1]INTI!$F$4:$G$317,2,FALSE)</f>
        <v>30.977</v>
      </c>
      <c r="C198" s="8" t="s">
        <v>7</v>
      </c>
      <c r="D198" s="8" t="s">
        <v>4</v>
      </c>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f>SUM(F198:AJ198)</f>
        <v>0</v>
      </c>
    </row>
    <row r="199" spans="1:37" x14ac:dyDescent="0.25">
      <c r="A199" s="48" t="str">
        <f t="shared" ref="A199:A201" si="109">A198</f>
        <v>M03</v>
      </c>
      <c r="B199" s="77"/>
      <c r="C199" s="76" t="s">
        <v>8</v>
      </c>
      <c r="D199" s="8" t="s">
        <v>4</v>
      </c>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f>SUM(F199:AJ199)</f>
        <v>0</v>
      </c>
    </row>
    <row r="200" spans="1:37" x14ac:dyDescent="0.25">
      <c r="A200" s="48" t="str">
        <f t="shared" si="109"/>
        <v>M03</v>
      </c>
      <c r="B200" s="77"/>
      <c r="C200" s="78"/>
      <c r="D200" s="8" t="s">
        <v>3</v>
      </c>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f>SUM(F200:AJ200)</f>
        <v>0</v>
      </c>
    </row>
    <row r="201" spans="1:37" x14ac:dyDescent="0.25">
      <c r="A201" s="49" t="str">
        <f t="shared" si="109"/>
        <v>M03</v>
      </c>
      <c r="B201" s="78"/>
      <c r="C201" s="5" t="s">
        <v>9</v>
      </c>
      <c r="D201" s="5" t="s">
        <v>4</v>
      </c>
      <c r="E201" s="1">
        <v>-276.98500000000007</v>
      </c>
      <c r="F201" s="6">
        <f>E201+F198-F199</f>
        <v>-276.98500000000007</v>
      </c>
      <c r="G201" s="6">
        <f t="shared" ref="G201:M201" si="110">F201+G198-G199</f>
        <v>-276.98500000000007</v>
      </c>
      <c r="H201" s="6">
        <f t="shared" si="110"/>
        <v>-276.98500000000007</v>
      </c>
      <c r="I201" s="6">
        <f t="shared" si="110"/>
        <v>-276.98500000000007</v>
      </c>
      <c r="J201" s="6">
        <f t="shared" si="110"/>
        <v>-276.98500000000007</v>
      </c>
      <c r="K201" s="6">
        <f t="shared" si="110"/>
        <v>-276.98500000000007</v>
      </c>
      <c r="L201" s="6">
        <f t="shared" si="110"/>
        <v>-276.98500000000007</v>
      </c>
      <c r="M201" s="6">
        <f t="shared" si="110"/>
        <v>-276.98500000000007</v>
      </c>
      <c r="N201" s="6">
        <f>M201+N198-N199</f>
        <v>-276.98500000000007</v>
      </c>
      <c r="O201" s="6">
        <f t="shared" ref="O201" si="111">N201+O198-O199</f>
        <v>-276.98500000000007</v>
      </c>
      <c r="P201" s="6">
        <f>O201+P198-P199</f>
        <v>-276.98500000000007</v>
      </c>
      <c r="Q201" s="6">
        <f>P201+Q198-Q199</f>
        <v>-276.98500000000007</v>
      </c>
      <c r="R201" s="6">
        <f t="shared" ref="R201:AD201" si="112">Q201+R198-R199</f>
        <v>-276.98500000000007</v>
      </c>
      <c r="S201" s="6">
        <f t="shared" si="112"/>
        <v>-276.98500000000007</v>
      </c>
      <c r="T201" s="6">
        <f t="shared" si="112"/>
        <v>-276.98500000000007</v>
      </c>
      <c r="U201" s="6">
        <f t="shared" si="112"/>
        <v>-276.98500000000007</v>
      </c>
      <c r="V201" s="6">
        <f t="shared" si="112"/>
        <v>-276.98500000000007</v>
      </c>
      <c r="W201" s="6">
        <f t="shared" si="112"/>
        <v>-276.98500000000007</v>
      </c>
      <c r="X201" s="6">
        <f t="shared" si="112"/>
        <v>-276.98500000000007</v>
      </c>
      <c r="Y201" s="6">
        <f t="shared" si="112"/>
        <v>-276.98500000000007</v>
      </c>
      <c r="Z201" s="6">
        <f t="shared" si="112"/>
        <v>-276.98500000000007</v>
      </c>
      <c r="AA201" s="6">
        <f t="shared" si="112"/>
        <v>-276.98500000000007</v>
      </c>
      <c r="AB201" s="6">
        <f t="shared" si="112"/>
        <v>-276.98500000000007</v>
      </c>
      <c r="AC201" s="6">
        <f t="shared" si="112"/>
        <v>-276.98500000000007</v>
      </c>
      <c r="AD201" s="6">
        <f t="shared" si="112"/>
        <v>-276.98500000000007</v>
      </c>
      <c r="AE201" s="6">
        <f>AD201+AE198-AE199</f>
        <v>-276.98500000000007</v>
      </c>
      <c r="AF201" s="6">
        <f>AE201+AF198-AF199</f>
        <v>-276.98500000000007</v>
      </c>
      <c r="AG201" s="6">
        <f t="shared" ref="AG201:AH201" si="113">AF201+AG198-AG199</f>
        <v>-276.98500000000007</v>
      </c>
      <c r="AH201" s="6">
        <f t="shared" si="113"/>
        <v>-276.98500000000007</v>
      </c>
      <c r="AI201" s="6">
        <f t="shared" ref="AI201:AJ201" si="114">AG201+AI198-AI199</f>
        <v>-276.98500000000007</v>
      </c>
      <c r="AJ201" s="6">
        <f t="shared" si="114"/>
        <v>-276.98500000000007</v>
      </c>
      <c r="AK201" s="6">
        <f>AJ201</f>
        <v>-276.98500000000007</v>
      </c>
    </row>
    <row r="202" spans="1:37" x14ac:dyDescent="0.25">
      <c r="A202" s="47" t="s">
        <v>78</v>
      </c>
      <c r="B202" s="76">
        <f>VLOOKUP(A202,[1]INTI!$F$4:$G$317,2,FALSE)</f>
        <v>29.824999999999999</v>
      </c>
      <c r="C202" s="8" t="s">
        <v>7</v>
      </c>
      <c r="D202" s="8" t="s">
        <v>4</v>
      </c>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f>SUM(F202:AJ202)</f>
        <v>0</v>
      </c>
    </row>
    <row r="203" spans="1:37" x14ac:dyDescent="0.25">
      <c r="A203" s="48" t="str">
        <f t="shared" ref="A203:A205" si="115">A202</f>
        <v>K02</v>
      </c>
      <c r="B203" s="77"/>
      <c r="C203" s="76" t="s">
        <v>8</v>
      </c>
      <c r="D203" s="8" t="s">
        <v>4</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f>SUM(F203:AJ203)</f>
        <v>0</v>
      </c>
    </row>
    <row r="204" spans="1:37" x14ac:dyDescent="0.25">
      <c r="A204" s="48" t="str">
        <f t="shared" si="115"/>
        <v>K02</v>
      </c>
      <c r="B204" s="77"/>
      <c r="C204" s="78"/>
      <c r="D204" s="8" t="s">
        <v>3</v>
      </c>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f>SUM(F204:AJ204)</f>
        <v>0</v>
      </c>
    </row>
    <row r="205" spans="1:37" x14ac:dyDescent="0.25">
      <c r="A205" s="49" t="str">
        <f t="shared" si="115"/>
        <v>K02</v>
      </c>
      <c r="B205" s="78"/>
      <c r="C205" s="5" t="s">
        <v>9</v>
      </c>
      <c r="D205" s="5" t="s">
        <v>4</v>
      </c>
      <c r="E205" s="1">
        <v>-298.505</v>
      </c>
      <c r="F205" s="6">
        <f>E205+F202-F203</f>
        <v>-298.505</v>
      </c>
      <c r="G205" s="6">
        <f t="shared" ref="G205:M205" si="116">F205+G202-G203</f>
        <v>-298.505</v>
      </c>
      <c r="H205" s="6">
        <f t="shared" si="116"/>
        <v>-298.505</v>
      </c>
      <c r="I205" s="6">
        <f t="shared" si="116"/>
        <v>-298.505</v>
      </c>
      <c r="J205" s="6">
        <f t="shared" si="116"/>
        <v>-298.505</v>
      </c>
      <c r="K205" s="6">
        <f t="shared" si="116"/>
        <v>-298.505</v>
      </c>
      <c r="L205" s="6">
        <f t="shared" si="116"/>
        <v>-298.505</v>
      </c>
      <c r="M205" s="6">
        <f t="shared" si="116"/>
        <v>-298.505</v>
      </c>
      <c r="N205" s="6">
        <f>M205+N202-N203</f>
        <v>-298.505</v>
      </c>
      <c r="O205" s="6">
        <f t="shared" ref="O205" si="117">N205+O202-O203</f>
        <v>-298.505</v>
      </c>
      <c r="P205" s="6">
        <f>O205+P202-P203</f>
        <v>-298.505</v>
      </c>
      <c r="Q205" s="6">
        <f>P205+Q202-Q203</f>
        <v>-298.505</v>
      </c>
      <c r="R205" s="6">
        <f t="shared" ref="R205:AD205" si="118">Q205+R202-R203</f>
        <v>-298.505</v>
      </c>
      <c r="S205" s="6">
        <f t="shared" si="118"/>
        <v>-298.505</v>
      </c>
      <c r="T205" s="6">
        <f t="shared" si="118"/>
        <v>-298.505</v>
      </c>
      <c r="U205" s="6">
        <f t="shared" si="118"/>
        <v>-298.505</v>
      </c>
      <c r="V205" s="6">
        <f t="shared" si="118"/>
        <v>-298.505</v>
      </c>
      <c r="W205" s="6">
        <f t="shared" si="118"/>
        <v>-298.505</v>
      </c>
      <c r="X205" s="6">
        <f t="shared" si="118"/>
        <v>-298.505</v>
      </c>
      <c r="Y205" s="6">
        <f t="shared" si="118"/>
        <v>-298.505</v>
      </c>
      <c r="Z205" s="6">
        <f t="shared" si="118"/>
        <v>-298.505</v>
      </c>
      <c r="AA205" s="6">
        <f t="shared" si="118"/>
        <v>-298.505</v>
      </c>
      <c r="AB205" s="6">
        <f t="shared" si="118"/>
        <v>-298.505</v>
      </c>
      <c r="AC205" s="6">
        <f t="shared" si="118"/>
        <v>-298.505</v>
      </c>
      <c r="AD205" s="6">
        <f t="shared" si="118"/>
        <v>-298.505</v>
      </c>
      <c r="AE205" s="6">
        <f>AD205+AE202-AE203</f>
        <v>-298.505</v>
      </c>
      <c r="AF205" s="6">
        <f>AE205+AF202-AF203</f>
        <v>-298.505</v>
      </c>
      <c r="AG205" s="6">
        <f t="shared" ref="AG205:AH205" si="119">AF205+AG202-AG203</f>
        <v>-298.505</v>
      </c>
      <c r="AH205" s="6">
        <f t="shared" si="119"/>
        <v>-298.505</v>
      </c>
      <c r="AI205" s="6">
        <f t="shared" ref="AI205:AJ205" si="120">AG205+AI202-AI203</f>
        <v>-298.505</v>
      </c>
      <c r="AJ205" s="6">
        <f t="shared" si="120"/>
        <v>-298.505</v>
      </c>
      <c r="AK205" s="6">
        <f>AJ205</f>
        <v>-298.505</v>
      </c>
    </row>
    <row r="206" spans="1:37" x14ac:dyDescent="0.25">
      <c r="A206" s="47" t="s">
        <v>79</v>
      </c>
      <c r="B206" s="76">
        <f>VLOOKUP(A206,[1]INTI!$F$4:$G$317,2,FALSE)</f>
        <v>8.3510000000000009</v>
      </c>
      <c r="C206" s="8" t="s">
        <v>7</v>
      </c>
      <c r="D206" s="8" t="s">
        <v>4</v>
      </c>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f>SUM(F206:AJ206)</f>
        <v>0</v>
      </c>
    </row>
    <row r="207" spans="1:37" x14ac:dyDescent="0.25">
      <c r="A207" s="48" t="str">
        <f t="shared" ref="A207:A209" si="121">A206</f>
        <v>T29</v>
      </c>
      <c r="B207" s="77"/>
      <c r="C207" s="76" t="s">
        <v>8</v>
      </c>
      <c r="D207" s="8" t="s">
        <v>4</v>
      </c>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f>SUM(F207:AJ207)</f>
        <v>0</v>
      </c>
    </row>
    <row r="208" spans="1:37" x14ac:dyDescent="0.25">
      <c r="A208" s="48" t="str">
        <f t="shared" si="121"/>
        <v>T29</v>
      </c>
      <c r="B208" s="77"/>
      <c r="C208" s="78"/>
      <c r="D208" s="8" t="s">
        <v>3</v>
      </c>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f>SUM(F208:AJ208)</f>
        <v>0</v>
      </c>
    </row>
    <row r="209" spans="1:37" x14ac:dyDescent="0.25">
      <c r="A209" s="49" t="str">
        <f t="shared" si="121"/>
        <v>T29</v>
      </c>
      <c r="B209" s="78"/>
      <c r="C209" s="5" t="s">
        <v>9</v>
      </c>
      <c r="D209" s="5" t="s">
        <v>4</v>
      </c>
      <c r="E209" s="1">
        <v>2128.1800000000003</v>
      </c>
      <c r="F209" s="6">
        <f>E209+F206-F207</f>
        <v>2128.1800000000003</v>
      </c>
      <c r="G209" s="6">
        <f t="shared" ref="G209:M209" si="122">F209+G206-G207</f>
        <v>2128.1800000000003</v>
      </c>
      <c r="H209" s="6">
        <f t="shared" si="122"/>
        <v>2128.1800000000003</v>
      </c>
      <c r="I209" s="6">
        <f t="shared" si="122"/>
        <v>2128.1800000000003</v>
      </c>
      <c r="J209" s="6">
        <f t="shared" si="122"/>
        <v>2128.1800000000003</v>
      </c>
      <c r="K209" s="6">
        <f t="shared" si="122"/>
        <v>2128.1800000000003</v>
      </c>
      <c r="L209" s="6">
        <f t="shared" si="122"/>
        <v>2128.1800000000003</v>
      </c>
      <c r="M209" s="6">
        <f t="shared" si="122"/>
        <v>2128.1800000000003</v>
      </c>
      <c r="N209" s="6">
        <f>M209+N206-N207</f>
        <v>2128.1800000000003</v>
      </c>
      <c r="O209" s="6">
        <f t="shared" ref="O209" si="123">N209+O206-O207</f>
        <v>2128.1800000000003</v>
      </c>
      <c r="P209" s="6">
        <f>O209+P206-P207</f>
        <v>2128.1800000000003</v>
      </c>
      <c r="Q209" s="6">
        <f>P209+Q206-Q207</f>
        <v>2128.1800000000003</v>
      </c>
      <c r="R209" s="6">
        <f t="shared" ref="R209:AD209" si="124">Q209+R206-R207</f>
        <v>2128.1800000000003</v>
      </c>
      <c r="S209" s="6">
        <f t="shared" si="124"/>
        <v>2128.1800000000003</v>
      </c>
      <c r="T209" s="6">
        <f t="shared" si="124"/>
        <v>2128.1800000000003</v>
      </c>
      <c r="U209" s="6">
        <f t="shared" si="124"/>
        <v>2128.1800000000003</v>
      </c>
      <c r="V209" s="6">
        <f t="shared" si="124"/>
        <v>2128.1800000000003</v>
      </c>
      <c r="W209" s="6">
        <f t="shared" si="124"/>
        <v>2128.1800000000003</v>
      </c>
      <c r="X209" s="6">
        <f t="shared" si="124"/>
        <v>2128.1800000000003</v>
      </c>
      <c r="Y209" s="6">
        <f t="shared" si="124"/>
        <v>2128.1800000000003</v>
      </c>
      <c r="Z209" s="6">
        <f t="shared" si="124"/>
        <v>2128.1800000000003</v>
      </c>
      <c r="AA209" s="6">
        <f t="shared" si="124"/>
        <v>2128.1800000000003</v>
      </c>
      <c r="AB209" s="6">
        <f t="shared" si="124"/>
        <v>2128.1800000000003</v>
      </c>
      <c r="AC209" s="6">
        <f t="shared" si="124"/>
        <v>2128.1800000000003</v>
      </c>
      <c r="AD209" s="6">
        <f t="shared" si="124"/>
        <v>2128.1800000000003</v>
      </c>
      <c r="AE209" s="6">
        <f>AD209+AE206-AE207</f>
        <v>2128.1800000000003</v>
      </c>
      <c r="AF209" s="6">
        <f>AE209+AF206-AF207</f>
        <v>2128.1800000000003</v>
      </c>
      <c r="AG209" s="6">
        <f t="shared" ref="AG209:AH209" si="125">AF209+AG206-AG207</f>
        <v>2128.1800000000003</v>
      </c>
      <c r="AH209" s="6">
        <f t="shared" si="125"/>
        <v>2128.1800000000003</v>
      </c>
      <c r="AI209" s="6">
        <f t="shared" ref="AI209:AJ209" si="126">AG209+AI206-AI207</f>
        <v>2128.1800000000003</v>
      </c>
      <c r="AJ209" s="6">
        <f t="shared" si="126"/>
        <v>2128.1800000000003</v>
      </c>
      <c r="AK209" s="6">
        <f>AJ209</f>
        <v>2128.1800000000003</v>
      </c>
    </row>
    <row r="210" spans="1:37" x14ac:dyDescent="0.25">
      <c r="A210" s="47" t="s">
        <v>80</v>
      </c>
      <c r="B210" s="76">
        <f>VLOOKUP(A210,[1]INTI!$F$4:$G$317,2,FALSE)</f>
        <v>21.638000000000002</v>
      </c>
      <c r="C210" s="8" t="s">
        <v>7</v>
      </c>
      <c r="D210" s="8" t="s">
        <v>4</v>
      </c>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f>SUM(F210:AJ210)</f>
        <v>0</v>
      </c>
    </row>
    <row r="211" spans="1:37" x14ac:dyDescent="0.25">
      <c r="A211" s="48" t="str">
        <f t="shared" ref="A211:A213" si="127">A210</f>
        <v>C09</v>
      </c>
      <c r="B211" s="77"/>
      <c r="C211" s="76" t="s">
        <v>8</v>
      </c>
      <c r="D211" s="8" t="s">
        <v>4</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f>SUM(F211:AJ211)</f>
        <v>0</v>
      </c>
    </row>
    <row r="212" spans="1:37" x14ac:dyDescent="0.25">
      <c r="A212" s="48" t="str">
        <f t="shared" si="127"/>
        <v>C09</v>
      </c>
      <c r="B212" s="77"/>
      <c r="C212" s="78"/>
      <c r="D212" s="8" t="s">
        <v>3</v>
      </c>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f>SUM(F212:AJ212)</f>
        <v>0</v>
      </c>
    </row>
    <row r="213" spans="1:37" x14ac:dyDescent="0.25">
      <c r="A213" s="49" t="str">
        <f t="shared" si="127"/>
        <v>C09</v>
      </c>
      <c r="B213" s="78"/>
      <c r="C213" s="5" t="s">
        <v>9</v>
      </c>
      <c r="D213" s="5" t="s">
        <v>4</v>
      </c>
      <c r="E213" s="1">
        <v>-156</v>
      </c>
      <c r="F213" s="6">
        <f>E213+F210-F211</f>
        <v>-156</v>
      </c>
      <c r="G213" s="6">
        <f t="shared" ref="G213:M213" si="128">F213+G210-G211</f>
        <v>-156</v>
      </c>
      <c r="H213" s="6">
        <f t="shared" si="128"/>
        <v>-156</v>
      </c>
      <c r="I213" s="6">
        <f t="shared" si="128"/>
        <v>-156</v>
      </c>
      <c r="J213" s="6">
        <f t="shared" si="128"/>
        <v>-156</v>
      </c>
      <c r="K213" s="6">
        <f t="shared" si="128"/>
        <v>-156</v>
      </c>
      <c r="L213" s="6">
        <f t="shared" si="128"/>
        <v>-156</v>
      </c>
      <c r="M213" s="6">
        <f t="shared" si="128"/>
        <v>-156</v>
      </c>
      <c r="N213" s="6">
        <f>M213+N210-N211</f>
        <v>-156</v>
      </c>
      <c r="O213" s="6">
        <f t="shared" ref="O213" si="129">N213+O210-O211</f>
        <v>-156</v>
      </c>
      <c r="P213" s="6">
        <f>O213+P210-P211</f>
        <v>-156</v>
      </c>
      <c r="Q213" s="6">
        <f>P213+Q210-Q211</f>
        <v>-156</v>
      </c>
      <c r="R213" s="6">
        <f t="shared" ref="R213:AD213" si="130">Q213+R210-R211</f>
        <v>-156</v>
      </c>
      <c r="S213" s="6">
        <f t="shared" si="130"/>
        <v>-156</v>
      </c>
      <c r="T213" s="6">
        <f t="shared" si="130"/>
        <v>-156</v>
      </c>
      <c r="U213" s="6">
        <f t="shared" si="130"/>
        <v>-156</v>
      </c>
      <c r="V213" s="6">
        <f t="shared" si="130"/>
        <v>-156</v>
      </c>
      <c r="W213" s="6">
        <f t="shared" si="130"/>
        <v>-156</v>
      </c>
      <c r="X213" s="6">
        <f t="shared" si="130"/>
        <v>-156</v>
      </c>
      <c r="Y213" s="6">
        <f t="shared" si="130"/>
        <v>-156</v>
      </c>
      <c r="Z213" s="6">
        <f t="shared" si="130"/>
        <v>-156</v>
      </c>
      <c r="AA213" s="6">
        <f t="shared" si="130"/>
        <v>-156</v>
      </c>
      <c r="AB213" s="6">
        <f t="shared" si="130"/>
        <v>-156</v>
      </c>
      <c r="AC213" s="6">
        <f t="shared" si="130"/>
        <v>-156</v>
      </c>
      <c r="AD213" s="6">
        <f t="shared" si="130"/>
        <v>-156</v>
      </c>
      <c r="AE213" s="6">
        <f>AD213+AE210-AE211</f>
        <v>-156</v>
      </c>
      <c r="AF213" s="6">
        <f>AE213+AF210-AF211</f>
        <v>-156</v>
      </c>
      <c r="AG213" s="6">
        <f t="shared" ref="AG213:AH213" si="131">AF213+AG210-AG211</f>
        <v>-156</v>
      </c>
      <c r="AH213" s="6">
        <f t="shared" si="131"/>
        <v>-156</v>
      </c>
      <c r="AI213" s="6">
        <f t="shared" ref="AI213:AJ213" si="132">AG213+AI210-AI211</f>
        <v>-156</v>
      </c>
      <c r="AJ213" s="6">
        <f t="shared" si="132"/>
        <v>-156</v>
      </c>
      <c r="AK213" s="6">
        <f>AJ213</f>
        <v>-156</v>
      </c>
    </row>
    <row r="214" spans="1:37" x14ac:dyDescent="0.25">
      <c r="A214" s="47" t="s">
        <v>81</v>
      </c>
      <c r="B214" s="76">
        <f>VLOOKUP(A214,[1]INTI!$F$4:$G$317,2,FALSE)</f>
        <v>27.113</v>
      </c>
      <c r="C214" s="8" t="s">
        <v>7</v>
      </c>
      <c r="D214" s="8" t="s">
        <v>4</v>
      </c>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f>SUM(F214:AJ214)</f>
        <v>0</v>
      </c>
    </row>
    <row r="215" spans="1:37" x14ac:dyDescent="0.25">
      <c r="A215" s="48" t="str">
        <f t="shared" ref="A215:A273" si="133">A214</f>
        <v>N11</v>
      </c>
      <c r="B215" s="77"/>
      <c r="C215" s="76" t="s">
        <v>8</v>
      </c>
      <c r="D215" s="8" t="s">
        <v>4</v>
      </c>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f>SUM(F215:AJ215)</f>
        <v>0</v>
      </c>
    </row>
    <row r="216" spans="1:37" x14ac:dyDescent="0.25">
      <c r="A216" s="48" t="str">
        <f t="shared" si="133"/>
        <v>N11</v>
      </c>
      <c r="B216" s="77"/>
      <c r="C216" s="78"/>
      <c r="D216" s="8" t="s">
        <v>3</v>
      </c>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f>SUM(F216:AJ216)</f>
        <v>0</v>
      </c>
    </row>
    <row r="217" spans="1:37" x14ac:dyDescent="0.25">
      <c r="A217" s="49" t="str">
        <f t="shared" si="133"/>
        <v>N11</v>
      </c>
      <c r="B217" s="78"/>
      <c r="C217" s="5" t="s">
        <v>9</v>
      </c>
      <c r="D217" s="5" t="s">
        <v>4</v>
      </c>
      <c r="E217" s="1">
        <v>20.399999999999999</v>
      </c>
      <c r="F217" s="6">
        <f>E217+F214-F215</f>
        <v>20.399999999999999</v>
      </c>
      <c r="G217" s="6">
        <f t="shared" ref="G217:M217" si="134">F217+G214-G215</f>
        <v>20.399999999999999</v>
      </c>
      <c r="H217" s="6">
        <f t="shared" si="134"/>
        <v>20.399999999999999</v>
      </c>
      <c r="I217" s="6">
        <f t="shared" si="134"/>
        <v>20.399999999999999</v>
      </c>
      <c r="J217" s="6">
        <f t="shared" si="134"/>
        <v>20.399999999999999</v>
      </c>
      <c r="K217" s="6">
        <f t="shared" si="134"/>
        <v>20.399999999999999</v>
      </c>
      <c r="L217" s="6">
        <f t="shared" si="134"/>
        <v>20.399999999999999</v>
      </c>
      <c r="M217" s="6">
        <f t="shared" si="134"/>
        <v>20.399999999999999</v>
      </c>
      <c r="N217" s="6">
        <f>M217+N214-N215</f>
        <v>20.399999999999999</v>
      </c>
      <c r="O217" s="6">
        <f t="shared" ref="O217" si="135">N217+O214-O215</f>
        <v>20.399999999999999</v>
      </c>
      <c r="P217" s="6">
        <f>O217+P214-P215</f>
        <v>20.399999999999999</v>
      </c>
      <c r="Q217" s="6">
        <f>P217+Q214-Q215</f>
        <v>20.399999999999999</v>
      </c>
      <c r="R217" s="6">
        <f t="shared" ref="R217:AD217" si="136">Q217+R214-R215</f>
        <v>20.399999999999999</v>
      </c>
      <c r="S217" s="6">
        <f t="shared" si="136"/>
        <v>20.399999999999999</v>
      </c>
      <c r="T217" s="6">
        <f t="shared" si="136"/>
        <v>20.399999999999999</v>
      </c>
      <c r="U217" s="6">
        <f t="shared" si="136"/>
        <v>20.399999999999999</v>
      </c>
      <c r="V217" s="6">
        <f t="shared" si="136"/>
        <v>20.399999999999999</v>
      </c>
      <c r="W217" s="6">
        <f t="shared" si="136"/>
        <v>20.399999999999999</v>
      </c>
      <c r="X217" s="6">
        <f t="shared" si="136"/>
        <v>20.399999999999999</v>
      </c>
      <c r="Y217" s="6">
        <f t="shared" si="136"/>
        <v>20.399999999999999</v>
      </c>
      <c r="Z217" s="6">
        <f t="shared" si="136"/>
        <v>20.399999999999999</v>
      </c>
      <c r="AA217" s="6">
        <f t="shared" si="136"/>
        <v>20.399999999999999</v>
      </c>
      <c r="AB217" s="6">
        <f t="shared" si="136"/>
        <v>20.399999999999999</v>
      </c>
      <c r="AC217" s="6">
        <f t="shared" si="136"/>
        <v>20.399999999999999</v>
      </c>
      <c r="AD217" s="6">
        <f t="shared" si="136"/>
        <v>20.399999999999999</v>
      </c>
      <c r="AE217" s="6">
        <f>AD217+AE214-AE215</f>
        <v>20.399999999999999</v>
      </c>
      <c r="AF217" s="6">
        <f>AE217+AF214-AF215</f>
        <v>20.399999999999999</v>
      </c>
      <c r="AG217" s="6">
        <f t="shared" ref="AG217:AH217" si="137">AF217+AG214-AG215</f>
        <v>20.399999999999999</v>
      </c>
      <c r="AH217" s="6">
        <f t="shared" si="137"/>
        <v>20.399999999999999</v>
      </c>
      <c r="AI217" s="6">
        <f t="shared" ref="AI217:AJ217" si="138">AG217+AI214-AI215</f>
        <v>20.399999999999999</v>
      </c>
      <c r="AJ217" s="6">
        <f t="shared" si="138"/>
        <v>20.399999999999999</v>
      </c>
      <c r="AK217" s="6">
        <f>AJ217</f>
        <v>20.399999999999999</v>
      </c>
    </row>
    <row r="218" spans="1:37" x14ac:dyDescent="0.25">
      <c r="A218" s="47" t="s">
        <v>82</v>
      </c>
      <c r="B218" s="76">
        <f>VLOOKUP(A218,[1]INTI!$F$4:$G$317,2,FALSE)</f>
        <v>29.728000000000002</v>
      </c>
      <c r="C218" s="8" t="s">
        <v>7</v>
      </c>
      <c r="D218" s="8" t="s">
        <v>4</v>
      </c>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f>SUM(F218:AJ218)</f>
        <v>0</v>
      </c>
    </row>
    <row r="219" spans="1:37" x14ac:dyDescent="0.25">
      <c r="A219" s="48" t="str">
        <f t="shared" si="133"/>
        <v>L04</v>
      </c>
      <c r="B219" s="77"/>
      <c r="C219" s="76" t="s">
        <v>8</v>
      </c>
      <c r="D219" s="8" t="s">
        <v>4</v>
      </c>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f>SUM(F219:AJ219)</f>
        <v>0</v>
      </c>
    </row>
    <row r="220" spans="1:37" x14ac:dyDescent="0.25">
      <c r="A220" s="48" t="str">
        <f t="shared" si="133"/>
        <v>L04</v>
      </c>
      <c r="B220" s="77"/>
      <c r="C220" s="78"/>
      <c r="D220" s="8" t="s">
        <v>3</v>
      </c>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f>SUM(F220:AJ220)</f>
        <v>0</v>
      </c>
    </row>
    <row r="221" spans="1:37" x14ac:dyDescent="0.25">
      <c r="A221" s="49" t="str">
        <f t="shared" si="133"/>
        <v>L04</v>
      </c>
      <c r="B221" s="78"/>
      <c r="C221" s="5" t="s">
        <v>9</v>
      </c>
      <c r="D221" s="5" t="s">
        <v>4</v>
      </c>
      <c r="E221" s="1">
        <v>-144.76</v>
      </c>
      <c r="F221" s="6">
        <f>E221+F218-F219</f>
        <v>-144.76</v>
      </c>
      <c r="G221" s="6">
        <f t="shared" ref="G221:M221" si="139">F221+G218-G219</f>
        <v>-144.76</v>
      </c>
      <c r="H221" s="6">
        <f t="shared" si="139"/>
        <v>-144.76</v>
      </c>
      <c r="I221" s="6">
        <f t="shared" si="139"/>
        <v>-144.76</v>
      </c>
      <c r="J221" s="6">
        <f t="shared" si="139"/>
        <v>-144.76</v>
      </c>
      <c r="K221" s="6">
        <f t="shared" si="139"/>
        <v>-144.76</v>
      </c>
      <c r="L221" s="6">
        <f t="shared" si="139"/>
        <v>-144.76</v>
      </c>
      <c r="M221" s="6">
        <f t="shared" si="139"/>
        <v>-144.76</v>
      </c>
      <c r="N221" s="6">
        <f>M221+N218-N219</f>
        <v>-144.76</v>
      </c>
      <c r="O221" s="6">
        <f t="shared" ref="O221" si="140">N221+O218-O219</f>
        <v>-144.76</v>
      </c>
      <c r="P221" s="6">
        <f>O221+P218-P219</f>
        <v>-144.76</v>
      </c>
      <c r="Q221" s="6">
        <f>P221+Q218-Q219</f>
        <v>-144.76</v>
      </c>
      <c r="R221" s="6">
        <f t="shared" ref="R221:AD221" si="141">Q221+R218-R219</f>
        <v>-144.76</v>
      </c>
      <c r="S221" s="6">
        <f t="shared" si="141"/>
        <v>-144.76</v>
      </c>
      <c r="T221" s="6">
        <f t="shared" si="141"/>
        <v>-144.76</v>
      </c>
      <c r="U221" s="6">
        <f t="shared" si="141"/>
        <v>-144.76</v>
      </c>
      <c r="V221" s="6">
        <f t="shared" si="141"/>
        <v>-144.76</v>
      </c>
      <c r="W221" s="6">
        <f t="shared" si="141"/>
        <v>-144.76</v>
      </c>
      <c r="X221" s="6">
        <f t="shared" si="141"/>
        <v>-144.76</v>
      </c>
      <c r="Y221" s="6">
        <f t="shared" si="141"/>
        <v>-144.76</v>
      </c>
      <c r="Z221" s="6">
        <f t="shared" si="141"/>
        <v>-144.76</v>
      </c>
      <c r="AA221" s="6">
        <f t="shared" si="141"/>
        <v>-144.76</v>
      </c>
      <c r="AB221" s="6">
        <f t="shared" si="141"/>
        <v>-144.76</v>
      </c>
      <c r="AC221" s="6">
        <f t="shared" si="141"/>
        <v>-144.76</v>
      </c>
      <c r="AD221" s="6">
        <f t="shared" si="141"/>
        <v>-144.76</v>
      </c>
      <c r="AE221" s="6">
        <f>AD221+AE218-AE219</f>
        <v>-144.76</v>
      </c>
      <c r="AF221" s="6">
        <f>AE221+AF218-AF219</f>
        <v>-144.76</v>
      </c>
      <c r="AG221" s="6">
        <f t="shared" ref="AG221:AH221" si="142">AF221+AG218-AG219</f>
        <v>-144.76</v>
      </c>
      <c r="AH221" s="6">
        <f t="shared" si="142"/>
        <v>-144.76</v>
      </c>
      <c r="AI221" s="6">
        <f t="shared" ref="AI221:AJ221" si="143">AG221+AI218-AI219</f>
        <v>-144.76</v>
      </c>
      <c r="AJ221" s="6">
        <f t="shared" si="143"/>
        <v>-144.76</v>
      </c>
      <c r="AK221" s="6">
        <f>AJ221</f>
        <v>-144.76</v>
      </c>
    </row>
    <row r="222" spans="1:37" x14ac:dyDescent="0.25">
      <c r="A222" s="47" t="s">
        <v>83</v>
      </c>
      <c r="B222" s="76">
        <f>VLOOKUP(A222,[1]INTI!$F$4:$G$317,2,FALSE)</f>
        <v>23.52</v>
      </c>
      <c r="C222" s="8" t="s">
        <v>7</v>
      </c>
      <c r="D222" s="8" t="s">
        <v>4</v>
      </c>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f>SUM(F222:AJ222)</f>
        <v>0</v>
      </c>
    </row>
    <row r="223" spans="1:37" x14ac:dyDescent="0.25">
      <c r="A223" s="48" t="str">
        <f t="shared" si="133"/>
        <v>P06</v>
      </c>
      <c r="B223" s="77"/>
      <c r="C223" s="76" t="s">
        <v>8</v>
      </c>
      <c r="D223" s="8" t="s">
        <v>4</v>
      </c>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f>SUM(F223:AJ223)</f>
        <v>0</v>
      </c>
    </row>
    <row r="224" spans="1:37" x14ac:dyDescent="0.25">
      <c r="A224" s="48" t="str">
        <f t="shared" si="133"/>
        <v>P06</v>
      </c>
      <c r="B224" s="77"/>
      <c r="C224" s="78"/>
      <c r="D224" s="8" t="s">
        <v>3</v>
      </c>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f>SUM(F224:AJ224)</f>
        <v>0</v>
      </c>
    </row>
    <row r="225" spans="1:37" x14ac:dyDescent="0.25">
      <c r="A225" s="49" t="str">
        <f t="shared" si="133"/>
        <v>P06</v>
      </c>
      <c r="B225" s="78"/>
      <c r="C225" s="5" t="s">
        <v>9</v>
      </c>
      <c r="D225" s="5" t="s">
        <v>4</v>
      </c>
      <c r="E225" s="1">
        <v>284.29999999999995</v>
      </c>
      <c r="F225" s="6">
        <f>E225+F222-F223</f>
        <v>284.29999999999995</v>
      </c>
      <c r="G225" s="6">
        <f t="shared" ref="G225:M225" si="144">F225+G222-G223</f>
        <v>284.29999999999995</v>
      </c>
      <c r="H225" s="6">
        <f t="shared" si="144"/>
        <v>284.29999999999995</v>
      </c>
      <c r="I225" s="6">
        <f t="shared" si="144"/>
        <v>284.29999999999995</v>
      </c>
      <c r="J225" s="6">
        <f t="shared" si="144"/>
        <v>284.29999999999995</v>
      </c>
      <c r="K225" s="6">
        <f t="shared" si="144"/>
        <v>284.29999999999995</v>
      </c>
      <c r="L225" s="6">
        <f t="shared" si="144"/>
        <v>284.29999999999995</v>
      </c>
      <c r="M225" s="6">
        <f t="shared" si="144"/>
        <v>284.29999999999995</v>
      </c>
      <c r="N225" s="6">
        <f>M225+N222-N223</f>
        <v>284.29999999999995</v>
      </c>
      <c r="O225" s="6">
        <f t="shared" ref="O225" si="145">N225+O222-O223</f>
        <v>284.29999999999995</v>
      </c>
      <c r="P225" s="6">
        <f>O225+P222-P223</f>
        <v>284.29999999999995</v>
      </c>
      <c r="Q225" s="6">
        <f>P225+Q222-Q223</f>
        <v>284.29999999999995</v>
      </c>
      <c r="R225" s="6">
        <f t="shared" ref="R225:AD225" si="146">Q225+R222-R223</f>
        <v>284.29999999999995</v>
      </c>
      <c r="S225" s="6">
        <f t="shared" si="146"/>
        <v>284.29999999999995</v>
      </c>
      <c r="T225" s="6">
        <f t="shared" si="146"/>
        <v>284.29999999999995</v>
      </c>
      <c r="U225" s="6">
        <f t="shared" si="146"/>
        <v>284.29999999999995</v>
      </c>
      <c r="V225" s="6">
        <f t="shared" si="146"/>
        <v>284.29999999999995</v>
      </c>
      <c r="W225" s="6">
        <f t="shared" si="146"/>
        <v>284.29999999999995</v>
      </c>
      <c r="X225" s="6">
        <f t="shared" si="146"/>
        <v>284.29999999999995</v>
      </c>
      <c r="Y225" s="6">
        <f t="shared" si="146"/>
        <v>284.29999999999995</v>
      </c>
      <c r="Z225" s="6">
        <f t="shared" si="146"/>
        <v>284.29999999999995</v>
      </c>
      <c r="AA225" s="6">
        <f t="shared" si="146"/>
        <v>284.29999999999995</v>
      </c>
      <c r="AB225" s="6">
        <f t="shared" si="146"/>
        <v>284.29999999999995</v>
      </c>
      <c r="AC225" s="6">
        <f t="shared" si="146"/>
        <v>284.29999999999995</v>
      </c>
      <c r="AD225" s="6">
        <f t="shared" si="146"/>
        <v>284.29999999999995</v>
      </c>
      <c r="AE225" s="6">
        <f>AD225+AE222-AE223</f>
        <v>284.29999999999995</v>
      </c>
      <c r="AF225" s="6">
        <f>AE225+AF222-AF223</f>
        <v>284.29999999999995</v>
      </c>
      <c r="AG225" s="6">
        <f t="shared" ref="AG225:AH225" si="147">AF225+AG222-AG223</f>
        <v>284.29999999999995</v>
      </c>
      <c r="AH225" s="6">
        <f t="shared" si="147"/>
        <v>284.29999999999995</v>
      </c>
      <c r="AI225" s="6">
        <f>AG225+AI222-AI223</f>
        <v>284.29999999999995</v>
      </c>
      <c r="AJ225" s="6">
        <f>AH225+AJ222-AJ223</f>
        <v>284.29999999999995</v>
      </c>
      <c r="AK225" s="6">
        <f>AJ225</f>
        <v>284.29999999999995</v>
      </c>
    </row>
    <row r="226" spans="1:37" x14ac:dyDescent="0.25">
      <c r="A226" s="47" t="s">
        <v>84</v>
      </c>
      <c r="B226" s="76">
        <f>VLOOKUP(A226,[1]INTI!$F$4:$G$317,2,FALSE)</f>
        <v>24.657</v>
      </c>
      <c r="C226" s="8" t="s">
        <v>7</v>
      </c>
      <c r="D226" s="8" t="s">
        <v>4</v>
      </c>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f>SUM(F226:AJ226)</f>
        <v>0</v>
      </c>
    </row>
    <row r="227" spans="1:37" x14ac:dyDescent="0.25">
      <c r="A227" s="48" t="str">
        <f t="shared" si="133"/>
        <v>O06</v>
      </c>
      <c r="B227" s="77"/>
      <c r="C227" s="76" t="s">
        <v>8</v>
      </c>
      <c r="D227" s="8" t="s">
        <v>4</v>
      </c>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f>SUM(F227:AJ227)</f>
        <v>0</v>
      </c>
    </row>
    <row r="228" spans="1:37" x14ac:dyDescent="0.25">
      <c r="A228" s="48" t="str">
        <f t="shared" si="133"/>
        <v>O06</v>
      </c>
      <c r="B228" s="77"/>
      <c r="C228" s="78"/>
      <c r="D228" s="8" t="s">
        <v>3</v>
      </c>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f>SUM(F228:AJ228)</f>
        <v>0</v>
      </c>
    </row>
    <row r="229" spans="1:37" x14ac:dyDescent="0.25">
      <c r="A229" s="49" t="str">
        <f t="shared" si="133"/>
        <v>O06</v>
      </c>
      <c r="B229" s="78"/>
      <c r="C229" s="5" t="s">
        <v>9</v>
      </c>
      <c r="D229" s="5" t="s">
        <v>4</v>
      </c>
      <c r="E229" s="1">
        <v>188</v>
      </c>
      <c r="F229" s="6">
        <f>E229+F226-F227</f>
        <v>188</v>
      </c>
      <c r="G229" s="6">
        <f t="shared" ref="G229:M229" si="148">F229+G226-G227</f>
        <v>188</v>
      </c>
      <c r="H229" s="6">
        <f t="shared" si="148"/>
        <v>188</v>
      </c>
      <c r="I229" s="6">
        <f t="shared" si="148"/>
        <v>188</v>
      </c>
      <c r="J229" s="6">
        <f t="shared" si="148"/>
        <v>188</v>
      </c>
      <c r="K229" s="6">
        <f t="shared" si="148"/>
        <v>188</v>
      </c>
      <c r="L229" s="6">
        <f t="shared" si="148"/>
        <v>188</v>
      </c>
      <c r="M229" s="6">
        <f t="shared" si="148"/>
        <v>188</v>
      </c>
      <c r="N229" s="6">
        <f>M229+N226-N227</f>
        <v>188</v>
      </c>
      <c r="O229" s="6">
        <f t="shared" ref="O229" si="149">N229+O226-O227</f>
        <v>188</v>
      </c>
      <c r="P229" s="6">
        <f>O229+P226-P227</f>
        <v>188</v>
      </c>
      <c r="Q229" s="6">
        <f>P229+Q226-Q227</f>
        <v>188</v>
      </c>
      <c r="R229" s="6">
        <f t="shared" ref="R229:AD229" si="150">Q229+R226-R227</f>
        <v>188</v>
      </c>
      <c r="S229" s="6">
        <f t="shared" si="150"/>
        <v>188</v>
      </c>
      <c r="T229" s="6">
        <f t="shared" si="150"/>
        <v>188</v>
      </c>
      <c r="U229" s="6">
        <f t="shared" si="150"/>
        <v>188</v>
      </c>
      <c r="V229" s="6">
        <f t="shared" si="150"/>
        <v>188</v>
      </c>
      <c r="W229" s="6">
        <f t="shared" si="150"/>
        <v>188</v>
      </c>
      <c r="X229" s="6">
        <f t="shared" si="150"/>
        <v>188</v>
      </c>
      <c r="Y229" s="6">
        <f t="shared" si="150"/>
        <v>188</v>
      </c>
      <c r="Z229" s="6">
        <f t="shared" si="150"/>
        <v>188</v>
      </c>
      <c r="AA229" s="6">
        <f t="shared" si="150"/>
        <v>188</v>
      </c>
      <c r="AB229" s="6">
        <f t="shared" si="150"/>
        <v>188</v>
      </c>
      <c r="AC229" s="6">
        <f t="shared" si="150"/>
        <v>188</v>
      </c>
      <c r="AD229" s="6">
        <f t="shared" si="150"/>
        <v>188</v>
      </c>
      <c r="AE229" s="6">
        <f>AD229+AE226-AE227</f>
        <v>188</v>
      </c>
      <c r="AF229" s="6">
        <f>AE229+AF226-AF227</f>
        <v>188</v>
      </c>
      <c r="AG229" s="6">
        <f t="shared" ref="AG229:AH229" si="151">AF229+AG226-AG227</f>
        <v>188</v>
      </c>
      <c r="AH229" s="6">
        <f t="shared" si="151"/>
        <v>188</v>
      </c>
      <c r="AI229" s="6">
        <f t="shared" ref="AI229:AJ229" si="152">AG229+AI226-AI227</f>
        <v>188</v>
      </c>
      <c r="AJ229" s="6">
        <f t="shared" si="152"/>
        <v>188</v>
      </c>
      <c r="AK229" s="6">
        <f>AJ229</f>
        <v>188</v>
      </c>
    </row>
    <row r="230" spans="1:37" x14ac:dyDescent="0.25">
      <c r="A230" s="47" t="s">
        <v>85</v>
      </c>
      <c r="B230" s="76">
        <f>VLOOKUP(A230,[1]INTI!$F$4:$G$317,2,FALSE)</f>
        <v>26.887</v>
      </c>
      <c r="C230" s="8" t="s">
        <v>7</v>
      </c>
      <c r="D230" s="8" t="s">
        <v>4</v>
      </c>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f>SUM(F230:AJ230)</f>
        <v>0</v>
      </c>
    </row>
    <row r="231" spans="1:37" x14ac:dyDescent="0.25">
      <c r="A231" s="48" t="str">
        <f t="shared" si="133"/>
        <v>O07</v>
      </c>
      <c r="B231" s="77"/>
      <c r="C231" s="76" t="s">
        <v>8</v>
      </c>
      <c r="D231" s="8" t="s">
        <v>4</v>
      </c>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f>SUM(F231:AJ231)</f>
        <v>0</v>
      </c>
    </row>
    <row r="232" spans="1:37" x14ac:dyDescent="0.25">
      <c r="A232" s="48" t="str">
        <f t="shared" si="133"/>
        <v>O07</v>
      </c>
      <c r="B232" s="77"/>
      <c r="C232" s="78"/>
      <c r="D232" s="8" t="s">
        <v>3</v>
      </c>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f>SUM(F232:AJ232)</f>
        <v>0</v>
      </c>
    </row>
    <row r="233" spans="1:37" x14ac:dyDescent="0.25">
      <c r="A233" s="49" t="str">
        <f t="shared" si="133"/>
        <v>O07</v>
      </c>
      <c r="B233" s="78"/>
      <c r="C233" s="5" t="s">
        <v>9</v>
      </c>
      <c r="D233" s="5" t="s">
        <v>4</v>
      </c>
      <c r="E233" s="1">
        <v>83.699999999999989</v>
      </c>
      <c r="F233" s="6">
        <f>E233+F230-F231</f>
        <v>83.699999999999989</v>
      </c>
      <c r="G233" s="6">
        <f t="shared" ref="G233:M233" si="153">F233+G230-G231</f>
        <v>83.699999999999989</v>
      </c>
      <c r="H233" s="6">
        <f t="shared" si="153"/>
        <v>83.699999999999989</v>
      </c>
      <c r="I233" s="6">
        <f t="shared" si="153"/>
        <v>83.699999999999989</v>
      </c>
      <c r="J233" s="6">
        <f t="shared" si="153"/>
        <v>83.699999999999989</v>
      </c>
      <c r="K233" s="6">
        <f t="shared" si="153"/>
        <v>83.699999999999989</v>
      </c>
      <c r="L233" s="6">
        <f t="shared" si="153"/>
        <v>83.699999999999989</v>
      </c>
      <c r="M233" s="6">
        <f t="shared" si="153"/>
        <v>83.699999999999989</v>
      </c>
      <c r="N233" s="6">
        <f>M233+N230-N231</f>
        <v>83.699999999999989</v>
      </c>
      <c r="O233" s="6">
        <f t="shared" ref="O233" si="154">N233+O230-O231</f>
        <v>83.699999999999989</v>
      </c>
      <c r="P233" s="6">
        <f>O233+P230-P231</f>
        <v>83.699999999999989</v>
      </c>
      <c r="Q233" s="6">
        <f>P233+Q230-Q231</f>
        <v>83.699999999999989</v>
      </c>
      <c r="R233" s="6">
        <f t="shared" ref="R233:AD233" si="155">Q233+R230-R231</f>
        <v>83.699999999999989</v>
      </c>
      <c r="S233" s="6">
        <f t="shared" si="155"/>
        <v>83.699999999999989</v>
      </c>
      <c r="T233" s="6">
        <f t="shared" si="155"/>
        <v>83.699999999999989</v>
      </c>
      <c r="U233" s="6">
        <f t="shared" si="155"/>
        <v>83.699999999999989</v>
      </c>
      <c r="V233" s="6">
        <f t="shared" si="155"/>
        <v>83.699999999999989</v>
      </c>
      <c r="W233" s="6">
        <f t="shared" si="155"/>
        <v>83.699999999999989</v>
      </c>
      <c r="X233" s="6">
        <f t="shared" si="155"/>
        <v>83.699999999999989</v>
      </c>
      <c r="Y233" s="6">
        <f t="shared" si="155"/>
        <v>83.699999999999989</v>
      </c>
      <c r="Z233" s="6">
        <f t="shared" si="155"/>
        <v>83.699999999999989</v>
      </c>
      <c r="AA233" s="6">
        <f t="shared" si="155"/>
        <v>83.699999999999989</v>
      </c>
      <c r="AB233" s="6">
        <f t="shared" si="155"/>
        <v>83.699999999999989</v>
      </c>
      <c r="AC233" s="6">
        <f t="shared" si="155"/>
        <v>83.699999999999989</v>
      </c>
      <c r="AD233" s="6">
        <f t="shared" si="155"/>
        <v>83.699999999999989</v>
      </c>
      <c r="AE233" s="6">
        <f>AD233+AE230-AE231</f>
        <v>83.699999999999989</v>
      </c>
      <c r="AF233" s="6">
        <f>AE233+AF230-AF231</f>
        <v>83.699999999999989</v>
      </c>
      <c r="AG233" s="6">
        <f t="shared" ref="AG233:AH233" si="156">AF233+AG230-AG231</f>
        <v>83.699999999999989</v>
      </c>
      <c r="AH233" s="6">
        <f t="shared" si="156"/>
        <v>83.699999999999989</v>
      </c>
      <c r="AI233" s="6">
        <f t="shared" ref="AI233:AJ233" si="157">AG233+AI230-AI231</f>
        <v>83.699999999999989</v>
      </c>
      <c r="AJ233" s="6">
        <f t="shared" si="157"/>
        <v>83.699999999999989</v>
      </c>
      <c r="AK233" s="6">
        <f>AJ233</f>
        <v>83.699999999999989</v>
      </c>
    </row>
    <row r="234" spans="1:37" x14ac:dyDescent="0.25">
      <c r="A234" s="47" t="s">
        <v>86</v>
      </c>
      <c r="B234" s="76">
        <f>VLOOKUP(A234,[1]INTI!$F$4:$G$317,2,FALSE)</f>
        <v>28.065999999999999</v>
      </c>
      <c r="C234" s="8" t="s">
        <v>7</v>
      </c>
      <c r="D234" s="8" t="s">
        <v>4</v>
      </c>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f>SUM(F234:AJ234)</f>
        <v>0</v>
      </c>
    </row>
    <row r="235" spans="1:37" x14ac:dyDescent="0.25">
      <c r="A235" s="48" t="str">
        <f t="shared" si="133"/>
        <v>O05</v>
      </c>
      <c r="B235" s="77"/>
      <c r="C235" s="76" t="s">
        <v>8</v>
      </c>
      <c r="D235" s="8" t="s">
        <v>4</v>
      </c>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f>SUM(F235:AJ235)</f>
        <v>0</v>
      </c>
    </row>
    <row r="236" spans="1:37" x14ac:dyDescent="0.25">
      <c r="A236" s="48" t="str">
        <f t="shared" si="133"/>
        <v>O05</v>
      </c>
      <c r="B236" s="77"/>
      <c r="C236" s="78"/>
      <c r="D236" s="8" t="s">
        <v>3</v>
      </c>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f>SUM(F236:AJ236)</f>
        <v>0</v>
      </c>
    </row>
    <row r="237" spans="1:37" x14ac:dyDescent="0.25">
      <c r="A237" s="49" t="str">
        <f t="shared" si="133"/>
        <v>O05</v>
      </c>
      <c r="B237" s="78"/>
      <c r="C237" s="5" t="s">
        <v>9</v>
      </c>
      <c r="D237" s="5" t="s">
        <v>4</v>
      </c>
      <c r="E237" s="1">
        <v>526.71</v>
      </c>
      <c r="F237" s="6">
        <f>E237+F234-F235</f>
        <v>526.71</v>
      </c>
      <c r="G237" s="6">
        <f t="shared" ref="G237:M237" si="158">F237+G234-G235</f>
        <v>526.71</v>
      </c>
      <c r="H237" s="6">
        <f t="shared" si="158"/>
        <v>526.71</v>
      </c>
      <c r="I237" s="6">
        <f t="shared" si="158"/>
        <v>526.71</v>
      </c>
      <c r="J237" s="6">
        <f t="shared" si="158"/>
        <v>526.71</v>
      </c>
      <c r="K237" s="6">
        <f t="shared" si="158"/>
        <v>526.71</v>
      </c>
      <c r="L237" s="6">
        <f t="shared" si="158"/>
        <v>526.71</v>
      </c>
      <c r="M237" s="6">
        <f t="shared" si="158"/>
        <v>526.71</v>
      </c>
      <c r="N237" s="6">
        <f>M237+N234-N235</f>
        <v>526.71</v>
      </c>
      <c r="O237" s="6">
        <f t="shared" ref="O237" si="159">N237+O234-O235</f>
        <v>526.71</v>
      </c>
      <c r="P237" s="6">
        <f>O237+P234-P235</f>
        <v>526.71</v>
      </c>
      <c r="Q237" s="6">
        <f>P237+Q234-Q235</f>
        <v>526.71</v>
      </c>
      <c r="R237" s="6">
        <f t="shared" ref="R237:AD237" si="160">Q237+R234-R235</f>
        <v>526.71</v>
      </c>
      <c r="S237" s="6">
        <f t="shared" si="160"/>
        <v>526.71</v>
      </c>
      <c r="T237" s="6">
        <f t="shared" si="160"/>
        <v>526.71</v>
      </c>
      <c r="U237" s="6">
        <f t="shared" si="160"/>
        <v>526.71</v>
      </c>
      <c r="V237" s="6">
        <f t="shared" si="160"/>
        <v>526.71</v>
      </c>
      <c r="W237" s="6">
        <f t="shared" si="160"/>
        <v>526.71</v>
      </c>
      <c r="X237" s="6">
        <f t="shared" si="160"/>
        <v>526.71</v>
      </c>
      <c r="Y237" s="6">
        <f t="shared" si="160"/>
        <v>526.71</v>
      </c>
      <c r="Z237" s="6">
        <f t="shared" si="160"/>
        <v>526.71</v>
      </c>
      <c r="AA237" s="6">
        <f t="shared" si="160"/>
        <v>526.71</v>
      </c>
      <c r="AB237" s="6">
        <f t="shared" si="160"/>
        <v>526.71</v>
      </c>
      <c r="AC237" s="6">
        <f t="shared" si="160"/>
        <v>526.71</v>
      </c>
      <c r="AD237" s="6">
        <f t="shared" si="160"/>
        <v>526.71</v>
      </c>
      <c r="AE237" s="6">
        <f>AD237+AE234-AE235</f>
        <v>526.71</v>
      </c>
      <c r="AF237" s="6">
        <f>AE237+AF234-AF235</f>
        <v>526.71</v>
      </c>
      <c r="AG237" s="6">
        <f t="shared" ref="AG237:AH237" si="161">AF237+AG234-AG235</f>
        <v>526.71</v>
      </c>
      <c r="AH237" s="6">
        <f t="shared" si="161"/>
        <v>526.71</v>
      </c>
      <c r="AI237" s="6">
        <f t="shared" ref="AI237:AJ237" si="162">AG237+AI234-AI235</f>
        <v>526.71</v>
      </c>
      <c r="AJ237" s="6">
        <f t="shared" si="162"/>
        <v>526.71</v>
      </c>
      <c r="AK237" s="6">
        <f>AJ237</f>
        <v>526.71</v>
      </c>
    </row>
    <row r="238" spans="1:37" x14ac:dyDescent="0.25">
      <c r="A238" s="47" t="s">
        <v>87</v>
      </c>
      <c r="B238" s="76">
        <f>VLOOKUP(A238,[1]INTI!$F$4:$G$317,2,FALSE)</f>
        <v>27.114000000000001</v>
      </c>
      <c r="C238" s="8" t="s">
        <v>7</v>
      </c>
      <c r="D238" s="8" t="s">
        <v>4</v>
      </c>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f>SUM(F238:AJ238)</f>
        <v>0</v>
      </c>
    </row>
    <row r="239" spans="1:37" x14ac:dyDescent="0.25">
      <c r="A239" s="48" t="str">
        <f t="shared" si="133"/>
        <v>P11</v>
      </c>
      <c r="B239" s="77"/>
      <c r="C239" s="76" t="s">
        <v>8</v>
      </c>
      <c r="D239" s="8" t="s">
        <v>4</v>
      </c>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f>SUM(F239:AJ239)</f>
        <v>0</v>
      </c>
    </row>
    <row r="240" spans="1:37" x14ac:dyDescent="0.25">
      <c r="A240" s="48" t="str">
        <f t="shared" si="133"/>
        <v>P11</v>
      </c>
      <c r="B240" s="77"/>
      <c r="C240" s="78"/>
      <c r="D240" s="8" t="s">
        <v>3</v>
      </c>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f>SUM(F240:AJ240)</f>
        <v>0</v>
      </c>
    </row>
    <row r="241" spans="1:37" x14ac:dyDescent="0.25">
      <c r="A241" s="49" t="str">
        <f t="shared" si="133"/>
        <v>P11</v>
      </c>
      <c r="B241" s="78"/>
      <c r="C241" s="5" t="s">
        <v>9</v>
      </c>
      <c r="D241" s="5" t="s">
        <v>4</v>
      </c>
      <c r="E241" s="1">
        <v>250.5</v>
      </c>
      <c r="F241" s="6">
        <f>E241+F238-F239</f>
        <v>250.5</v>
      </c>
      <c r="G241" s="6">
        <f t="shared" ref="G241:M241" si="163">F241+G238-G239</f>
        <v>250.5</v>
      </c>
      <c r="H241" s="6">
        <f t="shared" si="163"/>
        <v>250.5</v>
      </c>
      <c r="I241" s="6">
        <f t="shared" si="163"/>
        <v>250.5</v>
      </c>
      <c r="J241" s="6">
        <f t="shared" si="163"/>
        <v>250.5</v>
      </c>
      <c r="K241" s="6">
        <f t="shared" si="163"/>
        <v>250.5</v>
      </c>
      <c r="L241" s="6">
        <f t="shared" si="163"/>
        <v>250.5</v>
      </c>
      <c r="M241" s="6">
        <f t="shared" si="163"/>
        <v>250.5</v>
      </c>
      <c r="N241" s="6">
        <f>M241+N238-N239</f>
        <v>250.5</v>
      </c>
      <c r="O241" s="6">
        <f t="shared" ref="O241" si="164">N241+O238-O239</f>
        <v>250.5</v>
      </c>
      <c r="P241" s="6">
        <f>O241+P238-P239</f>
        <v>250.5</v>
      </c>
      <c r="Q241" s="6">
        <f>P241+Q238-Q239</f>
        <v>250.5</v>
      </c>
      <c r="R241" s="6">
        <f t="shared" ref="R241:T241" si="165">Q241+R238-R239</f>
        <v>250.5</v>
      </c>
      <c r="S241" s="6">
        <f t="shared" si="165"/>
        <v>250.5</v>
      </c>
      <c r="T241" s="6">
        <f t="shared" si="165"/>
        <v>250.5</v>
      </c>
      <c r="U241" s="6">
        <f>T241+U238-U239</f>
        <v>250.5</v>
      </c>
      <c r="V241" s="6">
        <f t="shared" ref="V241:AD241" si="166">U241+V238-V239</f>
        <v>250.5</v>
      </c>
      <c r="W241" s="6">
        <f t="shared" si="166"/>
        <v>250.5</v>
      </c>
      <c r="X241" s="6">
        <f t="shared" si="166"/>
        <v>250.5</v>
      </c>
      <c r="Y241" s="6">
        <f t="shared" si="166"/>
        <v>250.5</v>
      </c>
      <c r="Z241" s="6">
        <f t="shared" si="166"/>
        <v>250.5</v>
      </c>
      <c r="AA241" s="6">
        <f t="shared" si="166"/>
        <v>250.5</v>
      </c>
      <c r="AB241" s="6">
        <f t="shared" si="166"/>
        <v>250.5</v>
      </c>
      <c r="AC241" s="6">
        <f t="shared" si="166"/>
        <v>250.5</v>
      </c>
      <c r="AD241" s="6">
        <f t="shared" si="166"/>
        <v>250.5</v>
      </c>
      <c r="AE241" s="6">
        <f>AD241+AE238-AE239</f>
        <v>250.5</v>
      </c>
      <c r="AF241" s="6">
        <f>AE241+AF238-AF239</f>
        <v>250.5</v>
      </c>
      <c r="AG241" s="6">
        <f t="shared" ref="AG241:AH241" si="167">AF241+AG238-AG239</f>
        <v>250.5</v>
      </c>
      <c r="AH241" s="6">
        <f t="shared" si="167"/>
        <v>250.5</v>
      </c>
      <c r="AI241" s="6">
        <f t="shared" ref="AI241:AJ241" si="168">AG241+AI238-AI239</f>
        <v>250.5</v>
      </c>
      <c r="AJ241" s="6">
        <f t="shared" si="168"/>
        <v>250.5</v>
      </c>
      <c r="AK241" s="6">
        <f>AJ241</f>
        <v>250.5</v>
      </c>
    </row>
    <row r="242" spans="1:37" x14ac:dyDescent="0.25">
      <c r="A242" s="47" t="s">
        <v>89</v>
      </c>
      <c r="B242" s="76">
        <f>VLOOKUP(A242,[1]INTI!$F$4:$G$317,2,FALSE)</f>
        <v>21.023</v>
      </c>
      <c r="C242" s="8" t="s">
        <v>7</v>
      </c>
      <c r="D242" s="8" t="s">
        <v>4</v>
      </c>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f>SUM(F242:AJ242)</f>
        <v>0</v>
      </c>
    </row>
    <row r="243" spans="1:37" x14ac:dyDescent="0.25">
      <c r="A243" s="48" t="str">
        <f t="shared" si="133"/>
        <v>P10</v>
      </c>
      <c r="B243" s="77"/>
      <c r="C243" s="76" t="s">
        <v>8</v>
      </c>
      <c r="D243" s="8" t="s">
        <v>4</v>
      </c>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f>SUM(F243:AJ243)</f>
        <v>0</v>
      </c>
    </row>
    <row r="244" spans="1:37" x14ac:dyDescent="0.25">
      <c r="A244" s="48" t="str">
        <f t="shared" si="133"/>
        <v>P10</v>
      </c>
      <c r="B244" s="77"/>
      <c r="C244" s="78"/>
      <c r="D244" s="8" t="s">
        <v>3</v>
      </c>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f>SUM(F244:AJ244)</f>
        <v>0</v>
      </c>
    </row>
    <row r="245" spans="1:37" x14ac:dyDescent="0.25">
      <c r="A245" s="49" t="str">
        <f t="shared" si="133"/>
        <v>P10</v>
      </c>
      <c r="B245" s="78"/>
      <c r="C245" s="5" t="s">
        <v>9</v>
      </c>
      <c r="D245" s="5" t="s">
        <v>4</v>
      </c>
      <c r="E245" s="1">
        <v>0</v>
      </c>
      <c r="F245" s="6">
        <f>E245+F242-F243</f>
        <v>0</v>
      </c>
      <c r="G245" s="6">
        <f t="shared" ref="G245:M245" si="169">F245+G242-G243</f>
        <v>0</v>
      </c>
      <c r="H245" s="6">
        <f t="shared" si="169"/>
        <v>0</v>
      </c>
      <c r="I245" s="6">
        <f t="shared" si="169"/>
        <v>0</v>
      </c>
      <c r="J245" s="6">
        <f t="shared" si="169"/>
        <v>0</v>
      </c>
      <c r="K245" s="6">
        <f t="shared" si="169"/>
        <v>0</v>
      </c>
      <c r="L245" s="6">
        <f t="shared" si="169"/>
        <v>0</v>
      </c>
      <c r="M245" s="6">
        <f t="shared" si="169"/>
        <v>0</v>
      </c>
      <c r="N245" s="6">
        <f>M245+N242-N243</f>
        <v>0</v>
      </c>
      <c r="O245" s="6">
        <f t="shared" ref="O245" si="170">N245+O242-O243</f>
        <v>0</v>
      </c>
      <c r="P245" s="6">
        <f>O245+P242-P243</f>
        <v>0</v>
      </c>
      <c r="Q245" s="6">
        <f>P245+Q242-Q243</f>
        <v>0</v>
      </c>
      <c r="R245" s="6">
        <f t="shared" ref="R245:T245" si="171">Q245+R242-R243</f>
        <v>0</v>
      </c>
      <c r="S245" s="6">
        <f t="shared" si="171"/>
        <v>0</v>
      </c>
      <c r="T245" s="6">
        <f t="shared" si="171"/>
        <v>0</v>
      </c>
      <c r="U245" s="6">
        <f>T245+U242-U243</f>
        <v>0</v>
      </c>
      <c r="V245" s="6">
        <f t="shared" ref="V245:AD245" si="172">U245+V242-V243</f>
        <v>0</v>
      </c>
      <c r="W245" s="6">
        <f t="shared" si="172"/>
        <v>0</v>
      </c>
      <c r="X245" s="6">
        <f t="shared" si="172"/>
        <v>0</v>
      </c>
      <c r="Y245" s="6">
        <f t="shared" si="172"/>
        <v>0</v>
      </c>
      <c r="Z245" s="6">
        <f t="shared" si="172"/>
        <v>0</v>
      </c>
      <c r="AA245" s="6">
        <f t="shared" si="172"/>
        <v>0</v>
      </c>
      <c r="AB245" s="6">
        <f t="shared" si="172"/>
        <v>0</v>
      </c>
      <c r="AC245" s="6">
        <f t="shared" si="172"/>
        <v>0</v>
      </c>
      <c r="AD245" s="6">
        <f t="shared" si="172"/>
        <v>0</v>
      </c>
      <c r="AE245" s="6">
        <f>AD245+AE242-AE243</f>
        <v>0</v>
      </c>
      <c r="AF245" s="6">
        <f>AE245+AF242-AF243</f>
        <v>0</v>
      </c>
      <c r="AG245" s="6">
        <f t="shared" ref="AG245:AH245" si="173">AF245+AG242-AG243</f>
        <v>0</v>
      </c>
      <c r="AH245" s="6">
        <f t="shared" si="173"/>
        <v>0</v>
      </c>
      <c r="AI245" s="6">
        <f t="shared" ref="AI245:AJ245" si="174">AG245+AI242-AI243</f>
        <v>0</v>
      </c>
      <c r="AJ245" s="6">
        <f t="shared" si="174"/>
        <v>0</v>
      </c>
      <c r="AK245" s="6">
        <f>AJ245</f>
        <v>0</v>
      </c>
    </row>
    <row r="246" spans="1:37" x14ac:dyDescent="0.25">
      <c r="A246" s="47" t="s">
        <v>90</v>
      </c>
      <c r="B246" s="76">
        <f>VLOOKUP(A246,[1]INTI!$F$4:$G$317,2,FALSE)</f>
        <v>3.13</v>
      </c>
      <c r="C246" s="8" t="s">
        <v>7</v>
      </c>
      <c r="D246" s="8" t="s">
        <v>4</v>
      </c>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f>SUM(F246:AJ246)</f>
        <v>0</v>
      </c>
    </row>
    <row r="247" spans="1:37" x14ac:dyDescent="0.25">
      <c r="A247" s="48" t="str">
        <f t="shared" si="133"/>
        <v>P18</v>
      </c>
      <c r="B247" s="77"/>
      <c r="C247" s="76" t="s">
        <v>8</v>
      </c>
      <c r="D247" s="8" t="s">
        <v>4</v>
      </c>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f>SUM(F247:AJ247)</f>
        <v>0</v>
      </c>
    </row>
    <row r="248" spans="1:37" x14ac:dyDescent="0.25">
      <c r="A248" s="48" t="str">
        <f t="shared" si="133"/>
        <v>P18</v>
      </c>
      <c r="B248" s="77"/>
      <c r="C248" s="78"/>
      <c r="D248" s="8" t="s">
        <v>3</v>
      </c>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f>SUM(F248:AJ248)</f>
        <v>0</v>
      </c>
    </row>
    <row r="249" spans="1:37" x14ac:dyDescent="0.25">
      <c r="A249" s="49" t="str">
        <f t="shared" si="133"/>
        <v>P18</v>
      </c>
      <c r="B249" s="78"/>
      <c r="C249" s="5" t="s">
        <v>9</v>
      </c>
      <c r="D249" s="5" t="s">
        <v>4</v>
      </c>
      <c r="E249" s="1">
        <v>-236.18</v>
      </c>
      <c r="F249" s="6">
        <f>E249+F246-F247</f>
        <v>-236.18</v>
      </c>
      <c r="G249" s="6">
        <f t="shared" ref="G249:M249" si="175">F249+G246-G247</f>
        <v>-236.18</v>
      </c>
      <c r="H249" s="6">
        <f t="shared" si="175"/>
        <v>-236.18</v>
      </c>
      <c r="I249" s="6">
        <f t="shared" si="175"/>
        <v>-236.18</v>
      </c>
      <c r="J249" s="6">
        <f t="shared" si="175"/>
        <v>-236.18</v>
      </c>
      <c r="K249" s="6">
        <f t="shared" si="175"/>
        <v>-236.18</v>
      </c>
      <c r="L249" s="6">
        <f t="shared" si="175"/>
        <v>-236.18</v>
      </c>
      <c r="M249" s="6">
        <f t="shared" si="175"/>
        <v>-236.18</v>
      </c>
      <c r="N249" s="6">
        <f>M249+N246-N247</f>
        <v>-236.18</v>
      </c>
      <c r="O249" s="6">
        <f t="shared" ref="O249" si="176">N249+O246-O247</f>
        <v>-236.18</v>
      </c>
      <c r="P249" s="6">
        <f>O249+P246-P247</f>
        <v>-236.18</v>
      </c>
      <c r="Q249" s="6">
        <f>P249+Q246-Q247</f>
        <v>-236.18</v>
      </c>
      <c r="R249" s="6">
        <f t="shared" ref="R249:T249" si="177">Q249+R246-R247</f>
        <v>-236.18</v>
      </c>
      <c r="S249" s="6">
        <f t="shared" si="177"/>
        <v>-236.18</v>
      </c>
      <c r="T249" s="6">
        <f t="shared" si="177"/>
        <v>-236.18</v>
      </c>
      <c r="U249" s="6">
        <f>T249+U246-U247</f>
        <v>-236.18</v>
      </c>
      <c r="V249" s="6">
        <f t="shared" ref="V249:AD249" si="178">U249+V246-V247</f>
        <v>-236.18</v>
      </c>
      <c r="W249" s="6">
        <f t="shared" si="178"/>
        <v>-236.18</v>
      </c>
      <c r="X249" s="6">
        <f t="shared" si="178"/>
        <v>-236.18</v>
      </c>
      <c r="Y249" s="6">
        <f t="shared" si="178"/>
        <v>-236.18</v>
      </c>
      <c r="Z249" s="6">
        <f t="shared" si="178"/>
        <v>-236.18</v>
      </c>
      <c r="AA249" s="6">
        <f t="shared" si="178"/>
        <v>-236.18</v>
      </c>
      <c r="AB249" s="6">
        <f t="shared" si="178"/>
        <v>-236.18</v>
      </c>
      <c r="AC249" s="6">
        <f t="shared" si="178"/>
        <v>-236.18</v>
      </c>
      <c r="AD249" s="6">
        <f t="shared" si="178"/>
        <v>-236.18</v>
      </c>
      <c r="AE249" s="6">
        <f>AD249+AE246-AE247</f>
        <v>-236.18</v>
      </c>
      <c r="AF249" s="6">
        <f>AE249+AF246-AF247</f>
        <v>-236.18</v>
      </c>
      <c r="AG249" s="6">
        <f t="shared" ref="AG249:AH249" si="179">AF249+AG246-AG247</f>
        <v>-236.18</v>
      </c>
      <c r="AH249" s="6">
        <f t="shared" si="179"/>
        <v>-236.18</v>
      </c>
      <c r="AI249" s="6">
        <f t="shared" ref="AI249:AJ249" si="180">AG249+AI246-AI247</f>
        <v>-236.18</v>
      </c>
      <c r="AJ249" s="6">
        <f t="shared" si="180"/>
        <v>-236.18</v>
      </c>
      <c r="AK249" s="6">
        <f>AJ249</f>
        <v>-236.18</v>
      </c>
    </row>
    <row r="250" spans="1:37" x14ac:dyDescent="0.25">
      <c r="A250" s="47" t="s">
        <v>91</v>
      </c>
      <c r="B250" s="76">
        <f>VLOOKUP(A250,[1]INTI!$F$4:$G$317,2,FALSE)</f>
        <v>13.840999999999999</v>
      </c>
      <c r="C250" s="8" t="s">
        <v>7</v>
      </c>
      <c r="D250" s="8" t="s">
        <v>4</v>
      </c>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f>SUM(F250:AJ250)</f>
        <v>0</v>
      </c>
    </row>
    <row r="251" spans="1:37" x14ac:dyDescent="0.25">
      <c r="A251" s="48" t="str">
        <f t="shared" si="133"/>
        <v>T19</v>
      </c>
      <c r="B251" s="77"/>
      <c r="C251" s="76" t="s">
        <v>8</v>
      </c>
      <c r="D251" s="8" t="s">
        <v>4</v>
      </c>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f>SUM(F251:AJ251)</f>
        <v>0</v>
      </c>
    </row>
    <row r="252" spans="1:37" x14ac:dyDescent="0.25">
      <c r="A252" s="48" t="str">
        <f t="shared" si="133"/>
        <v>T19</v>
      </c>
      <c r="B252" s="77"/>
      <c r="C252" s="78"/>
      <c r="D252" s="8" t="s">
        <v>3</v>
      </c>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f>SUM(F252:AJ252)</f>
        <v>0</v>
      </c>
    </row>
    <row r="253" spans="1:37" x14ac:dyDescent="0.25">
      <c r="A253" s="49" t="str">
        <f t="shared" si="133"/>
        <v>T19</v>
      </c>
      <c r="B253" s="78"/>
      <c r="C253" s="5" t="s">
        <v>9</v>
      </c>
      <c r="D253" s="5" t="s">
        <v>4</v>
      </c>
      <c r="E253" s="1">
        <v>-204</v>
      </c>
      <c r="F253" s="6">
        <f>E253+F250-F251</f>
        <v>-204</v>
      </c>
      <c r="G253" s="6">
        <f t="shared" ref="G253:M253" si="181">F253+G250-G251</f>
        <v>-204</v>
      </c>
      <c r="H253" s="6">
        <f t="shared" si="181"/>
        <v>-204</v>
      </c>
      <c r="I253" s="6">
        <f t="shared" si="181"/>
        <v>-204</v>
      </c>
      <c r="J253" s="6">
        <f t="shared" si="181"/>
        <v>-204</v>
      </c>
      <c r="K253" s="6">
        <f t="shared" si="181"/>
        <v>-204</v>
      </c>
      <c r="L253" s="6">
        <f t="shared" si="181"/>
        <v>-204</v>
      </c>
      <c r="M253" s="6">
        <f t="shared" si="181"/>
        <v>-204</v>
      </c>
      <c r="N253" s="6">
        <f>M253+N250-N251</f>
        <v>-204</v>
      </c>
      <c r="O253" s="6">
        <f t="shared" ref="O253" si="182">N253+O250-O251</f>
        <v>-204</v>
      </c>
      <c r="P253" s="6">
        <f>O253+P250-P251</f>
        <v>-204</v>
      </c>
      <c r="Q253" s="6">
        <f>P253+Q250-Q251</f>
        <v>-204</v>
      </c>
      <c r="R253" s="6">
        <f t="shared" ref="R253:T253" si="183">Q253+R250-R251</f>
        <v>-204</v>
      </c>
      <c r="S253" s="6">
        <f t="shared" si="183"/>
        <v>-204</v>
      </c>
      <c r="T253" s="6">
        <f t="shared" si="183"/>
        <v>-204</v>
      </c>
      <c r="U253" s="6">
        <f>T253+U250-U251</f>
        <v>-204</v>
      </c>
      <c r="V253" s="6">
        <f t="shared" ref="V253:AD253" si="184">U253+V250-V251</f>
        <v>-204</v>
      </c>
      <c r="W253" s="6">
        <f t="shared" si="184"/>
        <v>-204</v>
      </c>
      <c r="X253" s="6">
        <f t="shared" si="184"/>
        <v>-204</v>
      </c>
      <c r="Y253" s="6">
        <f t="shared" si="184"/>
        <v>-204</v>
      </c>
      <c r="Z253" s="6">
        <f t="shared" si="184"/>
        <v>-204</v>
      </c>
      <c r="AA253" s="6">
        <f t="shared" si="184"/>
        <v>-204</v>
      </c>
      <c r="AB253" s="6">
        <f t="shared" si="184"/>
        <v>-204</v>
      </c>
      <c r="AC253" s="6">
        <f t="shared" si="184"/>
        <v>-204</v>
      </c>
      <c r="AD253" s="6">
        <f t="shared" si="184"/>
        <v>-204</v>
      </c>
      <c r="AE253" s="6">
        <f>AD253+AE250-AE251</f>
        <v>-204</v>
      </c>
      <c r="AF253" s="6">
        <f>AE253+AF250-AF251</f>
        <v>-204</v>
      </c>
      <c r="AG253" s="6">
        <f t="shared" ref="AG253:AH253" si="185">AF253+AG250-AG251</f>
        <v>-204</v>
      </c>
      <c r="AH253" s="6">
        <f t="shared" si="185"/>
        <v>-204</v>
      </c>
      <c r="AI253" s="6">
        <f>AG253+AI250-AI251</f>
        <v>-204</v>
      </c>
      <c r="AJ253" s="6">
        <f>AH253+AJ250-AJ251</f>
        <v>-204</v>
      </c>
      <c r="AK253" s="6">
        <f>AJ253</f>
        <v>-204</v>
      </c>
    </row>
    <row r="254" spans="1:37" x14ac:dyDescent="0.25">
      <c r="A254" s="47" t="s">
        <v>92</v>
      </c>
      <c r="B254" s="76">
        <f>VLOOKUP(A254,[1]INTI!$F$4:$G$317,2,FALSE)</f>
        <v>40.807000000000002</v>
      </c>
      <c r="C254" s="8" t="s">
        <v>7</v>
      </c>
      <c r="D254" s="8" t="s">
        <v>4</v>
      </c>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f>SUM(F254:AJ254)</f>
        <v>0</v>
      </c>
    </row>
    <row r="255" spans="1:37" x14ac:dyDescent="0.25">
      <c r="A255" s="48" t="str">
        <f t="shared" si="133"/>
        <v>T22</v>
      </c>
      <c r="B255" s="77"/>
      <c r="C255" s="76" t="s">
        <v>8</v>
      </c>
      <c r="D255" s="8" t="s">
        <v>4</v>
      </c>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f>SUM(F255:AJ255)</f>
        <v>0</v>
      </c>
    </row>
    <row r="256" spans="1:37" x14ac:dyDescent="0.25">
      <c r="A256" s="48" t="str">
        <f t="shared" si="133"/>
        <v>T22</v>
      </c>
      <c r="B256" s="77"/>
      <c r="C256" s="78"/>
      <c r="D256" s="8" t="s">
        <v>3</v>
      </c>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f>SUM(F256:AJ256)</f>
        <v>0</v>
      </c>
    </row>
    <row r="257" spans="1:37" x14ac:dyDescent="0.25">
      <c r="A257" s="49" t="str">
        <f t="shared" si="133"/>
        <v>T22</v>
      </c>
      <c r="B257" s="78"/>
      <c r="C257" s="5" t="s">
        <v>9</v>
      </c>
      <c r="D257" s="5" t="s">
        <v>4</v>
      </c>
      <c r="E257" s="1">
        <v>97.92</v>
      </c>
      <c r="F257" s="6">
        <f>E257+F254-F255</f>
        <v>97.92</v>
      </c>
      <c r="G257" s="6">
        <f t="shared" ref="G257:M257" si="186">F257+G254-G255</f>
        <v>97.92</v>
      </c>
      <c r="H257" s="6">
        <f t="shared" si="186"/>
        <v>97.92</v>
      </c>
      <c r="I257" s="6">
        <f t="shared" si="186"/>
        <v>97.92</v>
      </c>
      <c r="J257" s="6">
        <f t="shared" si="186"/>
        <v>97.92</v>
      </c>
      <c r="K257" s="6">
        <f t="shared" si="186"/>
        <v>97.92</v>
      </c>
      <c r="L257" s="6">
        <f t="shared" si="186"/>
        <v>97.92</v>
      </c>
      <c r="M257" s="6">
        <f t="shared" si="186"/>
        <v>97.92</v>
      </c>
      <c r="N257" s="6">
        <f>M257+N254-N255</f>
        <v>97.92</v>
      </c>
      <c r="O257" s="6">
        <f t="shared" ref="O257" si="187">N257+O254-O255</f>
        <v>97.92</v>
      </c>
      <c r="P257" s="6">
        <f>O257+P254-P255</f>
        <v>97.92</v>
      </c>
      <c r="Q257" s="6">
        <f>P257+Q254-Q255</f>
        <v>97.92</v>
      </c>
      <c r="R257" s="6">
        <f t="shared" ref="R257:T257" si="188">Q257+R254-R255</f>
        <v>97.92</v>
      </c>
      <c r="S257" s="6">
        <f t="shared" si="188"/>
        <v>97.92</v>
      </c>
      <c r="T257" s="6">
        <f t="shared" si="188"/>
        <v>97.92</v>
      </c>
      <c r="U257" s="6">
        <f>T257+U254-U255</f>
        <v>97.92</v>
      </c>
      <c r="V257" s="6">
        <f t="shared" ref="V257:AD257" si="189">U257+V254-V255</f>
        <v>97.92</v>
      </c>
      <c r="W257" s="6">
        <f t="shared" si="189"/>
        <v>97.92</v>
      </c>
      <c r="X257" s="6">
        <f t="shared" si="189"/>
        <v>97.92</v>
      </c>
      <c r="Y257" s="6">
        <f t="shared" si="189"/>
        <v>97.92</v>
      </c>
      <c r="Z257" s="6">
        <f t="shared" si="189"/>
        <v>97.92</v>
      </c>
      <c r="AA257" s="6">
        <f t="shared" si="189"/>
        <v>97.92</v>
      </c>
      <c r="AB257" s="6">
        <f t="shared" si="189"/>
        <v>97.92</v>
      </c>
      <c r="AC257" s="6">
        <f t="shared" si="189"/>
        <v>97.92</v>
      </c>
      <c r="AD257" s="6">
        <f t="shared" si="189"/>
        <v>97.92</v>
      </c>
      <c r="AE257" s="6">
        <f>AD257+AE254-AE255</f>
        <v>97.92</v>
      </c>
      <c r="AF257" s="6">
        <f>AE257+AF254-AF255</f>
        <v>97.92</v>
      </c>
      <c r="AG257" s="6">
        <f t="shared" ref="AG257:AH257" si="190">AF257+AG254-AG255</f>
        <v>97.92</v>
      </c>
      <c r="AH257" s="6">
        <f t="shared" si="190"/>
        <v>97.92</v>
      </c>
      <c r="AI257" s="6">
        <f t="shared" ref="AI257:AJ257" si="191">AG257+AI254-AI255</f>
        <v>97.92</v>
      </c>
      <c r="AJ257" s="6">
        <f t="shared" si="191"/>
        <v>97.92</v>
      </c>
      <c r="AK257" s="6">
        <f>AJ257</f>
        <v>97.92</v>
      </c>
    </row>
    <row r="258" spans="1:37" x14ac:dyDescent="0.25">
      <c r="A258" s="47" t="s">
        <v>93</v>
      </c>
      <c r="B258" s="76">
        <f>VLOOKUP(A258,[1]INTI!$F$4:$G$317,2,FALSE)</f>
        <v>14.628</v>
      </c>
      <c r="C258" s="8" t="s">
        <v>7</v>
      </c>
      <c r="D258" s="8" t="s">
        <v>4</v>
      </c>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f>SUM(F258:AJ258)</f>
        <v>0</v>
      </c>
    </row>
    <row r="259" spans="1:37" x14ac:dyDescent="0.25">
      <c r="A259" s="48" t="str">
        <f t="shared" si="133"/>
        <v>T17</v>
      </c>
      <c r="B259" s="77"/>
      <c r="C259" s="76" t="s">
        <v>8</v>
      </c>
      <c r="D259" s="8" t="s">
        <v>4</v>
      </c>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f>SUM(F259:AJ259)</f>
        <v>0</v>
      </c>
    </row>
    <row r="260" spans="1:37" x14ac:dyDescent="0.25">
      <c r="A260" s="48" t="str">
        <f t="shared" si="133"/>
        <v>T17</v>
      </c>
      <c r="B260" s="77"/>
      <c r="C260" s="78"/>
      <c r="D260" s="8" t="s">
        <v>3</v>
      </c>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f>SUM(F260:AJ260)</f>
        <v>0</v>
      </c>
    </row>
    <row r="261" spans="1:37" x14ac:dyDescent="0.25">
      <c r="A261" s="49" t="str">
        <f t="shared" si="133"/>
        <v>T17</v>
      </c>
      <c r="B261" s="78"/>
      <c r="C261" s="5" t="s">
        <v>9</v>
      </c>
      <c r="D261" s="5" t="s">
        <v>4</v>
      </c>
      <c r="E261" s="1">
        <v>-161.51</v>
      </c>
      <c r="F261" s="6">
        <f>E261+F258-F259</f>
        <v>-161.51</v>
      </c>
      <c r="G261" s="6">
        <f t="shared" ref="G261:M261" si="192">F261+G258-G259</f>
        <v>-161.51</v>
      </c>
      <c r="H261" s="6">
        <f t="shared" si="192"/>
        <v>-161.51</v>
      </c>
      <c r="I261" s="6">
        <f t="shared" si="192"/>
        <v>-161.51</v>
      </c>
      <c r="J261" s="6">
        <f t="shared" si="192"/>
        <v>-161.51</v>
      </c>
      <c r="K261" s="6">
        <f t="shared" si="192"/>
        <v>-161.51</v>
      </c>
      <c r="L261" s="6">
        <f t="shared" si="192"/>
        <v>-161.51</v>
      </c>
      <c r="M261" s="6">
        <f t="shared" si="192"/>
        <v>-161.51</v>
      </c>
      <c r="N261" s="6">
        <f>M261+N258-N259</f>
        <v>-161.51</v>
      </c>
      <c r="O261" s="6">
        <f t="shared" ref="O261" si="193">N261+O258-O259</f>
        <v>-161.51</v>
      </c>
      <c r="P261" s="6">
        <f>O261+P258-P259</f>
        <v>-161.51</v>
      </c>
      <c r="Q261" s="6">
        <f>P261+Q258-Q259</f>
        <v>-161.51</v>
      </c>
      <c r="R261" s="6">
        <f t="shared" ref="R261:T261" si="194">Q261+R258-R259</f>
        <v>-161.51</v>
      </c>
      <c r="S261" s="6">
        <f t="shared" si="194"/>
        <v>-161.51</v>
      </c>
      <c r="T261" s="6">
        <f t="shared" si="194"/>
        <v>-161.51</v>
      </c>
      <c r="U261" s="6">
        <f>T261+U258-U259</f>
        <v>-161.51</v>
      </c>
      <c r="V261" s="6">
        <f t="shared" ref="V261:AD261" si="195">U261+V258-V259</f>
        <v>-161.51</v>
      </c>
      <c r="W261" s="6">
        <f t="shared" si="195"/>
        <v>-161.51</v>
      </c>
      <c r="X261" s="6">
        <f t="shared" si="195"/>
        <v>-161.51</v>
      </c>
      <c r="Y261" s="6">
        <f t="shared" si="195"/>
        <v>-161.51</v>
      </c>
      <c r="Z261" s="6">
        <f t="shared" si="195"/>
        <v>-161.51</v>
      </c>
      <c r="AA261" s="6">
        <f t="shared" si="195"/>
        <v>-161.51</v>
      </c>
      <c r="AB261" s="6">
        <f t="shared" si="195"/>
        <v>-161.51</v>
      </c>
      <c r="AC261" s="6">
        <f t="shared" si="195"/>
        <v>-161.51</v>
      </c>
      <c r="AD261" s="6">
        <f t="shared" si="195"/>
        <v>-161.51</v>
      </c>
      <c r="AE261" s="6">
        <f>AD261+AE258-AE259</f>
        <v>-161.51</v>
      </c>
      <c r="AF261" s="6">
        <f>AE261+AF258-AF259</f>
        <v>-161.51</v>
      </c>
      <c r="AG261" s="6">
        <f t="shared" ref="AG261:AH261" si="196">AF261+AG258-AG259</f>
        <v>-161.51</v>
      </c>
      <c r="AH261" s="6">
        <f t="shared" si="196"/>
        <v>-161.51</v>
      </c>
      <c r="AI261" s="6">
        <f t="shared" ref="AI261:AJ261" si="197">AG261+AI258-AI259</f>
        <v>-161.51</v>
      </c>
      <c r="AJ261" s="6">
        <f t="shared" si="197"/>
        <v>-161.51</v>
      </c>
      <c r="AK261" s="6">
        <f>AJ261</f>
        <v>-161.51</v>
      </c>
    </row>
    <row r="262" spans="1:37" x14ac:dyDescent="0.25">
      <c r="A262" s="47" t="s">
        <v>94</v>
      </c>
      <c r="B262" s="76">
        <f>VLOOKUP(A262,[1]INTI!$F$4:$G$317,2,FALSE)</f>
        <v>33.692999999999998</v>
      </c>
      <c r="C262" s="8" t="s">
        <v>7</v>
      </c>
      <c r="D262" s="8" t="s">
        <v>4</v>
      </c>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f>SUM(F262:AJ262)</f>
        <v>0</v>
      </c>
    </row>
    <row r="263" spans="1:37" x14ac:dyDescent="0.25">
      <c r="A263" s="48" t="str">
        <f t="shared" si="133"/>
        <v>P08</v>
      </c>
      <c r="B263" s="77"/>
      <c r="C263" s="76" t="s">
        <v>8</v>
      </c>
      <c r="D263" s="8" t="s">
        <v>4</v>
      </c>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f>SUM(F263:AJ263)</f>
        <v>0</v>
      </c>
    </row>
    <row r="264" spans="1:37" x14ac:dyDescent="0.25">
      <c r="A264" s="48" t="str">
        <f t="shared" si="133"/>
        <v>P08</v>
      </c>
      <c r="B264" s="77"/>
      <c r="C264" s="78"/>
      <c r="D264" s="8" t="s">
        <v>3</v>
      </c>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f>SUM(F264:AJ264)</f>
        <v>0</v>
      </c>
    </row>
    <row r="265" spans="1:37" x14ac:dyDescent="0.25">
      <c r="A265" s="49" t="str">
        <f t="shared" si="133"/>
        <v>P08</v>
      </c>
      <c r="B265" s="78"/>
      <c r="C265" s="5" t="s">
        <v>9</v>
      </c>
      <c r="D265" s="5" t="s">
        <v>4</v>
      </c>
      <c r="E265" s="1">
        <v>273.36</v>
      </c>
      <c r="F265" s="6">
        <f>E265+F262-F263</f>
        <v>273.36</v>
      </c>
      <c r="G265" s="6">
        <f t="shared" ref="G265:M265" si="198">F265+G262-G263</f>
        <v>273.36</v>
      </c>
      <c r="H265" s="6">
        <f t="shared" si="198"/>
        <v>273.36</v>
      </c>
      <c r="I265" s="6">
        <f t="shared" si="198"/>
        <v>273.36</v>
      </c>
      <c r="J265" s="6">
        <f t="shared" si="198"/>
        <v>273.36</v>
      </c>
      <c r="K265" s="6">
        <f t="shared" si="198"/>
        <v>273.36</v>
      </c>
      <c r="L265" s="6">
        <f t="shared" si="198"/>
        <v>273.36</v>
      </c>
      <c r="M265" s="6">
        <f t="shared" si="198"/>
        <v>273.36</v>
      </c>
      <c r="N265" s="6">
        <f>M265+N262-N263</f>
        <v>273.36</v>
      </c>
      <c r="O265" s="6">
        <f t="shared" ref="O265" si="199">N265+O262-O263</f>
        <v>273.36</v>
      </c>
      <c r="P265" s="6">
        <f>O265+P262-P263</f>
        <v>273.36</v>
      </c>
      <c r="Q265" s="6">
        <f>P265+Q262-Q263</f>
        <v>273.36</v>
      </c>
      <c r="R265" s="6">
        <f t="shared" ref="R265:T265" si="200">Q265+R262-R263</f>
        <v>273.36</v>
      </c>
      <c r="S265" s="6">
        <f t="shared" si="200"/>
        <v>273.36</v>
      </c>
      <c r="T265" s="6">
        <f t="shared" si="200"/>
        <v>273.36</v>
      </c>
      <c r="U265" s="6">
        <f>T265+U262-U263</f>
        <v>273.36</v>
      </c>
      <c r="V265" s="6">
        <f t="shared" ref="V265:AD265" si="201">U265+V262-V263</f>
        <v>273.36</v>
      </c>
      <c r="W265" s="6">
        <f t="shared" si="201"/>
        <v>273.36</v>
      </c>
      <c r="X265" s="6">
        <f t="shared" si="201"/>
        <v>273.36</v>
      </c>
      <c r="Y265" s="6">
        <f t="shared" si="201"/>
        <v>273.36</v>
      </c>
      <c r="Z265" s="6">
        <f t="shared" si="201"/>
        <v>273.36</v>
      </c>
      <c r="AA265" s="6">
        <f t="shared" si="201"/>
        <v>273.36</v>
      </c>
      <c r="AB265" s="6">
        <f t="shared" si="201"/>
        <v>273.36</v>
      </c>
      <c r="AC265" s="6">
        <f t="shared" si="201"/>
        <v>273.36</v>
      </c>
      <c r="AD265" s="6">
        <f t="shared" si="201"/>
        <v>273.36</v>
      </c>
      <c r="AE265" s="6">
        <f>AD265+AE262-AE263</f>
        <v>273.36</v>
      </c>
      <c r="AF265" s="6">
        <f>AE265+AF262-AF263</f>
        <v>273.36</v>
      </c>
      <c r="AG265" s="6">
        <f t="shared" ref="AG265:AH265" si="202">AF265+AG262-AG263</f>
        <v>273.36</v>
      </c>
      <c r="AH265" s="6">
        <f t="shared" si="202"/>
        <v>273.36</v>
      </c>
      <c r="AI265" s="6">
        <f t="shared" ref="AI265:AJ265" si="203">AG265+AI262-AI263</f>
        <v>273.36</v>
      </c>
      <c r="AJ265" s="6">
        <f t="shared" si="203"/>
        <v>273.36</v>
      </c>
      <c r="AK265" s="6">
        <f>AJ265</f>
        <v>273.36</v>
      </c>
    </row>
    <row r="266" spans="1:37" x14ac:dyDescent="0.25">
      <c r="A266" s="47" t="s">
        <v>95</v>
      </c>
      <c r="B266" s="76">
        <f>VLOOKUP(A266,[1]INTI!$F$4:$G$317,2,FALSE)</f>
        <v>23.396999999999998</v>
      </c>
      <c r="C266" s="8" t="s">
        <v>7</v>
      </c>
      <c r="D266" s="8" t="s">
        <v>4</v>
      </c>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f>SUM(F266:AJ266)</f>
        <v>0</v>
      </c>
    </row>
    <row r="267" spans="1:37" x14ac:dyDescent="0.25">
      <c r="A267" s="48" t="str">
        <f t="shared" si="133"/>
        <v>N10</v>
      </c>
      <c r="B267" s="77"/>
      <c r="C267" s="76" t="s">
        <v>8</v>
      </c>
      <c r="D267" s="8" t="s">
        <v>4</v>
      </c>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f>SUM(F267:AJ267)</f>
        <v>0</v>
      </c>
    </row>
    <row r="268" spans="1:37" x14ac:dyDescent="0.25">
      <c r="A268" s="48" t="str">
        <f t="shared" si="133"/>
        <v>N10</v>
      </c>
      <c r="B268" s="77"/>
      <c r="C268" s="78"/>
      <c r="D268" s="8" t="s">
        <v>3</v>
      </c>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f>SUM(F268:AJ268)</f>
        <v>0</v>
      </c>
    </row>
    <row r="269" spans="1:37" x14ac:dyDescent="0.25">
      <c r="A269" s="49" t="str">
        <f t="shared" si="133"/>
        <v>N10</v>
      </c>
      <c r="B269" s="78"/>
      <c r="C269" s="5" t="s">
        <v>9</v>
      </c>
      <c r="D269" s="5" t="s">
        <v>4</v>
      </c>
      <c r="E269" s="1">
        <v>171.09999999999997</v>
      </c>
      <c r="F269" s="6">
        <f>E269+F266-F267</f>
        <v>171.09999999999997</v>
      </c>
      <c r="G269" s="6">
        <f t="shared" ref="G269:M269" si="204">F269+G266-G267</f>
        <v>171.09999999999997</v>
      </c>
      <c r="H269" s="6">
        <f t="shared" si="204"/>
        <v>171.09999999999997</v>
      </c>
      <c r="I269" s="6">
        <f t="shared" si="204"/>
        <v>171.09999999999997</v>
      </c>
      <c r="J269" s="6">
        <f t="shared" si="204"/>
        <v>171.09999999999997</v>
      </c>
      <c r="K269" s="6">
        <f t="shared" si="204"/>
        <v>171.09999999999997</v>
      </c>
      <c r="L269" s="6">
        <f t="shared" si="204"/>
        <v>171.09999999999997</v>
      </c>
      <c r="M269" s="6">
        <f t="shared" si="204"/>
        <v>171.09999999999997</v>
      </c>
      <c r="N269" s="6">
        <f>M269+N266-N267</f>
        <v>171.09999999999997</v>
      </c>
      <c r="O269" s="6">
        <f t="shared" ref="O269" si="205">N269+O266-O267</f>
        <v>171.09999999999997</v>
      </c>
      <c r="P269" s="6">
        <f>O269+P266-P267</f>
        <v>171.09999999999997</v>
      </c>
      <c r="Q269" s="6">
        <f>P269+Q266-Q267</f>
        <v>171.09999999999997</v>
      </c>
      <c r="R269" s="6">
        <f t="shared" ref="R269:T269" si="206">Q269+R266-R267</f>
        <v>171.09999999999997</v>
      </c>
      <c r="S269" s="6">
        <f t="shared" si="206"/>
        <v>171.09999999999997</v>
      </c>
      <c r="T269" s="6">
        <f t="shared" si="206"/>
        <v>171.09999999999997</v>
      </c>
      <c r="U269" s="6">
        <f>T269+U266-U267</f>
        <v>171.09999999999997</v>
      </c>
      <c r="V269" s="6">
        <f t="shared" ref="V269:AD269" si="207">U269+V266-V267</f>
        <v>171.09999999999997</v>
      </c>
      <c r="W269" s="6">
        <f t="shared" si="207"/>
        <v>171.09999999999997</v>
      </c>
      <c r="X269" s="6">
        <f t="shared" si="207"/>
        <v>171.09999999999997</v>
      </c>
      <c r="Y269" s="6">
        <f t="shared" si="207"/>
        <v>171.09999999999997</v>
      </c>
      <c r="Z269" s="6">
        <f t="shared" si="207"/>
        <v>171.09999999999997</v>
      </c>
      <c r="AA269" s="6">
        <f t="shared" si="207"/>
        <v>171.09999999999997</v>
      </c>
      <c r="AB269" s="6">
        <f t="shared" si="207"/>
        <v>171.09999999999997</v>
      </c>
      <c r="AC269" s="6">
        <f t="shared" si="207"/>
        <v>171.09999999999997</v>
      </c>
      <c r="AD269" s="6">
        <f t="shared" si="207"/>
        <v>171.09999999999997</v>
      </c>
      <c r="AE269" s="6">
        <f>AD269+AE266-AE267</f>
        <v>171.09999999999997</v>
      </c>
      <c r="AF269" s="6">
        <f>AE269+AF266-AF267</f>
        <v>171.09999999999997</v>
      </c>
      <c r="AG269" s="6">
        <f t="shared" ref="AG269:AH269" si="208">AF269+AG266-AG267</f>
        <v>171.09999999999997</v>
      </c>
      <c r="AH269" s="6">
        <f t="shared" si="208"/>
        <v>171.09999999999997</v>
      </c>
      <c r="AI269" s="6">
        <f t="shared" ref="AI269:AJ269" si="209">AG269+AI266-AI267</f>
        <v>171.09999999999997</v>
      </c>
      <c r="AJ269" s="6">
        <f t="shared" si="209"/>
        <v>171.09999999999997</v>
      </c>
      <c r="AK269" s="6">
        <f>AJ269</f>
        <v>171.09999999999997</v>
      </c>
    </row>
    <row r="270" spans="1:37" x14ac:dyDescent="0.25">
      <c r="A270" s="47" t="s">
        <v>96</v>
      </c>
      <c r="B270" s="76">
        <f>VLOOKUP(A270,[1]INTI!$F$4:$G$317,2,FALSE)</f>
        <v>26.55</v>
      </c>
      <c r="C270" s="8" t="s">
        <v>7</v>
      </c>
      <c r="D270" s="8" t="s">
        <v>4</v>
      </c>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f>SUM(F270:AJ270)</f>
        <v>0</v>
      </c>
    </row>
    <row r="271" spans="1:37" x14ac:dyDescent="0.25">
      <c r="A271" s="48" t="str">
        <f t="shared" si="133"/>
        <v>K01</v>
      </c>
      <c r="B271" s="77"/>
      <c r="C271" s="76" t="s">
        <v>8</v>
      </c>
      <c r="D271" s="8" t="s">
        <v>4</v>
      </c>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f>SUM(F271:AJ271)</f>
        <v>0</v>
      </c>
    </row>
    <row r="272" spans="1:37" x14ac:dyDescent="0.25">
      <c r="A272" s="48" t="str">
        <f t="shared" si="133"/>
        <v>K01</v>
      </c>
      <c r="B272" s="77"/>
      <c r="C272" s="78"/>
      <c r="D272" s="8" t="s">
        <v>3</v>
      </c>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f>SUM(F272:AJ272)</f>
        <v>0</v>
      </c>
    </row>
    <row r="273" spans="1:37" x14ac:dyDescent="0.25">
      <c r="A273" s="49" t="str">
        <f t="shared" si="133"/>
        <v>K01</v>
      </c>
      <c r="B273" s="78"/>
      <c r="C273" s="5" t="s">
        <v>9</v>
      </c>
      <c r="D273" s="5" t="s">
        <v>4</v>
      </c>
      <c r="E273" s="1">
        <v>93.8</v>
      </c>
      <c r="F273" s="6">
        <f>E273+F270-F271</f>
        <v>93.8</v>
      </c>
      <c r="G273" s="6">
        <f t="shared" ref="G273:M273" si="210">F273+G270-G271</f>
        <v>93.8</v>
      </c>
      <c r="H273" s="6">
        <f t="shared" si="210"/>
        <v>93.8</v>
      </c>
      <c r="I273" s="6">
        <f t="shared" si="210"/>
        <v>93.8</v>
      </c>
      <c r="J273" s="6">
        <f t="shared" si="210"/>
        <v>93.8</v>
      </c>
      <c r="K273" s="6">
        <f t="shared" si="210"/>
        <v>93.8</v>
      </c>
      <c r="L273" s="6">
        <f t="shared" si="210"/>
        <v>93.8</v>
      </c>
      <c r="M273" s="6">
        <f t="shared" si="210"/>
        <v>93.8</v>
      </c>
      <c r="N273" s="6">
        <f>M273+N270-N271</f>
        <v>93.8</v>
      </c>
      <c r="O273" s="6">
        <f t="shared" ref="O273" si="211">N273+O270-O271</f>
        <v>93.8</v>
      </c>
      <c r="P273" s="6">
        <f>O273+P270-P271</f>
        <v>93.8</v>
      </c>
      <c r="Q273" s="6">
        <f>P273+Q270-Q271</f>
        <v>93.8</v>
      </c>
      <c r="R273" s="6">
        <f t="shared" ref="R273:T273" si="212">Q273+R270-R271</f>
        <v>93.8</v>
      </c>
      <c r="S273" s="6">
        <f t="shared" si="212"/>
        <v>93.8</v>
      </c>
      <c r="T273" s="6">
        <f t="shared" si="212"/>
        <v>93.8</v>
      </c>
      <c r="U273" s="6">
        <f>T273+U270-U271</f>
        <v>93.8</v>
      </c>
      <c r="V273" s="6">
        <f t="shared" ref="V273:AD273" si="213">U273+V270-V271</f>
        <v>93.8</v>
      </c>
      <c r="W273" s="6">
        <f t="shared" si="213"/>
        <v>93.8</v>
      </c>
      <c r="X273" s="6">
        <f t="shared" si="213"/>
        <v>93.8</v>
      </c>
      <c r="Y273" s="6">
        <f t="shared" si="213"/>
        <v>93.8</v>
      </c>
      <c r="Z273" s="6">
        <f t="shared" si="213"/>
        <v>93.8</v>
      </c>
      <c r="AA273" s="6">
        <f t="shared" si="213"/>
        <v>93.8</v>
      </c>
      <c r="AB273" s="6">
        <f t="shared" si="213"/>
        <v>93.8</v>
      </c>
      <c r="AC273" s="6">
        <f t="shared" si="213"/>
        <v>93.8</v>
      </c>
      <c r="AD273" s="6">
        <f t="shared" si="213"/>
        <v>93.8</v>
      </c>
      <c r="AE273" s="6">
        <f>AD273+AE270-AE271</f>
        <v>93.8</v>
      </c>
      <c r="AF273" s="6">
        <f>AE273+AF270-AF271</f>
        <v>93.8</v>
      </c>
      <c r="AG273" s="6">
        <f t="shared" ref="AG273:AH273" si="214">AF273+AG270-AG271</f>
        <v>93.8</v>
      </c>
      <c r="AH273" s="6">
        <f t="shared" si="214"/>
        <v>93.8</v>
      </c>
      <c r="AI273" s="6">
        <f t="shared" ref="AI273:AJ273" si="215">AG273+AI270-AI271</f>
        <v>93.8</v>
      </c>
      <c r="AJ273" s="6">
        <f t="shared" si="215"/>
        <v>93.8</v>
      </c>
      <c r="AK273" s="6">
        <f>AJ273</f>
        <v>93.8</v>
      </c>
    </row>
    <row r="274" spans="1:37" x14ac:dyDescent="0.25">
      <c r="A274" s="47" t="s">
        <v>97</v>
      </c>
      <c r="B274" s="76">
        <f>VLOOKUP(A274,[1]INTI!$F$4:$G$317,2,FALSE)</f>
        <v>16.622</v>
      </c>
      <c r="C274" s="8" t="s">
        <v>7</v>
      </c>
      <c r="D274" s="8" t="s">
        <v>4</v>
      </c>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f>SUM(F274:AJ274)</f>
        <v>0</v>
      </c>
    </row>
    <row r="275" spans="1:37" x14ac:dyDescent="0.25">
      <c r="A275" s="48" t="str">
        <f t="shared" ref="A275:A337" si="216">A274</f>
        <v>I04</v>
      </c>
      <c r="B275" s="77"/>
      <c r="C275" s="76" t="s">
        <v>8</v>
      </c>
      <c r="D275" s="8" t="s">
        <v>4</v>
      </c>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f>SUM(F275:AJ275)</f>
        <v>0</v>
      </c>
    </row>
    <row r="276" spans="1:37" x14ac:dyDescent="0.25">
      <c r="A276" s="48" t="str">
        <f t="shared" si="216"/>
        <v>I04</v>
      </c>
      <c r="B276" s="77"/>
      <c r="C276" s="78"/>
      <c r="D276" s="8" t="s">
        <v>3</v>
      </c>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f>SUM(F276:AJ276)</f>
        <v>0</v>
      </c>
    </row>
    <row r="277" spans="1:37" x14ac:dyDescent="0.25">
      <c r="A277" s="49" t="str">
        <f t="shared" si="216"/>
        <v>I04</v>
      </c>
      <c r="B277" s="78"/>
      <c r="C277" s="5" t="s">
        <v>9</v>
      </c>
      <c r="D277" s="5" t="s">
        <v>4</v>
      </c>
      <c r="E277" s="1">
        <v>-187.04</v>
      </c>
      <c r="F277" s="6">
        <f>E277+F274-F275</f>
        <v>-187.04</v>
      </c>
      <c r="G277" s="6">
        <f t="shared" ref="G277:M277" si="217">F277+G274-G275</f>
        <v>-187.04</v>
      </c>
      <c r="H277" s="6">
        <f t="shared" si="217"/>
        <v>-187.04</v>
      </c>
      <c r="I277" s="6">
        <f t="shared" si="217"/>
        <v>-187.04</v>
      </c>
      <c r="J277" s="6">
        <f t="shared" si="217"/>
        <v>-187.04</v>
      </c>
      <c r="K277" s="6">
        <f t="shared" si="217"/>
        <v>-187.04</v>
      </c>
      <c r="L277" s="6">
        <f t="shared" si="217"/>
        <v>-187.04</v>
      </c>
      <c r="M277" s="6">
        <f t="shared" si="217"/>
        <v>-187.04</v>
      </c>
      <c r="N277" s="6">
        <f>M277+N274-N275</f>
        <v>-187.04</v>
      </c>
      <c r="O277" s="6">
        <f t="shared" ref="O277" si="218">N277+O274-O275</f>
        <v>-187.04</v>
      </c>
      <c r="P277" s="6">
        <f>O277+P274-P275</f>
        <v>-187.04</v>
      </c>
      <c r="Q277" s="6">
        <f>P277+Q274-Q275</f>
        <v>-187.04</v>
      </c>
      <c r="R277" s="6">
        <f t="shared" ref="R277:T277" si="219">Q277+R274-R275</f>
        <v>-187.04</v>
      </c>
      <c r="S277" s="6">
        <f t="shared" si="219"/>
        <v>-187.04</v>
      </c>
      <c r="T277" s="6">
        <f t="shared" si="219"/>
        <v>-187.04</v>
      </c>
      <c r="U277" s="6">
        <f>T277+U274-U275</f>
        <v>-187.04</v>
      </c>
      <c r="V277" s="6">
        <f t="shared" ref="V277:AD277" si="220">U277+V274-V275</f>
        <v>-187.04</v>
      </c>
      <c r="W277" s="6">
        <f t="shared" si="220"/>
        <v>-187.04</v>
      </c>
      <c r="X277" s="6">
        <f t="shared" si="220"/>
        <v>-187.04</v>
      </c>
      <c r="Y277" s="6">
        <f t="shared" si="220"/>
        <v>-187.04</v>
      </c>
      <c r="Z277" s="6">
        <f t="shared" si="220"/>
        <v>-187.04</v>
      </c>
      <c r="AA277" s="6">
        <f t="shared" si="220"/>
        <v>-187.04</v>
      </c>
      <c r="AB277" s="6">
        <f t="shared" si="220"/>
        <v>-187.04</v>
      </c>
      <c r="AC277" s="6">
        <f t="shared" si="220"/>
        <v>-187.04</v>
      </c>
      <c r="AD277" s="6">
        <f t="shared" si="220"/>
        <v>-187.04</v>
      </c>
      <c r="AE277" s="6">
        <f>AD277+AE274-AE275</f>
        <v>-187.04</v>
      </c>
      <c r="AF277" s="6">
        <f>AE277+AF274-AF275</f>
        <v>-187.04</v>
      </c>
      <c r="AG277" s="6">
        <f t="shared" ref="AG277:AH277" si="221">AF277+AG274-AG275</f>
        <v>-187.04</v>
      </c>
      <c r="AH277" s="6">
        <f t="shared" si="221"/>
        <v>-187.04</v>
      </c>
      <c r="AI277" s="6">
        <f t="shared" ref="AI277:AJ277" si="222">AG277+AI274-AI275</f>
        <v>-187.04</v>
      </c>
      <c r="AJ277" s="6">
        <f t="shared" si="222"/>
        <v>-187.04</v>
      </c>
      <c r="AK277" s="6">
        <f>AJ277</f>
        <v>-187.04</v>
      </c>
    </row>
    <row r="278" spans="1:37" x14ac:dyDescent="0.25">
      <c r="A278" s="47" t="s">
        <v>98</v>
      </c>
      <c r="B278" s="76">
        <f>VLOOKUP(A278,[1]INTI!$F$4:$G$317,2,FALSE)</f>
        <v>23.317</v>
      </c>
      <c r="C278" s="8" t="s">
        <v>7</v>
      </c>
      <c r="D278" s="8" t="s">
        <v>4</v>
      </c>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f>SUM(F278:AJ278)</f>
        <v>0</v>
      </c>
    </row>
    <row r="279" spans="1:37" x14ac:dyDescent="0.25">
      <c r="A279" s="48" t="str">
        <f t="shared" si="216"/>
        <v>N12</v>
      </c>
      <c r="B279" s="77"/>
      <c r="C279" s="76" t="s">
        <v>8</v>
      </c>
      <c r="D279" s="8" t="s">
        <v>4</v>
      </c>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f>SUM(F279:AJ279)</f>
        <v>0</v>
      </c>
    </row>
    <row r="280" spans="1:37" x14ac:dyDescent="0.25">
      <c r="A280" s="48" t="str">
        <f t="shared" si="216"/>
        <v>N12</v>
      </c>
      <c r="B280" s="77"/>
      <c r="C280" s="78"/>
      <c r="D280" s="8" t="s">
        <v>3</v>
      </c>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f>SUM(F280:AJ280)</f>
        <v>0</v>
      </c>
    </row>
    <row r="281" spans="1:37" x14ac:dyDescent="0.25">
      <c r="A281" s="49" t="str">
        <f t="shared" si="216"/>
        <v>N12</v>
      </c>
      <c r="B281" s="78"/>
      <c r="C281" s="5" t="s">
        <v>9</v>
      </c>
      <c r="D281" s="5" t="s">
        <v>4</v>
      </c>
      <c r="E281" s="1">
        <v>-157.92000000000002</v>
      </c>
      <c r="F281" s="6">
        <f>E281+F278-F279</f>
        <v>-157.92000000000002</v>
      </c>
      <c r="G281" s="6">
        <f t="shared" ref="G281:M281" si="223">F281+G278-G279</f>
        <v>-157.92000000000002</v>
      </c>
      <c r="H281" s="6">
        <f t="shared" si="223"/>
        <v>-157.92000000000002</v>
      </c>
      <c r="I281" s="6">
        <f t="shared" si="223"/>
        <v>-157.92000000000002</v>
      </c>
      <c r="J281" s="6">
        <f t="shared" si="223"/>
        <v>-157.92000000000002</v>
      </c>
      <c r="K281" s="6">
        <f t="shared" si="223"/>
        <v>-157.92000000000002</v>
      </c>
      <c r="L281" s="6">
        <f t="shared" si="223"/>
        <v>-157.92000000000002</v>
      </c>
      <c r="M281" s="6">
        <f t="shared" si="223"/>
        <v>-157.92000000000002</v>
      </c>
      <c r="N281" s="6">
        <f>M281+N278-N279</f>
        <v>-157.92000000000002</v>
      </c>
      <c r="O281" s="6">
        <f t="shared" ref="O281" si="224">N281+O278-O279</f>
        <v>-157.92000000000002</v>
      </c>
      <c r="P281" s="6">
        <f>O281+P278-P279</f>
        <v>-157.92000000000002</v>
      </c>
      <c r="Q281" s="6">
        <f>P281+Q278-Q279</f>
        <v>-157.92000000000002</v>
      </c>
      <c r="R281" s="6">
        <f t="shared" ref="R281:T281" si="225">Q281+R278-R279</f>
        <v>-157.92000000000002</v>
      </c>
      <c r="S281" s="6">
        <f t="shared" si="225"/>
        <v>-157.92000000000002</v>
      </c>
      <c r="T281" s="6">
        <f t="shared" si="225"/>
        <v>-157.92000000000002</v>
      </c>
      <c r="U281" s="6">
        <f>T281+U278-U279</f>
        <v>-157.92000000000002</v>
      </c>
      <c r="V281" s="6">
        <f t="shared" ref="V281:AD281" si="226">U281+V278-V279</f>
        <v>-157.92000000000002</v>
      </c>
      <c r="W281" s="6">
        <f t="shared" si="226"/>
        <v>-157.92000000000002</v>
      </c>
      <c r="X281" s="6">
        <f t="shared" si="226"/>
        <v>-157.92000000000002</v>
      </c>
      <c r="Y281" s="6">
        <f t="shared" si="226"/>
        <v>-157.92000000000002</v>
      </c>
      <c r="Z281" s="6">
        <f t="shared" si="226"/>
        <v>-157.92000000000002</v>
      </c>
      <c r="AA281" s="6">
        <f t="shared" si="226"/>
        <v>-157.92000000000002</v>
      </c>
      <c r="AB281" s="6">
        <f t="shared" si="226"/>
        <v>-157.92000000000002</v>
      </c>
      <c r="AC281" s="6">
        <f t="shared" si="226"/>
        <v>-157.92000000000002</v>
      </c>
      <c r="AD281" s="6">
        <f t="shared" si="226"/>
        <v>-157.92000000000002</v>
      </c>
      <c r="AE281" s="6">
        <f>AD281+AE278-AE279</f>
        <v>-157.92000000000002</v>
      </c>
      <c r="AF281" s="6">
        <f>AE281+AF278-AF279</f>
        <v>-157.92000000000002</v>
      </c>
      <c r="AG281" s="6">
        <f t="shared" ref="AG281:AH281" si="227">AF281+AG278-AG279</f>
        <v>-157.92000000000002</v>
      </c>
      <c r="AH281" s="6">
        <f t="shared" si="227"/>
        <v>-157.92000000000002</v>
      </c>
      <c r="AI281" s="6">
        <f t="shared" ref="AI281:AJ281" si="228">AG281+AI278-AI279</f>
        <v>-157.92000000000002</v>
      </c>
      <c r="AJ281" s="6">
        <f t="shared" si="228"/>
        <v>-157.92000000000002</v>
      </c>
      <c r="AK281" s="6">
        <f>AJ281</f>
        <v>-157.92000000000002</v>
      </c>
    </row>
    <row r="282" spans="1:37" x14ac:dyDescent="0.25">
      <c r="A282" s="47" t="s">
        <v>99</v>
      </c>
      <c r="B282" s="76">
        <f>VLOOKUP(A282,[1]INTI!$F$4:$G$317,2,FALSE)</f>
        <v>24.82</v>
      </c>
      <c r="C282" s="8" t="s">
        <v>7</v>
      </c>
      <c r="D282" s="8" t="s">
        <v>4</v>
      </c>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f>SUM(F282:AJ282)</f>
        <v>0</v>
      </c>
    </row>
    <row r="283" spans="1:37" x14ac:dyDescent="0.25">
      <c r="A283" s="48" t="str">
        <f t="shared" si="216"/>
        <v>L13</v>
      </c>
      <c r="B283" s="77"/>
      <c r="C283" s="76" t="s">
        <v>8</v>
      </c>
      <c r="D283" s="8" t="s">
        <v>4</v>
      </c>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f>SUM(F283:AJ283)</f>
        <v>0</v>
      </c>
    </row>
    <row r="284" spans="1:37" x14ac:dyDescent="0.25">
      <c r="A284" s="48" t="str">
        <f t="shared" si="216"/>
        <v>L13</v>
      </c>
      <c r="B284" s="77"/>
      <c r="C284" s="78"/>
      <c r="D284" s="8" t="s">
        <v>3</v>
      </c>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f>SUM(F284:AJ284)</f>
        <v>0</v>
      </c>
    </row>
    <row r="285" spans="1:37" x14ac:dyDescent="0.25">
      <c r="A285" s="49" t="str">
        <f t="shared" si="216"/>
        <v>L13</v>
      </c>
      <c r="B285" s="78"/>
      <c r="C285" s="5" t="s">
        <v>9</v>
      </c>
      <c r="D285" s="5" t="s">
        <v>4</v>
      </c>
      <c r="E285" s="1">
        <v>810.47999999999945</v>
      </c>
      <c r="F285" s="6">
        <f>E285+F282-F283</f>
        <v>810.47999999999945</v>
      </c>
      <c r="G285" s="6">
        <f t="shared" ref="G285:M285" si="229">F285+G282-G283</f>
        <v>810.47999999999945</v>
      </c>
      <c r="H285" s="6">
        <f t="shared" si="229"/>
        <v>810.47999999999945</v>
      </c>
      <c r="I285" s="6">
        <f t="shared" si="229"/>
        <v>810.47999999999945</v>
      </c>
      <c r="J285" s="6">
        <f t="shared" si="229"/>
        <v>810.47999999999945</v>
      </c>
      <c r="K285" s="6">
        <f t="shared" si="229"/>
        <v>810.47999999999945</v>
      </c>
      <c r="L285" s="6">
        <f t="shared" si="229"/>
        <v>810.47999999999945</v>
      </c>
      <c r="M285" s="6">
        <f t="shared" si="229"/>
        <v>810.47999999999945</v>
      </c>
      <c r="N285" s="6">
        <f>M285+N282-N283</f>
        <v>810.47999999999945</v>
      </c>
      <c r="O285" s="6">
        <f t="shared" ref="O285" si="230">N285+O282-O283</f>
        <v>810.47999999999945</v>
      </c>
      <c r="P285" s="6">
        <f>O285+P282-P283</f>
        <v>810.47999999999945</v>
      </c>
      <c r="Q285" s="6">
        <f>P285+Q282-Q283</f>
        <v>810.47999999999945</v>
      </c>
      <c r="R285" s="6">
        <f t="shared" ref="R285:T285" si="231">Q285+R282-R283</f>
        <v>810.47999999999945</v>
      </c>
      <c r="S285" s="6">
        <f t="shared" si="231"/>
        <v>810.47999999999945</v>
      </c>
      <c r="T285" s="6">
        <f t="shared" si="231"/>
        <v>810.47999999999945</v>
      </c>
      <c r="U285" s="6">
        <f>T285+U282-U283</f>
        <v>810.47999999999945</v>
      </c>
      <c r="V285" s="6">
        <f t="shared" ref="V285:AD285" si="232">U285+V282-V283</f>
        <v>810.47999999999945</v>
      </c>
      <c r="W285" s="6">
        <f t="shared" si="232"/>
        <v>810.47999999999945</v>
      </c>
      <c r="X285" s="6">
        <f t="shared" si="232"/>
        <v>810.47999999999945</v>
      </c>
      <c r="Y285" s="6">
        <f t="shared" si="232"/>
        <v>810.47999999999945</v>
      </c>
      <c r="Z285" s="6">
        <f t="shared" si="232"/>
        <v>810.47999999999945</v>
      </c>
      <c r="AA285" s="6">
        <f t="shared" si="232"/>
        <v>810.47999999999945</v>
      </c>
      <c r="AB285" s="6">
        <f t="shared" si="232"/>
        <v>810.47999999999945</v>
      </c>
      <c r="AC285" s="6">
        <f t="shared" si="232"/>
        <v>810.47999999999945</v>
      </c>
      <c r="AD285" s="6">
        <f t="shared" si="232"/>
        <v>810.47999999999945</v>
      </c>
      <c r="AE285" s="6">
        <f>AD285+AE282-AE283</f>
        <v>810.47999999999945</v>
      </c>
      <c r="AF285" s="6">
        <f>AE285+AF282-AF283</f>
        <v>810.47999999999945</v>
      </c>
      <c r="AG285" s="6">
        <f t="shared" ref="AG285:AH285" si="233">AF285+AG282-AG283</f>
        <v>810.47999999999945</v>
      </c>
      <c r="AH285" s="6">
        <f t="shared" si="233"/>
        <v>810.47999999999945</v>
      </c>
      <c r="AI285" s="6">
        <f t="shared" ref="AI285:AJ285" si="234">AG285+AI282-AI283</f>
        <v>810.47999999999945</v>
      </c>
      <c r="AJ285" s="6">
        <f t="shared" si="234"/>
        <v>810.47999999999945</v>
      </c>
      <c r="AK285" s="6">
        <f>AJ285</f>
        <v>810.47999999999945</v>
      </c>
    </row>
    <row r="286" spans="1:37" x14ac:dyDescent="0.25">
      <c r="A286" s="47" t="s">
        <v>100</v>
      </c>
      <c r="B286" s="76">
        <f>VLOOKUP(A286,[1]INTI!$F$4:$G$317,2,FALSE)</f>
        <v>32.610999999999997</v>
      </c>
      <c r="C286" s="8" t="s">
        <v>7</v>
      </c>
      <c r="D286" s="8" t="s">
        <v>4</v>
      </c>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f>SUM(F286:AJ286)</f>
        <v>0</v>
      </c>
    </row>
    <row r="287" spans="1:37" x14ac:dyDescent="0.25">
      <c r="A287" s="48" t="str">
        <f t="shared" si="216"/>
        <v>K10</v>
      </c>
      <c r="B287" s="77"/>
      <c r="C287" s="76" t="s">
        <v>8</v>
      </c>
      <c r="D287" s="8" t="s">
        <v>4</v>
      </c>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f>SUM(F287:AJ287)</f>
        <v>0</v>
      </c>
    </row>
    <row r="288" spans="1:37" x14ac:dyDescent="0.25">
      <c r="A288" s="48" t="str">
        <f t="shared" si="216"/>
        <v>K10</v>
      </c>
      <c r="B288" s="77"/>
      <c r="C288" s="78"/>
      <c r="D288" s="8" t="s">
        <v>3</v>
      </c>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f>SUM(F288:AJ288)</f>
        <v>0</v>
      </c>
    </row>
    <row r="289" spans="1:37" x14ac:dyDescent="0.25">
      <c r="A289" s="49" t="str">
        <f t="shared" si="216"/>
        <v>K10</v>
      </c>
      <c r="B289" s="78"/>
      <c r="C289" s="5" t="s">
        <v>9</v>
      </c>
      <c r="D289" s="5" t="s">
        <v>4</v>
      </c>
      <c r="E289" s="1">
        <v>-51</v>
      </c>
      <c r="F289" s="6">
        <f>E289+F286-F287</f>
        <v>-51</v>
      </c>
      <c r="G289" s="6">
        <f t="shared" ref="G289:M289" si="235">F289+G286-G287</f>
        <v>-51</v>
      </c>
      <c r="H289" s="6">
        <f t="shared" si="235"/>
        <v>-51</v>
      </c>
      <c r="I289" s="6">
        <f t="shared" si="235"/>
        <v>-51</v>
      </c>
      <c r="J289" s="6">
        <f t="shared" si="235"/>
        <v>-51</v>
      </c>
      <c r="K289" s="6">
        <f t="shared" si="235"/>
        <v>-51</v>
      </c>
      <c r="L289" s="6">
        <f t="shared" si="235"/>
        <v>-51</v>
      </c>
      <c r="M289" s="6">
        <f t="shared" si="235"/>
        <v>-51</v>
      </c>
      <c r="N289" s="6">
        <f>M289+N286-N287</f>
        <v>-51</v>
      </c>
      <c r="O289" s="6">
        <f t="shared" ref="O289" si="236">N289+O286-O287</f>
        <v>-51</v>
      </c>
      <c r="P289" s="6">
        <f>O289+P286-P287</f>
        <v>-51</v>
      </c>
      <c r="Q289" s="6">
        <f>P289+Q286-Q287</f>
        <v>-51</v>
      </c>
      <c r="R289" s="6">
        <f t="shared" ref="R289:T289" si="237">Q289+R286-R287</f>
        <v>-51</v>
      </c>
      <c r="S289" s="6">
        <f t="shared" si="237"/>
        <v>-51</v>
      </c>
      <c r="T289" s="6">
        <f t="shared" si="237"/>
        <v>-51</v>
      </c>
      <c r="U289" s="6">
        <f>T289+U286-U287</f>
        <v>-51</v>
      </c>
      <c r="V289" s="6">
        <f t="shared" ref="V289:AD289" si="238">U289+V286-V287</f>
        <v>-51</v>
      </c>
      <c r="W289" s="6">
        <f t="shared" si="238"/>
        <v>-51</v>
      </c>
      <c r="X289" s="6">
        <f t="shared" si="238"/>
        <v>-51</v>
      </c>
      <c r="Y289" s="6">
        <f t="shared" si="238"/>
        <v>-51</v>
      </c>
      <c r="Z289" s="6">
        <f t="shared" si="238"/>
        <v>-51</v>
      </c>
      <c r="AA289" s="6">
        <f t="shared" si="238"/>
        <v>-51</v>
      </c>
      <c r="AB289" s="6">
        <f t="shared" si="238"/>
        <v>-51</v>
      </c>
      <c r="AC289" s="6">
        <f t="shared" si="238"/>
        <v>-51</v>
      </c>
      <c r="AD289" s="6">
        <f t="shared" si="238"/>
        <v>-51</v>
      </c>
      <c r="AE289" s="6">
        <f>AD289+AE286-AE287</f>
        <v>-51</v>
      </c>
      <c r="AF289" s="6">
        <f>AE289+AF286-AF287</f>
        <v>-51</v>
      </c>
      <c r="AG289" s="6">
        <f t="shared" ref="AG289:AH289" si="239">AF289+AG286-AG287</f>
        <v>-51</v>
      </c>
      <c r="AH289" s="6">
        <f t="shared" si="239"/>
        <v>-51</v>
      </c>
      <c r="AI289" s="6">
        <f t="shared" ref="AI289:AJ289" si="240">AG289+AI286-AI287</f>
        <v>-51</v>
      </c>
      <c r="AJ289" s="6">
        <f t="shared" si="240"/>
        <v>-51</v>
      </c>
      <c r="AK289" s="6">
        <f>AJ289</f>
        <v>-51</v>
      </c>
    </row>
    <row r="290" spans="1:37" x14ac:dyDescent="0.25">
      <c r="A290" s="47" t="s">
        <v>101</v>
      </c>
      <c r="B290" s="76">
        <f>VLOOKUP(A290,[1]INTI!$F$4:$G$317,2,FALSE)</f>
        <v>29.19</v>
      </c>
      <c r="C290" s="8" t="s">
        <v>7</v>
      </c>
      <c r="D290" s="8" t="s">
        <v>4</v>
      </c>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f>SUM(F290:AJ290)</f>
        <v>0</v>
      </c>
    </row>
    <row r="291" spans="1:37" x14ac:dyDescent="0.25">
      <c r="A291" s="48" t="str">
        <f t="shared" si="216"/>
        <v>K11</v>
      </c>
      <c r="B291" s="77"/>
      <c r="C291" s="76" t="s">
        <v>8</v>
      </c>
      <c r="D291" s="8" t="s">
        <v>4</v>
      </c>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f>SUM(F291:AJ291)</f>
        <v>0</v>
      </c>
    </row>
    <row r="292" spans="1:37" x14ac:dyDescent="0.25">
      <c r="A292" s="48" t="str">
        <f t="shared" si="216"/>
        <v>K11</v>
      </c>
      <c r="B292" s="77"/>
      <c r="C292" s="78"/>
      <c r="D292" s="8" t="s">
        <v>3</v>
      </c>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f>SUM(F292:AJ292)</f>
        <v>0</v>
      </c>
    </row>
    <row r="293" spans="1:37" x14ac:dyDescent="0.25">
      <c r="A293" s="49" t="str">
        <f t="shared" si="216"/>
        <v>K11</v>
      </c>
      <c r="B293" s="78"/>
      <c r="C293" s="5" t="s">
        <v>9</v>
      </c>
      <c r="D293" s="5" t="s">
        <v>4</v>
      </c>
      <c r="E293" s="1">
        <v>-9</v>
      </c>
      <c r="F293" s="6">
        <f>E293+F290-F291</f>
        <v>-9</v>
      </c>
      <c r="G293" s="6">
        <f t="shared" ref="G293:M293" si="241">F293+G290-G291</f>
        <v>-9</v>
      </c>
      <c r="H293" s="6">
        <f t="shared" si="241"/>
        <v>-9</v>
      </c>
      <c r="I293" s="6">
        <f t="shared" si="241"/>
        <v>-9</v>
      </c>
      <c r="J293" s="6">
        <f t="shared" si="241"/>
        <v>-9</v>
      </c>
      <c r="K293" s="6">
        <f t="shared" si="241"/>
        <v>-9</v>
      </c>
      <c r="L293" s="6">
        <f t="shared" si="241"/>
        <v>-9</v>
      </c>
      <c r="M293" s="6">
        <f t="shared" si="241"/>
        <v>-9</v>
      </c>
      <c r="N293" s="6">
        <f>M293+N290-N291</f>
        <v>-9</v>
      </c>
      <c r="O293" s="6">
        <f t="shared" ref="O293" si="242">N293+O290-O291</f>
        <v>-9</v>
      </c>
      <c r="P293" s="6">
        <f>O293+P290-P291</f>
        <v>-9</v>
      </c>
      <c r="Q293" s="6">
        <f>P293+Q290-Q291</f>
        <v>-9</v>
      </c>
      <c r="R293" s="6">
        <f t="shared" ref="R293:T293" si="243">Q293+R290-R291</f>
        <v>-9</v>
      </c>
      <c r="S293" s="6">
        <f t="shared" si="243"/>
        <v>-9</v>
      </c>
      <c r="T293" s="6">
        <f t="shared" si="243"/>
        <v>-9</v>
      </c>
      <c r="U293" s="6">
        <f>T293+U290-U291</f>
        <v>-9</v>
      </c>
      <c r="V293" s="6">
        <f t="shared" ref="V293:AD293" si="244">U293+V290-V291</f>
        <v>-9</v>
      </c>
      <c r="W293" s="6">
        <f t="shared" si="244"/>
        <v>-9</v>
      </c>
      <c r="X293" s="6">
        <f t="shared" si="244"/>
        <v>-9</v>
      </c>
      <c r="Y293" s="6">
        <f t="shared" si="244"/>
        <v>-9</v>
      </c>
      <c r="Z293" s="6">
        <f t="shared" si="244"/>
        <v>-9</v>
      </c>
      <c r="AA293" s="6">
        <f t="shared" si="244"/>
        <v>-9</v>
      </c>
      <c r="AB293" s="6">
        <f t="shared" si="244"/>
        <v>-9</v>
      </c>
      <c r="AC293" s="6">
        <f t="shared" si="244"/>
        <v>-9</v>
      </c>
      <c r="AD293" s="6">
        <f t="shared" si="244"/>
        <v>-9</v>
      </c>
      <c r="AE293" s="6">
        <f>AD293+AE290-AE291</f>
        <v>-9</v>
      </c>
      <c r="AF293" s="6">
        <f>AE293+AF290-AF291</f>
        <v>-9</v>
      </c>
      <c r="AG293" s="6">
        <f t="shared" ref="AG293:AH293" si="245">AF293+AG290-AG291</f>
        <v>-9</v>
      </c>
      <c r="AH293" s="6">
        <f t="shared" si="245"/>
        <v>-9</v>
      </c>
      <c r="AI293" s="6">
        <f t="shared" ref="AI293:AJ293" si="246">AG293+AI290-AI291</f>
        <v>-9</v>
      </c>
      <c r="AJ293" s="6">
        <f t="shared" si="246"/>
        <v>-9</v>
      </c>
      <c r="AK293" s="6">
        <f>AJ293</f>
        <v>-9</v>
      </c>
    </row>
    <row r="294" spans="1:37" x14ac:dyDescent="0.25">
      <c r="A294" s="47" t="s">
        <v>102</v>
      </c>
      <c r="B294" s="76">
        <f>VLOOKUP(A294,[1]INTI!$F$4:$G$317,2,FALSE)</f>
        <v>16.71</v>
      </c>
      <c r="C294" s="8" t="s">
        <v>7</v>
      </c>
      <c r="D294" s="8" t="s">
        <v>4</v>
      </c>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f>SUM(F294:AJ294)</f>
        <v>0</v>
      </c>
    </row>
    <row r="295" spans="1:37" x14ac:dyDescent="0.25">
      <c r="A295" s="48" t="str">
        <f t="shared" si="216"/>
        <v>T21</v>
      </c>
      <c r="B295" s="77"/>
      <c r="C295" s="76" t="s">
        <v>8</v>
      </c>
      <c r="D295" s="8" t="s">
        <v>4</v>
      </c>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f>SUM(F295:AJ295)</f>
        <v>0</v>
      </c>
    </row>
    <row r="296" spans="1:37" x14ac:dyDescent="0.25">
      <c r="A296" s="48" t="str">
        <f t="shared" si="216"/>
        <v>T21</v>
      </c>
      <c r="B296" s="77"/>
      <c r="C296" s="78"/>
      <c r="D296" s="8" t="s">
        <v>3</v>
      </c>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f>SUM(F296:AJ296)</f>
        <v>0</v>
      </c>
    </row>
    <row r="297" spans="1:37" x14ac:dyDescent="0.25">
      <c r="A297" s="49" t="str">
        <f t="shared" si="216"/>
        <v>T21</v>
      </c>
      <c r="B297" s="78"/>
      <c r="C297" s="5" t="s">
        <v>9</v>
      </c>
      <c r="D297" s="5" t="s">
        <v>4</v>
      </c>
      <c r="E297" s="1">
        <v>-154.89999999999995</v>
      </c>
      <c r="F297" s="6">
        <f>E297+F294-F295</f>
        <v>-154.89999999999995</v>
      </c>
      <c r="G297" s="6">
        <f t="shared" ref="G297:M297" si="247">F297+G294-G295</f>
        <v>-154.89999999999995</v>
      </c>
      <c r="H297" s="6">
        <f t="shared" si="247"/>
        <v>-154.89999999999995</v>
      </c>
      <c r="I297" s="6">
        <f t="shared" si="247"/>
        <v>-154.89999999999995</v>
      </c>
      <c r="J297" s="6">
        <f t="shared" si="247"/>
        <v>-154.89999999999995</v>
      </c>
      <c r="K297" s="6">
        <f t="shared" si="247"/>
        <v>-154.89999999999995</v>
      </c>
      <c r="L297" s="6">
        <f t="shared" si="247"/>
        <v>-154.89999999999995</v>
      </c>
      <c r="M297" s="6">
        <f t="shared" si="247"/>
        <v>-154.89999999999995</v>
      </c>
      <c r="N297" s="6">
        <f>M297+N294-N295</f>
        <v>-154.89999999999995</v>
      </c>
      <c r="O297" s="6">
        <f t="shared" ref="O297" si="248">N297+O294-O295</f>
        <v>-154.89999999999995</v>
      </c>
      <c r="P297" s="6">
        <f>O297+P294-P295</f>
        <v>-154.89999999999995</v>
      </c>
      <c r="Q297" s="6">
        <f>P297+Q294-Q295</f>
        <v>-154.89999999999995</v>
      </c>
      <c r="R297" s="6">
        <f t="shared" ref="R297:T297" si="249">Q297+R294-R295</f>
        <v>-154.89999999999995</v>
      </c>
      <c r="S297" s="6">
        <f t="shared" si="249"/>
        <v>-154.89999999999995</v>
      </c>
      <c r="T297" s="6">
        <f t="shared" si="249"/>
        <v>-154.89999999999995</v>
      </c>
      <c r="U297" s="6">
        <f>T297+U294-U295</f>
        <v>-154.89999999999995</v>
      </c>
      <c r="V297" s="6">
        <f t="shared" ref="V297:AD297" si="250">U297+V294-V295</f>
        <v>-154.89999999999995</v>
      </c>
      <c r="W297" s="6">
        <f t="shared" si="250"/>
        <v>-154.89999999999995</v>
      </c>
      <c r="X297" s="6">
        <f t="shared" si="250"/>
        <v>-154.89999999999995</v>
      </c>
      <c r="Y297" s="6">
        <f t="shared" si="250"/>
        <v>-154.89999999999995</v>
      </c>
      <c r="Z297" s="6">
        <f t="shared" si="250"/>
        <v>-154.89999999999995</v>
      </c>
      <c r="AA297" s="6">
        <f t="shared" si="250"/>
        <v>-154.89999999999995</v>
      </c>
      <c r="AB297" s="6">
        <f t="shared" si="250"/>
        <v>-154.89999999999995</v>
      </c>
      <c r="AC297" s="6">
        <f t="shared" si="250"/>
        <v>-154.89999999999995</v>
      </c>
      <c r="AD297" s="6">
        <f t="shared" si="250"/>
        <v>-154.89999999999995</v>
      </c>
      <c r="AE297" s="6">
        <f>AD297+AE294-AE295</f>
        <v>-154.89999999999995</v>
      </c>
      <c r="AF297" s="6">
        <f>AE297+AF294-AF295</f>
        <v>-154.89999999999995</v>
      </c>
      <c r="AG297" s="6">
        <f t="shared" ref="AG297:AH297" si="251">AF297+AG294-AG295</f>
        <v>-154.89999999999995</v>
      </c>
      <c r="AH297" s="6">
        <f t="shared" si="251"/>
        <v>-154.89999999999995</v>
      </c>
      <c r="AI297" s="6">
        <f t="shared" ref="AI297:AJ297" si="252">AG297+AI294-AI295</f>
        <v>-154.89999999999995</v>
      </c>
      <c r="AJ297" s="6">
        <f t="shared" si="252"/>
        <v>-154.89999999999995</v>
      </c>
      <c r="AK297" s="6">
        <f>AJ297</f>
        <v>-154.89999999999995</v>
      </c>
    </row>
    <row r="298" spans="1:37" x14ac:dyDescent="0.25">
      <c r="A298" s="47" t="s">
        <v>103</v>
      </c>
      <c r="B298" s="76">
        <f>VLOOKUP(A298,[1]INTI!$F$4:$G$317,2,FALSE)</f>
        <v>26.282</v>
      </c>
      <c r="C298" s="8" t="s">
        <v>7</v>
      </c>
      <c r="D298" s="8" t="s">
        <v>4</v>
      </c>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f>SUM(F298:AJ298)</f>
        <v>0</v>
      </c>
    </row>
    <row r="299" spans="1:37" x14ac:dyDescent="0.25">
      <c r="A299" s="48" t="str">
        <f t="shared" si="216"/>
        <v>K12</v>
      </c>
      <c r="B299" s="77"/>
      <c r="C299" s="76" t="s">
        <v>8</v>
      </c>
      <c r="D299" s="8" t="s">
        <v>4</v>
      </c>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f>SUM(F299:AJ299)</f>
        <v>0</v>
      </c>
    </row>
    <row r="300" spans="1:37" x14ac:dyDescent="0.25">
      <c r="A300" s="48" t="str">
        <f t="shared" si="216"/>
        <v>K12</v>
      </c>
      <c r="B300" s="77"/>
      <c r="C300" s="78"/>
      <c r="D300" s="8" t="s">
        <v>3</v>
      </c>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f>SUM(F300:AJ300)</f>
        <v>0</v>
      </c>
    </row>
    <row r="301" spans="1:37" x14ac:dyDescent="0.25">
      <c r="A301" s="49" t="str">
        <f t="shared" si="216"/>
        <v>K12</v>
      </c>
      <c r="B301" s="78"/>
      <c r="C301" s="5" t="s">
        <v>9</v>
      </c>
      <c r="D301" s="5" t="s">
        <v>4</v>
      </c>
      <c r="E301" s="1">
        <v>0</v>
      </c>
      <c r="F301" s="6">
        <f>E301+F298-F299</f>
        <v>0</v>
      </c>
      <c r="G301" s="6">
        <f t="shared" ref="G301:M301" si="253">F301+G298-G299</f>
        <v>0</v>
      </c>
      <c r="H301" s="6">
        <f t="shared" si="253"/>
        <v>0</v>
      </c>
      <c r="I301" s="6">
        <f t="shared" si="253"/>
        <v>0</v>
      </c>
      <c r="J301" s="6">
        <f t="shared" si="253"/>
        <v>0</v>
      </c>
      <c r="K301" s="6">
        <f t="shared" si="253"/>
        <v>0</v>
      </c>
      <c r="L301" s="6">
        <f t="shared" si="253"/>
        <v>0</v>
      </c>
      <c r="M301" s="6">
        <f t="shared" si="253"/>
        <v>0</v>
      </c>
      <c r="N301" s="6">
        <f>M301+N298-N299</f>
        <v>0</v>
      </c>
      <c r="O301" s="6">
        <f t="shared" ref="O301" si="254">N301+O298-O299</f>
        <v>0</v>
      </c>
      <c r="P301" s="6">
        <f>O301+P298-P299</f>
        <v>0</v>
      </c>
      <c r="Q301" s="6">
        <f>P301+Q298-Q299</f>
        <v>0</v>
      </c>
      <c r="R301" s="6">
        <f t="shared" ref="R301:T301" si="255">Q301+R298-R299</f>
        <v>0</v>
      </c>
      <c r="S301" s="6">
        <f t="shared" si="255"/>
        <v>0</v>
      </c>
      <c r="T301" s="6">
        <f t="shared" si="255"/>
        <v>0</v>
      </c>
      <c r="U301" s="6">
        <f>T301+U298-U299</f>
        <v>0</v>
      </c>
      <c r="V301" s="6">
        <f t="shared" ref="V301:AD301" si="256">U301+V298-V299</f>
        <v>0</v>
      </c>
      <c r="W301" s="6">
        <f t="shared" si="256"/>
        <v>0</v>
      </c>
      <c r="X301" s="6">
        <f t="shared" si="256"/>
        <v>0</v>
      </c>
      <c r="Y301" s="6">
        <f t="shared" si="256"/>
        <v>0</v>
      </c>
      <c r="Z301" s="6">
        <f t="shared" si="256"/>
        <v>0</v>
      </c>
      <c r="AA301" s="6">
        <f t="shared" si="256"/>
        <v>0</v>
      </c>
      <c r="AB301" s="6">
        <f t="shared" si="256"/>
        <v>0</v>
      </c>
      <c r="AC301" s="6">
        <f t="shared" si="256"/>
        <v>0</v>
      </c>
      <c r="AD301" s="6">
        <f t="shared" si="256"/>
        <v>0</v>
      </c>
      <c r="AE301" s="6">
        <f>AD301+AE298-AE299</f>
        <v>0</v>
      </c>
      <c r="AF301" s="6">
        <f>AE301+AF298-AF299</f>
        <v>0</v>
      </c>
      <c r="AG301" s="6">
        <f t="shared" ref="AG301:AH301" si="257">AF301+AG298-AG299</f>
        <v>0</v>
      </c>
      <c r="AH301" s="6">
        <f t="shared" si="257"/>
        <v>0</v>
      </c>
      <c r="AI301" s="6">
        <f t="shared" ref="AI301:AJ301" si="258">AG301+AI298-AI299</f>
        <v>0</v>
      </c>
      <c r="AJ301" s="6">
        <f t="shared" si="258"/>
        <v>0</v>
      </c>
      <c r="AK301" s="6">
        <f>AJ301</f>
        <v>0</v>
      </c>
    </row>
    <row r="302" spans="1:37" x14ac:dyDescent="0.25">
      <c r="A302" s="47" t="s">
        <v>104</v>
      </c>
      <c r="B302" s="76">
        <f>VLOOKUP(A302,[1]INTI!$F$4:$G$317,2,FALSE)</f>
        <v>27.55</v>
      </c>
      <c r="C302" s="8" t="s">
        <v>7</v>
      </c>
      <c r="D302" s="8" t="s">
        <v>4</v>
      </c>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f>SUM(F302:AJ302)</f>
        <v>0</v>
      </c>
    </row>
    <row r="303" spans="1:37" x14ac:dyDescent="0.25">
      <c r="A303" s="48" t="str">
        <f t="shared" si="216"/>
        <v>N05</v>
      </c>
      <c r="B303" s="77"/>
      <c r="C303" s="76" t="s">
        <v>8</v>
      </c>
      <c r="D303" s="8" t="s">
        <v>4</v>
      </c>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f>SUM(F303:AJ303)</f>
        <v>0</v>
      </c>
    </row>
    <row r="304" spans="1:37" x14ac:dyDescent="0.25">
      <c r="A304" s="48" t="str">
        <f t="shared" si="216"/>
        <v>N05</v>
      </c>
      <c r="B304" s="77"/>
      <c r="C304" s="78"/>
      <c r="D304" s="8" t="s">
        <v>3</v>
      </c>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f>SUM(F304:AJ304)</f>
        <v>0</v>
      </c>
    </row>
    <row r="305" spans="1:37" x14ac:dyDescent="0.25">
      <c r="A305" s="49" t="str">
        <f t="shared" si="216"/>
        <v>N05</v>
      </c>
      <c r="B305" s="78"/>
      <c r="C305" s="5" t="s">
        <v>9</v>
      </c>
      <c r="D305" s="5" t="s">
        <v>4</v>
      </c>
      <c r="E305" s="1">
        <v>295.60000000000014</v>
      </c>
      <c r="F305" s="6">
        <f>E305+F302-F303</f>
        <v>295.60000000000014</v>
      </c>
      <c r="G305" s="6">
        <f t="shared" ref="G305:M305" si="259">F305+G302-G303</f>
        <v>295.60000000000014</v>
      </c>
      <c r="H305" s="6">
        <f t="shared" si="259"/>
        <v>295.60000000000014</v>
      </c>
      <c r="I305" s="6">
        <f t="shared" si="259"/>
        <v>295.60000000000014</v>
      </c>
      <c r="J305" s="6">
        <f t="shared" si="259"/>
        <v>295.60000000000014</v>
      </c>
      <c r="K305" s="6">
        <f t="shared" si="259"/>
        <v>295.60000000000014</v>
      </c>
      <c r="L305" s="6">
        <f t="shared" si="259"/>
        <v>295.60000000000014</v>
      </c>
      <c r="M305" s="6">
        <f t="shared" si="259"/>
        <v>295.60000000000014</v>
      </c>
      <c r="N305" s="6">
        <f>M305+N302-N303</f>
        <v>295.60000000000014</v>
      </c>
      <c r="O305" s="6">
        <f t="shared" ref="O305" si="260">N305+O302-O303</f>
        <v>295.60000000000014</v>
      </c>
      <c r="P305" s="6">
        <f>O305+P302-P303</f>
        <v>295.60000000000014</v>
      </c>
      <c r="Q305" s="6">
        <f>P305+Q302-Q303</f>
        <v>295.60000000000014</v>
      </c>
      <c r="R305" s="6">
        <f t="shared" ref="R305:T305" si="261">Q305+R302-R303</f>
        <v>295.60000000000014</v>
      </c>
      <c r="S305" s="6">
        <f t="shared" si="261"/>
        <v>295.60000000000014</v>
      </c>
      <c r="T305" s="6">
        <f t="shared" si="261"/>
        <v>295.60000000000014</v>
      </c>
      <c r="U305" s="6">
        <f>T305+U302-U303</f>
        <v>295.60000000000014</v>
      </c>
      <c r="V305" s="6">
        <f t="shared" ref="V305:AD305" si="262">U305+V302-V303</f>
        <v>295.60000000000014</v>
      </c>
      <c r="W305" s="6">
        <f t="shared" si="262"/>
        <v>295.60000000000014</v>
      </c>
      <c r="X305" s="6">
        <f t="shared" si="262"/>
        <v>295.60000000000014</v>
      </c>
      <c r="Y305" s="6">
        <f t="shared" si="262"/>
        <v>295.60000000000014</v>
      </c>
      <c r="Z305" s="6">
        <f t="shared" si="262"/>
        <v>295.60000000000014</v>
      </c>
      <c r="AA305" s="6">
        <f t="shared" si="262"/>
        <v>295.60000000000014</v>
      </c>
      <c r="AB305" s="6">
        <f t="shared" si="262"/>
        <v>295.60000000000014</v>
      </c>
      <c r="AC305" s="6">
        <f t="shared" si="262"/>
        <v>295.60000000000014</v>
      </c>
      <c r="AD305" s="6">
        <f t="shared" si="262"/>
        <v>295.60000000000014</v>
      </c>
      <c r="AE305" s="6">
        <f>AD305+AE302-AE303</f>
        <v>295.60000000000014</v>
      </c>
      <c r="AF305" s="6">
        <f>AE305+AF302-AF303</f>
        <v>295.60000000000014</v>
      </c>
      <c r="AG305" s="6">
        <f t="shared" ref="AG305:AH305" si="263">AF305+AG302-AG303</f>
        <v>295.60000000000014</v>
      </c>
      <c r="AH305" s="6">
        <f t="shared" si="263"/>
        <v>295.60000000000014</v>
      </c>
      <c r="AI305" s="6">
        <f t="shared" ref="AI305:AJ305" si="264">AG305+AI302-AI303</f>
        <v>295.60000000000014</v>
      </c>
      <c r="AJ305" s="6">
        <f t="shared" si="264"/>
        <v>295.60000000000014</v>
      </c>
      <c r="AK305" s="6">
        <f>AJ305</f>
        <v>295.60000000000014</v>
      </c>
    </row>
    <row r="306" spans="1:37" x14ac:dyDescent="0.25">
      <c r="A306" s="47" t="s">
        <v>99</v>
      </c>
      <c r="B306" s="76">
        <f>VLOOKUP(A306,[1]INTI!$F$4:$G$317,2,FALSE)</f>
        <v>24.82</v>
      </c>
      <c r="C306" s="8" t="s">
        <v>7</v>
      </c>
      <c r="D306" s="8" t="s">
        <v>4</v>
      </c>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f>SUM(F306:AJ306)</f>
        <v>0</v>
      </c>
    </row>
    <row r="307" spans="1:37" x14ac:dyDescent="0.25">
      <c r="A307" s="48" t="str">
        <f t="shared" si="216"/>
        <v>L13</v>
      </c>
      <c r="B307" s="77"/>
      <c r="C307" s="76" t="s">
        <v>8</v>
      </c>
      <c r="D307" s="8" t="s">
        <v>4</v>
      </c>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f>SUM(F307:AJ307)</f>
        <v>0</v>
      </c>
    </row>
    <row r="308" spans="1:37" x14ac:dyDescent="0.25">
      <c r="A308" s="48" t="str">
        <f t="shared" si="216"/>
        <v>L13</v>
      </c>
      <c r="B308" s="77"/>
      <c r="C308" s="78"/>
      <c r="D308" s="8" t="s">
        <v>3</v>
      </c>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f>SUM(F308:AJ308)</f>
        <v>0</v>
      </c>
    </row>
    <row r="309" spans="1:37" x14ac:dyDescent="0.25">
      <c r="A309" s="49" t="str">
        <f t="shared" si="216"/>
        <v>L13</v>
      </c>
      <c r="B309" s="78"/>
      <c r="C309" s="5" t="s">
        <v>9</v>
      </c>
      <c r="D309" s="5" t="s">
        <v>4</v>
      </c>
      <c r="E309" s="1"/>
      <c r="F309" s="6">
        <f>E309+F306-F307</f>
        <v>0</v>
      </c>
      <c r="G309" s="6">
        <f t="shared" ref="G309:M309" si="265">F309+G306-G307</f>
        <v>0</v>
      </c>
      <c r="H309" s="6">
        <f t="shared" si="265"/>
        <v>0</v>
      </c>
      <c r="I309" s="6">
        <f t="shared" si="265"/>
        <v>0</v>
      </c>
      <c r="J309" s="6">
        <f t="shared" si="265"/>
        <v>0</v>
      </c>
      <c r="K309" s="6">
        <f t="shared" si="265"/>
        <v>0</v>
      </c>
      <c r="L309" s="6">
        <f t="shared" si="265"/>
        <v>0</v>
      </c>
      <c r="M309" s="6">
        <f t="shared" si="265"/>
        <v>0</v>
      </c>
      <c r="N309" s="6">
        <f>M309+N306-N307</f>
        <v>0</v>
      </c>
      <c r="O309" s="6">
        <f t="shared" ref="O309" si="266">N309+O306-O307</f>
        <v>0</v>
      </c>
      <c r="P309" s="6">
        <f>O309+P306-P307</f>
        <v>0</v>
      </c>
      <c r="Q309" s="6">
        <f>P309+Q306-Q307</f>
        <v>0</v>
      </c>
      <c r="R309" s="6">
        <f t="shared" ref="R309:T309" si="267">Q309+R306-R307</f>
        <v>0</v>
      </c>
      <c r="S309" s="6">
        <f t="shared" si="267"/>
        <v>0</v>
      </c>
      <c r="T309" s="6">
        <f t="shared" si="267"/>
        <v>0</v>
      </c>
      <c r="U309" s="6">
        <f>T309+U306-U307</f>
        <v>0</v>
      </c>
      <c r="V309" s="6">
        <f t="shared" ref="V309:AD309" si="268">U309+V306-V307</f>
        <v>0</v>
      </c>
      <c r="W309" s="6">
        <f t="shared" si="268"/>
        <v>0</v>
      </c>
      <c r="X309" s="6">
        <f t="shared" si="268"/>
        <v>0</v>
      </c>
      <c r="Y309" s="6">
        <f t="shared" si="268"/>
        <v>0</v>
      </c>
      <c r="Z309" s="6">
        <f t="shared" si="268"/>
        <v>0</v>
      </c>
      <c r="AA309" s="6">
        <f t="shared" si="268"/>
        <v>0</v>
      </c>
      <c r="AB309" s="6">
        <f t="shared" si="268"/>
        <v>0</v>
      </c>
      <c r="AC309" s="6">
        <f t="shared" si="268"/>
        <v>0</v>
      </c>
      <c r="AD309" s="6">
        <f t="shared" si="268"/>
        <v>0</v>
      </c>
      <c r="AE309" s="6">
        <f>AD309+AE306-AE307</f>
        <v>0</v>
      </c>
      <c r="AF309" s="6">
        <f>AE309+AF306-AF307</f>
        <v>0</v>
      </c>
      <c r="AG309" s="6">
        <f t="shared" ref="AG309:AH309" si="269">AF309+AG306-AG307</f>
        <v>0</v>
      </c>
      <c r="AH309" s="6">
        <f t="shared" si="269"/>
        <v>0</v>
      </c>
      <c r="AI309" s="6">
        <f t="shared" ref="AI309:AJ309" si="270">AG309+AI306-AI307</f>
        <v>0</v>
      </c>
      <c r="AJ309" s="6">
        <f t="shared" si="270"/>
        <v>0</v>
      </c>
      <c r="AK309" s="6">
        <f>AJ309</f>
        <v>0</v>
      </c>
    </row>
    <row r="310" spans="1:37" x14ac:dyDescent="0.25">
      <c r="A310" s="47" t="s">
        <v>105</v>
      </c>
      <c r="B310" s="76">
        <f>VLOOKUP(A310,[1]INTI!$F$4:$G$317,2,FALSE)</f>
        <v>37.56</v>
      </c>
      <c r="C310" s="8" t="s">
        <v>7</v>
      </c>
      <c r="D310" s="8" t="s">
        <v>4</v>
      </c>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f>SUM(F310:AJ310)</f>
        <v>0</v>
      </c>
    </row>
    <row r="311" spans="1:37" x14ac:dyDescent="0.25">
      <c r="A311" s="48" t="str">
        <f t="shared" si="216"/>
        <v>J04</v>
      </c>
      <c r="B311" s="77"/>
      <c r="C311" s="76" t="s">
        <v>8</v>
      </c>
      <c r="D311" s="8" t="s">
        <v>4</v>
      </c>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f>SUM(F311:AJ311)</f>
        <v>0</v>
      </c>
    </row>
    <row r="312" spans="1:37" x14ac:dyDescent="0.25">
      <c r="A312" s="48" t="str">
        <f t="shared" si="216"/>
        <v>J04</v>
      </c>
      <c r="B312" s="77"/>
      <c r="C312" s="78"/>
      <c r="D312" s="8" t="s">
        <v>3</v>
      </c>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f>SUM(F312:AJ312)</f>
        <v>0</v>
      </c>
    </row>
    <row r="313" spans="1:37" x14ac:dyDescent="0.25">
      <c r="A313" s="49" t="str">
        <f t="shared" si="216"/>
        <v>J04</v>
      </c>
      <c r="B313" s="78"/>
      <c r="C313" s="5" t="s">
        <v>9</v>
      </c>
      <c r="D313" s="5" t="s">
        <v>4</v>
      </c>
      <c r="E313" s="1">
        <v>-264</v>
      </c>
      <c r="F313" s="6">
        <f>E313+F310-F311</f>
        <v>-264</v>
      </c>
      <c r="G313" s="6">
        <f t="shared" ref="G313:M313" si="271">F313+G310-G311</f>
        <v>-264</v>
      </c>
      <c r="H313" s="6">
        <f t="shared" si="271"/>
        <v>-264</v>
      </c>
      <c r="I313" s="6">
        <f t="shared" si="271"/>
        <v>-264</v>
      </c>
      <c r="J313" s="6">
        <f t="shared" si="271"/>
        <v>-264</v>
      </c>
      <c r="K313" s="6">
        <f t="shared" si="271"/>
        <v>-264</v>
      </c>
      <c r="L313" s="6">
        <f t="shared" si="271"/>
        <v>-264</v>
      </c>
      <c r="M313" s="6">
        <f t="shared" si="271"/>
        <v>-264</v>
      </c>
      <c r="N313" s="6">
        <f>M313+N310-N311</f>
        <v>-264</v>
      </c>
      <c r="O313" s="6">
        <f t="shared" ref="O313" si="272">N313+O310-O311</f>
        <v>-264</v>
      </c>
      <c r="P313" s="6">
        <f>O313+P310-P311</f>
        <v>-264</v>
      </c>
      <c r="Q313" s="6">
        <f>P313+Q310-Q311</f>
        <v>-264</v>
      </c>
      <c r="R313" s="6">
        <f t="shared" ref="R313:T313" si="273">Q313+R310-R311</f>
        <v>-264</v>
      </c>
      <c r="S313" s="6">
        <f t="shared" si="273"/>
        <v>-264</v>
      </c>
      <c r="T313" s="6">
        <f t="shared" si="273"/>
        <v>-264</v>
      </c>
      <c r="U313" s="6">
        <f>T313+U310-U311</f>
        <v>-264</v>
      </c>
      <c r="V313" s="6">
        <f t="shared" ref="V313:AD313" si="274">U313+V310-V311</f>
        <v>-264</v>
      </c>
      <c r="W313" s="6">
        <f t="shared" si="274"/>
        <v>-264</v>
      </c>
      <c r="X313" s="6">
        <f t="shared" si="274"/>
        <v>-264</v>
      </c>
      <c r="Y313" s="6">
        <f t="shared" si="274"/>
        <v>-264</v>
      </c>
      <c r="Z313" s="6">
        <f t="shared" si="274"/>
        <v>-264</v>
      </c>
      <c r="AA313" s="6">
        <f t="shared" si="274"/>
        <v>-264</v>
      </c>
      <c r="AB313" s="6">
        <f t="shared" si="274"/>
        <v>-264</v>
      </c>
      <c r="AC313" s="6">
        <f t="shared" si="274"/>
        <v>-264</v>
      </c>
      <c r="AD313" s="6">
        <f t="shared" si="274"/>
        <v>-264</v>
      </c>
      <c r="AE313" s="6">
        <f>AD313+AE310-AE311</f>
        <v>-264</v>
      </c>
      <c r="AF313" s="6">
        <f>AE313+AF310-AF311</f>
        <v>-264</v>
      </c>
      <c r="AG313" s="6">
        <f t="shared" ref="AG313:AH313" si="275">AF313+AG310-AG311</f>
        <v>-264</v>
      </c>
      <c r="AH313" s="6">
        <f t="shared" si="275"/>
        <v>-264</v>
      </c>
      <c r="AI313" s="6">
        <f t="shared" ref="AI313:AJ313" si="276">AG313+AI310-AI311</f>
        <v>-264</v>
      </c>
      <c r="AJ313" s="6">
        <f t="shared" si="276"/>
        <v>-264</v>
      </c>
      <c r="AK313" s="6">
        <f>AJ313</f>
        <v>-264</v>
      </c>
    </row>
    <row r="314" spans="1:37" x14ac:dyDescent="0.25">
      <c r="A314" s="47" t="s">
        <v>106</v>
      </c>
      <c r="B314" s="76">
        <f>VLOOKUP(A314,[1]INTI!$F$4:$G$317,2,FALSE)</f>
        <v>37.119999999999997</v>
      </c>
      <c r="C314" s="8" t="s">
        <v>7</v>
      </c>
      <c r="D314" s="8" t="s">
        <v>4</v>
      </c>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f>SUM(F314:AJ314)</f>
        <v>0</v>
      </c>
    </row>
    <row r="315" spans="1:37" x14ac:dyDescent="0.25">
      <c r="A315" s="48" t="str">
        <f t="shared" si="216"/>
        <v>S21</v>
      </c>
      <c r="B315" s="77"/>
      <c r="C315" s="76" t="s">
        <v>8</v>
      </c>
      <c r="D315" s="8" t="s">
        <v>4</v>
      </c>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f>SUM(F315:AJ315)</f>
        <v>0</v>
      </c>
    </row>
    <row r="316" spans="1:37" x14ac:dyDescent="0.25">
      <c r="A316" s="48" t="str">
        <f t="shared" si="216"/>
        <v>S21</v>
      </c>
      <c r="B316" s="77"/>
      <c r="C316" s="78"/>
      <c r="D316" s="8" t="s">
        <v>3</v>
      </c>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f>SUM(F316:AJ316)</f>
        <v>0</v>
      </c>
    </row>
    <row r="317" spans="1:37" x14ac:dyDescent="0.25">
      <c r="A317" s="49" t="str">
        <f t="shared" si="216"/>
        <v>S21</v>
      </c>
      <c r="B317" s="78"/>
      <c r="C317" s="5" t="s">
        <v>9</v>
      </c>
      <c r="D317" s="5" t="s">
        <v>4</v>
      </c>
      <c r="E317" s="1">
        <v>-325.14000000000004</v>
      </c>
      <c r="F317" s="6">
        <f>E317+F314-F315</f>
        <v>-325.14000000000004</v>
      </c>
      <c r="G317" s="6">
        <f t="shared" ref="G317:M317" si="277">F317+G314-G315</f>
        <v>-325.14000000000004</v>
      </c>
      <c r="H317" s="6">
        <f t="shared" si="277"/>
        <v>-325.14000000000004</v>
      </c>
      <c r="I317" s="6">
        <f t="shared" si="277"/>
        <v>-325.14000000000004</v>
      </c>
      <c r="J317" s="6">
        <f t="shared" si="277"/>
        <v>-325.14000000000004</v>
      </c>
      <c r="K317" s="6">
        <f t="shared" si="277"/>
        <v>-325.14000000000004</v>
      </c>
      <c r="L317" s="6">
        <f t="shared" si="277"/>
        <v>-325.14000000000004</v>
      </c>
      <c r="M317" s="6">
        <f t="shared" si="277"/>
        <v>-325.14000000000004</v>
      </c>
      <c r="N317" s="6">
        <f>M317+N314-N315</f>
        <v>-325.14000000000004</v>
      </c>
      <c r="O317" s="6">
        <f t="shared" ref="O317" si="278">N317+O314-O315</f>
        <v>-325.14000000000004</v>
      </c>
      <c r="P317" s="6">
        <f>O317+P314-P315</f>
        <v>-325.14000000000004</v>
      </c>
      <c r="Q317" s="6">
        <f>P317+Q314-Q315</f>
        <v>-325.14000000000004</v>
      </c>
      <c r="R317" s="6">
        <f t="shared" ref="R317:T317" si="279">Q317+R314-R315</f>
        <v>-325.14000000000004</v>
      </c>
      <c r="S317" s="6">
        <f t="shared" si="279"/>
        <v>-325.14000000000004</v>
      </c>
      <c r="T317" s="6">
        <f t="shared" si="279"/>
        <v>-325.14000000000004</v>
      </c>
      <c r="U317" s="6">
        <f>T317+U314-U315</f>
        <v>-325.14000000000004</v>
      </c>
      <c r="V317" s="6">
        <f t="shared" ref="V317:AD317" si="280">U317+V314-V315</f>
        <v>-325.14000000000004</v>
      </c>
      <c r="W317" s="6">
        <f t="shared" si="280"/>
        <v>-325.14000000000004</v>
      </c>
      <c r="X317" s="6">
        <f t="shared" si="280"/>
        <v>-325.14000000000004</v>
      </c>
      <c r="Y317" s="6">
        <f t="shared" si="280"/>
        <v>-325.14000000000004</v>
      </c>
      <c r="Z317" s="6">
        <f t="shared" si="280"/>
        <v>-325.14000000000004</v>
      </c>
      <c r="AA317" s="6">
        <f t="shared" si="280"/>
        <v>-325.14000000000004</v>
      </c>
      <c r="AB317" s="6">
        <f t="shared" si="280"/>
        <v>-325.14000000000004</v>
      </c>
      <c r="AC317" s="6">
        <f t="shared" si="280"/>
        <v>-325.14000000000004</v>
      </c>
      <c r="AD317" s="6">
        <f t="shared" si="280"/>
        <v>-325.14000000000004</v>
      </c>
      <c r="AE317" s="6">
        <f>AD317+AE314-AE315</f>
        <v>-325.14000000000004</v>
      </c>
      <c r="AF317" s="6">
        <f>AE317+AF314-AF315</f>
        <v>-325.14000000000004</v>
      </c>
      <c r="AG317" s="6">
        <f t="shared" ref="AG317:AH317" si="281">AF317+AG314-AG315</f>
        <v>-325.14000000000004</v>
      </c>
      <c r="AH317" s="6">
        <f t="shared" si="281"/>
        <v>-325.14000000000004</v>
      </c>
      <c r="AI317" s="6">
        <f t="shared" ref="AI317:AJ317" si="282">AG317+AI314-AI315</f>
        <v>-325.14000000000004</v>
      </c>
      <c r="AJ317" s="6">
        <f t="shared" si="282"/>
        <v>-325.14000000000004</v>
      </c>
      <c r="AK317" s="6">
        <f>AJ317</f>
        <v>-325.14000000000004</v>
      </c>
    </row>
    <row r="318" spans="1:37" x14ac:dyDescent="0.25">
      <c r="A318" s="47" t="s">
        <v>107</v>
      </c>
      <c r="B318" s="76">
        <f>VLOOKUP(A318,[1]INTI!$F$4:$G$317,2,FALSE)</f>
        <v>21.207000000000001</v>
      </c>
      <c r="C318" s="8" t="s">
        <v>7</v>
      </c>
      <c r="D318" s="8" t="s">
        <v>4</v>
      </c>
      <c r="E318" s="1"/>
      <c r="F318" s="1"/>
      <c r="G318" s="1"/>
      <c r="H318" s="1"/>
      <c r="I318" s="1">
        <f>20*1.7</f>
        <v>34</v>
      </c>
      <c r="J318" s="1">
        <f>21*1.8</f>
        <v>37.800000000000004</v>
      </c>
      <c r="K318" s="1">
        <f>(28+37)*1.98-10.3</f>
        <v>118.39999999999999</v>
      </c>
      <c r="L318" s="1">
        <f>(27+31)*2.28</f>
        <v>132.23999999999998</v>
      </c>
      <c r="M318" s="1">
        <f>37*1.7</f>
        <v>62.9</v>
      </c>
      <c r="N318" s="1">
        <f>(20+26)*3.15-10.3</f>
        <v>134.6</v>
      </c>
      <c r="O318" s="1">
        <f>45*2.4</f>
        <v>108</v>
      </c>
      <c r="P318" s="1">
        <f>38*1.7</f>
        <v>64.599999999999994</v>
      </c>
      <c r="Q318" s="1"/>
      <c r="R318" s="1"/>
      <c r="S318" s="1"/>
      <c r="T318" s="1"/>
      <c r="U318" s="1"/>
      <c r="V318" s="1"/>
      <c r="W318" s="1"/>
      <c r="X318" s="1">
        <f>(27+27)*2.64</f>
        <v>142.56</v>
      </c>
      <c r="Y318" s="1">
        <f>(28+37+11)*1.55</f>
        <v>117.8</v>
      </c>
      <c r="Z318" s="1">
        <f>(22+40+5)*1.72</f>
        <v>115.24</v>
      </c>
      <c r="AA318" s="1">
        <f>(20+32+6)*2.27</f>
        <v>131.66</v>
      </c>
      <c r="AB318" s="1">
        <f>(32+38)*1.64</f>
        <v>114.8</v>
      </c>
      <c r="AC318" s="1">
        <f>(33+15)*1.5</f>
        <v>72</v>
      </c>
      <c r="AD318" s="1">
        <f>18*1.7</f>
        <v>30.599999999999998</v>
      </c>
      <c r="AE318" s="1"/>
      <c r="AF318" s="1"/>
      <c r="AG318" s="1"/>
      <c r="AH318" s="1"/>
      <c r="AI318" s="1"/>
      <c r="AJ318" s="1"/>
      <c r="AK318" s="1">
        <f>SUM(F318:AJ318)</f>
        <v>1417.1999999999998</v>
      </c>
    </row>
    <row r="319" spans="1:37" x14ac:dyDescent="0.25">
      <c r="A319" s="48" t="str">
        <f t="shared" si="216"/>
        <v>Q20</v>
      </c>
      <c r="B319" s="77"/>
      <c r="C319" s="76" t="s">
        <v>8</v>
      </c>
      <c r="D319" s="8" t="s">
        <v>4</v>
      </c>
      <c r="E319" s="1"/>
      <c r="F319" s="1"/>
      <c r="G319" s="1"/>
      <c r="H319" s="1"/>
      <c r="I319" s="1"/>
      <c r="J319" s="1"/>
      <c r="K319" s="1"/>
      <c r="L319" s="1"/>
      <c r="M319" s="1">
        <v>48.7</v>
      </c>
      <c r="N319" s="1">
        <v>60</v>
      </c>
      <c r="O319" s="1">
        <v>25.5</v>
      </c>
      <c r="P319" s="1"/>
      <c r="Q319" s="1">
        <v>74</v>
      </c>
      <c r="R319" s="1">
        <v>84</v>
      </c>
      <c r="S319" s="1"/>
      <c r="T319" s="1">
        <v>67.760000000000005</v>
      </c>
      <c r="U319" s="1">
        <v>58</v>
      </c>
      <c r="V319" s="1"/>
      <c r="W319" s="1"/>
      <c r="X319" s="1">
        <v>77.28</v>
      </c>
      <c r="Y319" s="1">
        <v>70</v>
      </c>
      <c r="Z319" s="1">
        <v>71.400000000000006</v>
      </c>
      <c r="AA319" s="1">
        <v>87</v>
      </c>
      <c r="AB319" s="1"/>
      <c r="AC319" s="1"/>
      <c r="AD319" s="1"/>
      <c r="AE319" s="1"/>
      <c r="AF319" s="1"/>
      <c r="AG319" s="1"/>
      <c r="AH319" s="1"/>
      <c r="AI319" s="1"/>
      <c r="AJ319" s="1"/>
      <c r="AK319" s="1">
        <f>SUM(F319:AJ319)</f>
        <v>723.64</v>
      </c>
    </row>
    <row r="320" spans="1:37" x14ac:dyDescent="0.25">
      <c r="A320" s="48" t="str">
        <f t="shared" si="216"/>
        <v>Q20</v>
      </c>
      <c r="B320" s="77"/>
      <c r="C320" s="78"/>
      <c r="D320" s="8" t="s">
        <v>3</v>
      </c>
      <c r="E320" s="1"/>
      <c r="F320" s="1"/>
      <c r="G320" s="1"/>
      <c r="H320" s="1"/>
      <c r="I320" s="1"/>
      <c r="J320" s="1"/>
      <c r="K320" s="1"/>
      <c r="L320" s="1"/>
      <c r="M320" s="1">
        <v>2.04</v>
      </c>
      <c r="N320" s="1">
        <v>1.98</v>
      </c>
      <c r="O320" s="1">
        <v>1.03</v>
      </c>
      <c r="P320" s="1"/>
      <c r="Q320" s="1">
        <v>2.4500000000000002</v>
      </c>
      <c r="R320" s="1">
        <v>2.31</v>
      </c>
      <c r="S320" s="1"/>
      <c r="T320" s="1">
        <v>2</v>
      </c>
      <c r="U320" s="1">
        <v>1.68</v>
      </c>
      <c r="V320" s="1"/>
      <c r="W320" s="1"/>
      <c r="X320" s="1">
        <v>2.2799999999999998</v>
      </c>
      <c r="Y320" s="1">
        <v>2.0699999999999998</v>
      </c>
      <c r="Z320" s="1">
        <v>2.11</v>
      </c>
      <c r="AA320" s="1">
        <v>2.35</v>
      </c>
      <c r="AB320" s="1"/>
      <c r="AC320" s="1"/>
      <c r="AD320" s="1"/>
      <c r="AE320" s="1"/>
      <c r="AF320" s="1"/>
      <c r="AG320" s="1"/>
      <c r="AH320" s="1"/>
      <c r="AI320" s="1"/>
      <c r="AJ320" s="1"/>
      <c r="AK320" s="1">
        <f>SUM(F320:AJ320)</f>
        <v>22.3</v>
      </c>
    </row>
    <row r="321" spans="1:37" x14ac:dyDescent="0.25">
      <c r="A321" s="49" t="str">
        <f t="shared" si="216"/>
        <v>Q20</v>
      </c>
      <c r="B321" s="78"/>
      <c r="C321" s="5" t="s">
        <v>9</v>
      </c>
      <c r="D321" s="5" t="s">
        <v>4</v>
      </c>
      <c r="E321" s="1">
        <v>-45.119999999999948</v>
      </c>
      <c r="F321" s="6">
        <f>E321+F318-F319</f>
        <v>-45.119999999999948</v>
      </c>
      <c r="G321" s="6">
        <f t="shared" ref="G321:M321" si="283">F321+G318-G319</f>
        <v>-45.119999999999948</v>
      </c>
      <c r="H321" s="6">
        <f t="shared" si="283"/>
        <v>-45.119999999999948</v>
      </c>
      <c r="I321" s="6">
        <f t="shared" si="283"/>
        <v>-11.119999999999948</v>
      </c>
      <c r="J321" s="6">
        <f t="shared" si="283"/>
        <v>26.680000000000057</v>
      </c>
      <c r="K321" s="6">
        <f t="shared" si="283"/>
        <v>145.08000000000004</v>
      </c>
      <c r="L321" s="6">
        <f t="shared" si="283"/>
        <v>277.32000000000005</v>
      </c>
      <c r="M321" s="6">
        <f t="shared" si="283"/>
        <v>291.52000000000004</v>
      </c>
      <c r="N321" s="6">
        <f>M321+N318-N319</f>
        <v>366.12</v>
      </c>
      <c r="O321" s="6">
        <f t="shared" ref="O321" si="284">N321+O318-O319</f>
        <v>448.62</v>
      </c>
      <c r="P321" s="6">
        <f>O321+P318-P319</f>
        <v>513.22</v>
      </c>
      <c r="Q321" s="6">
        <f>P321+Q318-Q319</f>
        <v>439.22</v>
      </c>
      <c r="R321" s="6">
        <f t="shared" ref="R321:T321" si="285">Q321+R318-R319</f>
        <v>355.22</v>
      </c>
      <c r="S321" s="6">
        <f t="shared" si="285"/>
        <v>355.22</v>
      </c>
      <c r="T321" s="6">
        <f t="shared" si="285"/>
        <v>287.46000000000004</v>
      </c>
      <c r="U321" s="6">
        <f>T321+U318-U319</f>
        <v>229.46000000000004</v>
      </c>
      <c r="V321" s="6">
        <f t="shared" ref="V321:AD321" si="286">U321+V318-V319</f>
        <v>229.46000000000004</v>
      </c>
      <c r="W321" s="6">
        <f t="shared" si="286"/>
        <v>229.46000000000004</v>
      </c>
      <c r="X321" s="6">
        <f t="shared" si="286"/>
        <v>294.74</v>
      </c>
      <c r="Y321" s="6">
        <f t="shared" si="286"/>
        <v>342.54</v>
      </c>
      <c r="Z321" s="6">
        <f t="shared" si="286"/>
        <v>386.38</v>
      </c>
      <c r="AA321" s="6">
        <f t="shared" si="286"/>
        <v>431.03999999999996</v>
      </c>
      <c r="AB321" s="6">
        <f t="shared" si="286"/>
        <v>545.83999999999992</v>
      </c>
      <c r="AC321" s="6">
        <f t="shared" si="286"/>
        <v>617.83999999999992</v>
      </c>
      <c r="AD321" s="6">
        <f t="shared" si="286"/>
        <v>648.43999999999994</v>
      </c>
      <c r="AE321" s="6">
        <f>AD321+AE318-AE319</f>
        <v>648.43999999999994</v>
      </c>
      <c r="AF321" s="6">
        <f>AE321+AF318-AF319</f>
        <v>648.43999999999994</v>
      </c>
      <c r="AG321" s="6">
        <f t="shared" ref="AG321:AH321" si="287">AF321+AG318-AG319</f>
        <v>648.43999999999994</v>
      </c>
      <c r="AH321" s="6">
        <f t="shared" si="287"/>
        <v>648.43999999999994</v>
      </c>
      <c r="AI321" s="6">
        <f t="shared" ref="AI321:AJ321" si="288">AG321+AI318-AI319</f>
        <v>648.43999999999994</v>
      </c>
      <c r="AJ321" s="6">
        <f t="shared" si="288"/>
        <v>648.43999999999994</v>
      </c>
      <c r="AK321" s="6">
        <f>AJ321</f>
        <v>648.43999999999994</v>
      </c>
    </row>
    <row r="322" spans="1:37" x14ac:dyDescent="0.25">
      <c r="A322" s="47" t="s">
        <v>108</v>
      </c>
      <c r="B322" s="76">
        <f>VLOOKUP(A322,[1]INTI!$F$4:$G$317,2,FALSE)</f>
        <v>34.097999999999999</v>
      </c>
      <c r="C322" s="8" t="s">
        <v>7</v>
      </c>
      <c r="D322" s="8" t="s">
        <v>4</v>
      </c>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f>SUM(F322:AJ322)</f>
        <v>0</v>
      </c>
    </row>
    <row r="323" spans="1:37" x14ac:dyDescent="0.25">
      <c r="A323" s="48" t="str">
        <f t="shared" si="216"/>
        <v>T23</v>
      </c>
      <c r="B323" s="77"/>
      <c r="C323" s="76" t="s">
        <v>8</v>
      </c>
      <c r="D323" s="8" t="s">
        <v>4</v>
      </c>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f>SUM(F323:AJ323)</f>
        <v>0</v>
      </c>
    </row>
    <row r="324" spans="1:37" x14ac:dyDescent="0.25">
      <c r="A324" s="48" t="str">
        <f t="shared" si="216"/>
        <v>T23</v>
      </c>
      <c r="B324" s="77"/>
      <c r="C324" s="78"/>
      <c r="D324" s="8" t="s">
        <v>3</v>
      </c>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f>SUM(F324:AJ324)</f>
        <v>0</v>
      </c>
    </row>
    <row r="325" spans="1:37" x14ac:dyDescent="0.25">
      <c r="A325" s="49" t="str">
        <f t="shared" si="216"/>
        <v>T23</v>
      </c>
      <c r="B325" s="78"/>
      <c r="C325" s="5" t="s">
        <v>9</v>
      </c>
      <c r="D325" s="5" t="s">
        <v>4</v>
      </c>
      <c r="E325" s="1">
        <v>-543.83999999999992</v>
      </c>
      <c r="F325" s="6">
        <f>E325+F322-F323</f>
        <v>-543.83999999999992</v>
      </c>
      <c r="G325" s="6">
        <f t="shared" ref="G325:M325" si="289">F325+G322-G323</f>
        <v>-543.83999999999992</v>
      </c>
      <c r="H325" s="6">
        <f t="shared" si="289"/>
        <v>-543.83999999999992</v>
      </c>
      <c r="I325" s="6">
        <f t="shared" si="289"/>
        <v>-543.83999999999992</v>
      </c>
      <c r="J325" s="6">
        <f t="shared" si="289"/>
        <v>-543.83999999999992</v>
      </c>
      <c r="K325" s="6">
        <f t="shared" si="289"/>
        <v>-543.83999999999992</v>
      </c>
      <c r="L325" s="6">
        <f t="shared" si="289"/>
        <v>-543.83999999999992</v>
      </c>
      <c r="M325" s="6">
        <f t="shared" si="289"/>
        <v>-543.83999999999992</v>
      </c>
      <c r="N325" s="6">
        <f>M325+N322-N323</f>
        <v>-543.83999999999992</v>
      </c>
      <c r="O325" s="6">
        <f t="shared" ref="O325" si="290">N325+O322-O323</f>
        <v>-543.83999999999992</v>
      </c>
      <c r="P325" s="6">
        <f>O325+P322-P323</f>
        <v>-543.83999999999992</v>
      </c>
      <c r="Q325" s="6">
        <f>P325+Q322-Q323</f>
        <v>-543.83999999999992</v>
      </c>
      <c r="R325" s="6">
        <f t="shared" ref="R325:T325" si="291">Q325+R322-R323</f>
        <v>-543.83999999999992</v>
      </c>
      <c r="S325" s="6">
        <f t="shared" si="291"/>
        <v>-543.83999999999992</v>
      </c>
      <c r="T325" s="6">
        <f t="shared" si="291"/>
        <v>-543.83999999999992</v>
      </c>
      <c r="U325" s="6">
        <f>T325+U322-U323</f>
        <v>-543.83999999999992</v>
      </c>
      <c r="V325" s="6">
        <f t="shared" ref="V325:AD325" si="292">U325+V322-V323</f>
        <v>-543.83999999999992</v>
      </c>
      <c r="W325" s="6">
        <f t="shared" si="292"/>
        <v>-543.83999999999992</v>
      </c>
      <c r="X325" s="6">
        <f t="shared" si="292"/>
        <v>-543.83999999999992</v>
      </c>
      <c r="Y325" s="6">
        <f t="shared" si="292"/>
        <v>-543.83999999999992</v>
      </c>
      <c r="Z325" s="6">
        <f t="shared" si="292"/>
        <v>-543.83999999999992</v>
      </c>
      <c r="AA325" s="6">
        <f t="shared" si="292"/>
        <v>-543.83999999999992</v>
      </c>
      <c r="AB325" s="6">
        <f t="shared" si="292"/>
        <v>-543.83999999999992</v>
      </c>
      <c r="AC325" s="6">
        <f t="shared" si="292"/>
        <v>-543.83999999999992</v>
      </c>
      <c r="AD325" s="6">
        <f t="shared" si="292"/>
        <v>-543.83999999999992</v>
      </c>
      <c r="AE325" s="6">
        <f>AD325+AE322-AE323</f>
        <v>-543.83999999999992</v>
      </c>
      <c r="AF325" s="6">
        <f>AE325+AF322-AF323</f>
        <v>-543.83999999999992</v>
      </c>
      <c r="AG325" s="6">
        <f t="shared" ref="AG325:AH325" si="293">AF325+AG322-AG323</f>
        <v>-543.83999999999992</v>
      </c>
      <c r="AH325" s="6">
        <f t="shared" si="293"/>
        <v>-543.83999999999992</v>
      </c>
      <c r="AI325" s="6">
        <f t="shared" ref="AI325:AJ325" si="294">AG325+AI322-AI323</f>
        <v>-543.83999999999992</v>
      </c>
      <c r="AJ325" s="6">
        <f t="shared" si="294"/>
        <v>-543.83999999999992</v>
      </c>
      <c r="AK325" s="6">
        <f>AJ325</f>
        <v>-543.83999999999992</v>
      </c>
    </row>
    <row r="326" spans="1:37" x14ac:dyDescent="0.25">
      <c r="A326" s="47" t="s">
        <v>77</v>
      </c>
      <c r="B326" s="76">
        <f>VLOOKUP(A326,[1]INTI!$F$4:$G$317,2,FALSE)</f>
        <v>0.18099999999999999</v>
      </c>
      <c r="C326" s="8" t="s">
        <v>7</v>
      </c>
      <c r="D326" s="8" t="s">
        <v>4</v>
      </c>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f>SUM(F326:AJ326)</f>
        <v>0</v>
      </c>
    </row>
    <row r="327" spans="1:37" x14ac:dyDescent="0.25">
      <c r="A327" s="48" t="str">
        <f t="shared" si="216"/>
        <v>J02</v>
      </c>
      <c r="B327" s="77"/>
      <c r="C327" s="76" t="s">
        <v>8</v>
      </c>
      <c r="D327" s="8" t="s">
        <v>4</v>
      </c>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f>SUM(F327:AJ327)</f>
        <v>0</v>
      </c>
    </row>
    <row r="328" spans="1:37" x14ac:dyDescent="0.25">
      <c r="A328" s="48" t="str">
        <f t="shared" si="216"/>
        <v>J02</v>
      </c>
      <c r="B328" s="77"/>
      <c r="C328" s="78"/>
      <c r="D328" s="8" t="s">
        <v>3</v>
      </c>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f>SUM(F328:AJ328)</f>
        <v>0</v>
      </c>
    </row>
    <row r="329" spans="1:37" x14ac:dyDescent="0.25">
      <c r="A329" s="49" t="str">
        <f t="shared" si="216"/>
        <v>J02</v>
      </c>
      <c r="B329" s="78"/>
      <c r="C329" s="5" t="s">
        <v>9</v>
      </c>
      <c r="D329" s="5" t="s">
        <v>4</v>
      </c>
      <c r="E329" s="1">
        <v>222.12</v>
      </c>
      <c r="F329" s="6">
        <f>E329+F326-F327</f>
        <v>222.12</v>
      </c>
      <c r="G329" s="6">
        <f t="shared" ref="G329:M329" si="295">F329+G326-G327</f>
        <v>222.12</v>
      </c>
      <c r="H329" s="6">
        <f t="shared" si="295"/>
        <v>222.12</v>
      </c>
      <c r="I329" s="6">
        <f t="shared" si="295"/>
        <v>222.12</v>
      </c>
      <c r="J329" s="6">
        <f t="shared" si="295"/>
        <v>222.12</v>
      </c>
      <c r="K329" s="6">
        <f t="shared" si="295"/>
        <v>222.12</v>
      </c>
      <c r="L329" s="6">
        <f t="shared" si="295"/>
        <v>222.12</v>
      </c>
      <c r="M329" s="6">
        <f t="shared" si="295"/>
        <v>222.12</v>
      </c>
      <c r="N329" s="6">
        <f>M329+N326-N327</f>
        <v>222.12</v>
      </c>
      <c r="O329" s="6">
        <f t="shared" ref="O329" si="296">N329+O326-O327</f>
        <v>222.12</v>
      </c>
      <c r="P329" s="6">
        <f>O329+P326-P327</f>
        <v>222.12</v>
      </c>
      <c r="Q329" s="6">
        <f>P329+Q326-Q327</f>
        <v>222.12</v>
      </c>
      <c r="R329" s="6">
        <f t="shared" ref="R329:T329" si="297">Q329+R326-R327</f>
        <v>222.12</v>
      </c>
      <c r="S329" s="6">
        <f t="shared" si="297"/>
        <v>222.12</v>
      </c>
      <c r="T329" s="6">
        <f t="shared" si="297"/>
        <v>222.12</v>
      </c>
      <c r="U329" s="6">
        <f>T329+U326-U327</f>
        <v>222.12</v>
      </c>
      <c r="V329" s="6">
        <f t="shared" ref="V329:AD329" si="298">U329+V326-V327</f>
        <v>222.12</v>
      </c>
      <c r="W329" s="6">
        <f t="shared" si="298"/>
        <v>222.12</v>
      </c>
      <c r="X329" s="6">
        <f t="shared" si="298"/>
        <v>222.12</v>
      </c>
      <c r="Y329" s="6">
        <f t="shared" si="298"/>
        <v>222.12</v>
      </c>
      <c r="Z329" s="6">
        <f t="shared" si="298"/>
        <v>222.12</v>
      </c>
      <c r="AA329" s="6">
        <f t="shared" si="298"/>
        <v>222.12</v>
      </c>
      <c r="AB329" s="6">
        <f t="shared" si="298"/>
        <v>222.12</v>
      </c>
      <c r="AC329" s="6">
        <f t="shared" si="298"/>
        <v>222.12</v>
      </c>
      <c r="AD329" s="6">
        <f t="shared" si="298"/>
        <v>222.12</v>
      </c>
      <c r="AE329" s="6">
        <f>AD329+AE326-AE327</f>
        <v>222.12</v>
      </c>
      <c r="AF329" s="6">
        <f>AE329+AF326-AF327</f>
        <v>222.12</v>
      </c>
      <c r="AG329" s="6">
        <f t="shared" ref="AG329:AH329" si="299">AF329+AG326-AG327</f>
        <v>222.12</v>
      </c>
      <c r="AH329" s="6">
        <f t="shared" si="299"/>
        <v>222.12</v>
      </c>
      <c r="AI329" s="6">
        <f t="shared" ref="AI329:AJ329" si="300">AG329+AI326-AI327</f>
        <v>222.12</v>
      </c>
      <c r="AJ329" s="6">
        <f t="shared" si="300"/>
        <v>222.12</v>
      </c>
      <c r="AK329" s="6">
        <f>AJ329</f>
        <v>222.12</v>
      </c>
    </row>
    <row r="330" spans="1:37" x14ac:dyDescent="0.25">
      <c r="A330" s="47" t="s">
        <v>109</v>
      </c>
      <c r="B330" s="76">
        <f>VLOOKUP(A330,[1]INTI!$F$4:$G$317,2,FALSE)</f>
        <v>33.75</v>
      </c>
      <c r="C330" s="8" t="s">
        <v>7</v>
      </c>
      <c r="D330" s="8" t="s">
        <v>4</v>
      </c>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f>SUM(F330:AJ330)</f>
        <v>0</v>
      </c>
    </row>
    <row r="331" spans="1:37" x14ac:dyDescent="0.25">
      <c r="A331" s="48" t="str">
        <f t="shared" si="216"/>
        <v>J06</v>
      </c>
      <c r="B331" s="77"/>
      <c r="C331" s="76" t="s">
        <v>8</v>
      </c>
      <c r="D331" s="8" t="s">
        <v>4</v>
      </c>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f>SUM(F331:AJ331)</f>
        <v>0</v>
      </c>
    </row>
    <row r="332" spans="1:37" x14ac:dyDescent="0.25">
      <c r="A332" s="48" t="str">
        <f t="shared" si="216"/>
        <v>J06</v>
      </c>
      <c r="B332" s="77"/>
      <c r="C332" s="78"/>
      <c r="D332" s="8" t="s">
        <v>3</v>
      </c>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f>SUM(F332:AJ332)</f>
        <v>0</v>
      </c>
    </row>
    <row r="333" spans="1:37" x14ac:dyDescent="0.25">
      <c r="A333" s="49" t="str">
        <f t="shared" si="216"/>
        <v>J06</v>
      </c>
      <c r="B333" s="78"/>
      <c r="C333" s="5" t="s">
        <v>9</v>
      </c>
      <c r="D333" s="5" t="s">
        <v>4</v>
      </c>
      <c r="E333" s="1">
        <v>0</v>
      </c>
      <c r="F333" s="6">
        <f>E333+F330-F331</f>
        <v>0</v>
      </c>
      <c r="G333" s="6">
        <f t="shared" ref="G333:M333" si="301">F333+G330-G331</f>
        <v>0</v>
      </c>
      <c r="H333" s="6">
        <f t="shared" si="301"/>
        <v>0</v>
      </c>
      <c r="I333" s="6">
        <f t="shared" si="301"/>
        <v>0</v>
      </c>
      <c r="J333" s="6">
        <f t="shared" si="301"/>
        <v>0</v>
      </c>
      <c r="K333" s="6">
        <f t="shared" si="301"/>
        <v>0</v>
      </c>
      <c r="L333" s="6">
        <f t="shared" si="301"/>
        <v>0</v>
      </c>
      <c r="M333" s="6">
        <f t="shared" si="301"/>
        <v>0</v>
      </c>
      <c r="N333" s="6">
        <f>M333+N330-N331</f>
        <v>0</v>
      </c>
      <c r="O333" s="6">
        <f t="shared" ref="O333" si="302">N333+O330-O331</f>
        <v>0</v>
      </c>
      <c r="P333" s="6">
        <f>O333+P330-P331</f>
        <v>0</v>
      </c>
      <c r="Q333" s="6">
        <f>P333+Q330-Q331</f>
        <v>0</v>
      </c>
      <c r="R333" s="6">
        <f t="shared" ref="R333:T333" si="303">Q333+R330-R331</f>
        <v>0</v>
      </c>
      <c r="S333" s="6">
        <f t="shared" si="303"/>
        <v>0</v>
      </c>
      <c r="T333" s="6">
        <f t="shared" si="303"/>
        <v>0</v>
      </c>
      <c r="U333" s="6">
        <f>T333+U330-U331</f>
        <v>0</v>
      </c>
      <c r="V333" s="6">
        <f t="shared" ref="V333:AD333" si="304">U333+V330-V331</f>
        <v>0</v>
      </c>
      <c r="W333" s="6">
        <f t="shared" si="304"/>
        <v>0</v>
      </c>
      <c r="X333" s="6">
        <f t="shared" si="304"/>
        <v>0</v>
      </c>
      <c r="Y333" s="6">
        <f t="shared" si="304"/>
        <v>0</v>
      </c>
      <c r="Z333" s="6">
        <f t="shared" si="304"/>
        <v>0</v>
      </c>
      <c r="AA333" s="6">
        <f t="shared" si="304"/>
        <v>0</v>
      </c>
      <c r="AB333" s="6">
        <f t="shared" si="304"/>
        <v>0</v>
      </c>
      <c r="AC333" s="6">
        <f t="shared" si="304"/>
        <v>0</v>
      </c>
      <c r="AD333" s="6">
        <f t="shared" si="304"/>
        <v>0</v>
      </c>
      <c r="AE333" s="6">
        <f>AD333+AE330-AE331</f>
        <v>0</v>
      </c>
      <c r="AF333" s="6">
        <f>AE333+AF330-AF331</f>
        <v>0</v>
      </c>
      <c r="AG333" s="6">
        <f t="shared" ref="AG333:AH333" si="305">AF333+AG330-AG331</f>
        <v>0</v>
      </c>
      <c r="AH333" s="6">
        <f t="shared" si="305"/>
        <v>0</v>
      </c>
      <c r="AI333" s="6">
        <f t="shared" ref="AI333:AJ333" si="306">AG333+AI330-AI331</f>
        <v>0</v>
      </c>
      <c r="AJ333" s="6">
        <f t="shared" si="306"/>
        <v>0</v>
      </c>
      <c r="AK333" s="6">
        <f>AJ333</f>
        <v>0</v>
      </c>
    </row>
    <row r="334" spans="1:37" x14ac:dyDescent="0.25">
      <c r="A334" s="47" t="s">
        <v>110</v>
      </c>
      <c r="B334" s="76">
        <f>VLOOKUP(A334,[1]INTI!$F$4:$G$317,2,FALSE)</f>
        <v>33.484000000000002</v>
      </c>
      <c r="C334" s="8" t="s">
        <v>7</v>
      </c>
      <c r="D334" s="8" t="s">
        <v>4</v>
      </c>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f>SUM(F334:AJ334)</f>
        <v>0</v>
      </c>
    </row>
    <row r="335" spans="1:37" x14ac:dyDescent="0.25">
      <c r="A335" s="48" t="str">
        <f t="shared" si="216"/>
        <v>J07</v>
      </c>
      <c r="B335" s="77"/>
      <c r="C335" s="76" t="s">
        <v>8</v>
      </c>
      <c r="D335" s="8" t="s">
        <v>4</v>
      </c>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f>SUM(F335:AJ335)</f>
        <v>0</v>
      </c>
    </row>
    <row r="336" spans="1:37" x14ac:dyDescent="0.25">
      <c r="A336" s="48" t="str">
        <f t="shared" si="216"/>
        <v>J07</v>
      </c>
      <c r="B336" s="77"/>
      <c r="C336" s="78"/>
      <c r="D336" s="8" t="s">
        <v>3</v>
      </c>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f>SUM(F336:AJ336)</f>
        <v>0</v>
      </c>
    </row>
    <row r="337" spans="1:37" x14ac:dyDescent="0.25">
      <c r="A337" s="49" t="str">
        <f t="shared" si="216"/>
        <v>J07</v>
      </c>
      <c r="B337" s="78"/>
      <c r="C337" s="5" t="s">
        <v>9</v>
      </c>
      <c r="D337" s="5" t="s">
        <v>4</v>
      </c>
      <c r="E337" s="1">
        <v>0</v>
      </c>
      <c r="F337" s="6">
        <f>E337+F334-F335</f>
        <v>0</v>
      </c>
      <c r="G337" s="6">
        <f t="shared" ref="G337:M337" si="307">F337+G334-G335</f>
        <v>0</v>
      </c>
      <c r="H337" s="6">
        <f t="shared" si="307"/>
        <v>0</v>
      </c>
      <c r="I337" s="6">
        <f t="shared" si="307"/>
        <v>0</v>
      </c>
      <c r="J337" s="6">
        <f t="shared" si="307"/>
        <v>0</v>
      </c>
      <c r="K337" s="6">
        <f t="shared" si="307"/>
        <v>0</v>
      </c>
      <c r="L337" s="6">
        <f t="shared" si="307"/>
        <v>0</v>
      </c>
      <c r="M337" s="6">
        <f t="shared" si="307"/>
        <v>0</v>
      </c>
      <c r="N337" s="6">
        <f>M337+N334-N335</f>
        <v>0</v>
      </c>
      <c r="O337" s="6">
        <f t="shared" ref="O337" si="308">N337+O334-O335</f>
        <v>0</v>
      </c>
      <c r="P337" s="6">
        <f>O337+P334-P335</f>
        <v>0</v>
      </c>
      <c r="Q337" s="6">
        <f>P337+Q334-Q335</f>
        <v>0</v>
      </c>
      <c r="R337" s="6">
        <f t="shared" ref="R337:T337" si="309">Q337+R334-R335</f>
        <v>0</v>
      </c>
      <c r="S337" s="6">
        <f t="shared" si="309"/>
        <v>0</v>
      </c>
      <c r="T337" s="6">
        <f t="shared" si="309"/>
        <v>0</v>
      </c>
      <c r="U337" s="6">
        <f>T337+U334-U335</f>
        <v>0</v>
      </c>
      <c r="V337" s="6">
        <f t="shared" ref="V337:AD337" si="310">U337+V334-V335</f>
        <v>0</v>
      </c>
      <c r="W337" s="6">
        <f t="shared" si="310"/>
        <v>0</v>
      </c>
      <c r="X337" s="6">
        <f t="shared" si="310"/>
        <v>0</v>
      </c>
      <c r="Y337" s="6">
        <f t="shared" si="310"/>
        <v>0</v>
      </c>
      <c r="Z337" s="6">
        <f t="shared" si="310"/>
        <v>0</v>
      </c>
      <c r="AA337" s="6">
        <f t="shared" si="310"/>
        <v>0</v>
      </c>
      <c r="AB337" s="6">
        <f t="shared" si="310"/>
        <v>0</v>
      </c>
      <c r="AC337" s="6">
        <f t="shared" si="310"/>
        <v>0</v>
      </c>
      <c r="AD337" s="6">
        <f t="shared" si="310"/>
        <v>0</v>
      </c>
      <c r="AE337" s="6">
        <f>AD337+AE334-AE335</f>
        <v>0</v>
      </c>
      <c r="AF337" s="6">
        <f>AE337+AF334-AF335</f>
        <v>0</v>
      </c>
      <c r="AG337" s="6">
        <f t="shared" ref="AG337:AH337" si="311">AF337+AG334-AG335</f>
        <v>0</v>
      </c>
      <c r="AH337" s="6">
        <f t="shared" si="311"/>
        <v>0</v>
      </c>
      <c r="AI337" s="6">
        <f t="shared" ref="AI337:AJ337" si="312">AG337+AI334-AI335</f>
        <v>0</v>
      </c>
      <c r="AJ337" s="6">
        <f t="shared" si="312"/>
        <v>0</v>
      </c>
      <c r="AK337" s="6">
        <f>AJ337</f>
        <v>0</v>
      </c>
    </row>
    <row r="338" spans="1:37" x14ac:dyDescent="0.25">
      <c r="A338" s="47" t="s">
        <v>111</v>
      </c>
      <c r="B338" s="76">
        <f>VLOOKUP(A338,[1]INTI!$F$4:$G$317,2,FALSE)</f>
        <v>15.500999999999999</v>
      </c>
      <c r="C338" s="8" t="s">
        <v>7</v>
      </c>
      <c r="D338" s="8" t="s">
        <v>4</v>
      </c>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f>SUM(F338:AJ338)</f>
        <v>0</v>
      </c>
    </row>
    <row r="339" spans="1:37" x14ac:dyDescent="0.25">
      <c r="A339" s="48" t="str">
        <f t="shared" ref="A339:A341" si="313">A338</f>
        <v>T24</v>
      </c>
      <c r="B339" s="77"/>
      <c r="C339" s="76" t="s">
        <v>8</v>
      </c>
      <c r="D339" s="8" t="s">
        <v>4</v>
      </c>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f>SUM(F339:AJ339)</f>
        <v>0</v>
      </c>
    </row>
    <row r="340" spans="1:37" x14ac:dyDescent="0.25">
      <c r="A340" s="48" t="str">
        <f t="shared" si="313"/>
        <v>T24</v>
      </c>
      <c r="B340" s="77"/>
      <c r="C340" s="78"/>
      <c r="D340" s="8" t="s">
        <v>3</v>
      </c>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f>SUM(F340:AJ340)</f>
        <v>0</v>
      </c>
    </row>
    <row r="341" spans="1:37" x14ac:dyDescent="0.25">
      <c r="A341" s="49" t="str">
        <f t="shared" si="313"/>
        <v>T24</v>
      </c>
      <c r="B341" s="78"/>
      <c r="C341" s="5" t="s">
        <v>9</v>
      </c>
      <c r="D341" s="5" t="s">
        <v>4</v>
      </c>
      <c r="E341" s="1">
        <v>0</v>
      </c>
      <c r="F341" s="6">
        <f>E341+F338-F339</f>
        <v>0</v>
      </c>
      <c r="G341" s="6">
        <f t="shared" ref="G341:M341" si="314">F341+G338-G339</f>
        <v>0</v>
      </c>
      <c r="H341" s="6">
        <f t="shared" si="314"/>
        <v>0</v>
      </c>
      <c r="I341" s="6">
        <f t="shared" si="314"/>
        <v>0</v>
      </c>
      <c r="J341" s="6">
        <f t="shared" si="314"/>
        <v>0</v>
      </c>
      <c r="K341" s="6">
        <f t="shared" si="314"/>
        <v>0</v>
      </c>
      <c r="L341" s="6">
        <f t="shared" si="314"/>
        <v>0</v>
      </c>
      <c r="M341" s="6">
        <f t="shared" si="314"/>
        <v>0</v>
      </c>
      <c r="N341" s="6">
        <f>M341+N338-N339</f>
        <v>0</v>
      </c>
      <c r="O341" s="6">
        <f t="shared" ref="O341" si="315">N341+O338-O339</f>
        <v>0</v>
      </c>
      <c r="P341" s="6">
        <f>O341+P338-P339</f>
        <v>0</v>
      </c>
      <c r="Q341" s="6">
        <f>P341+Q338-Q339</f>
        <v>0</v>
      </c>
      <c r="R341" s="6">
        <f t="shared" ref="R341:T341" si="316">Q341+R338-R339</f>
        <v>0</v>
      </c>
      <c r="S341" s="6">
        <f t="shared" si="316"/>
        <v>0</v>
      </c>
      <c r="T341" s="6">
        <f t="shared" si="316"/>
        <v>0</v>
      </c>
      <c r="U341" s="6">
        <f>T341+U338-U339</f>
        <v>0</v>
      </c>
      <c r="V341" s="6">
        <f t="shared" ref="V341:AD341" si="317">U341+V338-V339</f>
        <v>0</v>
      </c>
      <c r="W341" s="6">
        <f t="shared" si="317"/>
        <v>0</v>
      </c>
      <c r="X341" s="6">
        <f t="shared" si="317"/>
        <v>0</v>
      </c>
      <c r="Y341" s="6">
        <f t="shared" si="317"/>
        <v>0</v>
      </c>
      <c r="Z341" s="6">
        <f t="shared" si="317"/>
        <v>0</v>
      </c>
      <c r="AA341" s="6">
        <f t="shared" si="317"/>
        <v>0</v>
      </c>
      <c r="AB341" s="6">
        <f t="shared" si="317"/>
        <v>0</v>
      </c>
      <c r="AC341" s="6">
        <f t="shared" si="317"/>
        <v>0</v>
      </c>
      <c r="AD341" s="6">
        <f t="shared" si="317"/>
        <v>0</v>
      </c>
      <c r="AE341" s="6">
        <f>AD341+AE338-AE339</f>
        <v>0</v>
      </c>
      <c r="AF341" s="6">
        <f>AE341+AF338-AF339</f>
        <v>0</v>
      </c>
      <c r="AG341" s="6">
        <f t="shared" ref="AG341:AH341" si="318">AF341+AG338-AG339</f>
        <v>0</v>
      </c>
      <c r="AH341" s="6">
        <f t="shared" si="318"/>
        <v>0</v>
      </c>
      <c r="AI341" s="6">
        <f t="shared" ref="AI341:AJ341" si="319">AG341+AI338-AI339</f>
        <v>0</v>
      </c>
      <c r="AJ341" s="6">
        <f t="shared" si="319"/>
        <v>0</v>
      </c>
      <c r="AK341" s="6">
        <f>AJ341</f>
        <v>0</v>
      </c>
    </row>
    <row r="342" spans="1:37" x14ac:dyDescent="0.25">
      <c r="A342" s="47" t="s">
        <v>112</v>
      </c>
      <c r="B342" s="76">
        <f>VLOOKUP(A342,[1]INTI!$F$4:$G$317,2,FALSE)</f>
        <v>29.878</v>
      </c>
      <c r="C342" s="8" t="s">
        <v>7</v>
      </c>
      <c r="D342" s="8" t="s">
        <v>4</v>
      </c>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f>SUM(F342:AJ342)</f>
        <v>0</v>
      </c>
    </row>
    <row r="343" spans="1:37" x14ac:dyDescent="0.25">
      <c r="A343" s="48" t="str">
        <f t="shared" ref="A343:A377" si="320">A342</f>
        <v>J08</v>
      </c>
      <c r="B343" s="77"/>
      <c r="C343" s="76" t="s">
        <v>8</v>
      </c>
      <c r="D343" s="8" t="s">
        <v>4</v>
      </c>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f>SUM(F343:AJ343)</f>
        <v>0</v>
      </c>
    </row>
    <row r="344" spans="1:37" x14ac:dyDescent="0.25">
      <c r="A344" s="48" t="str">
        <f t="shared" si="320"/>
        <v>J08</v>
      </c>
      <c r="B344" s="77"/>
      <c r="C344" s="78"/>
      <c r="D344" s="8" t="s">
        <v>3</v>
      </c>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f>SUM(F344:AJ344)</f>
        <v>0</v>
      </c>
    </row>
    <row r="345" spans="1:37" x14ac:dyDescent="0.25">
      <c r="A345" s="49" t="str">
        <f t="shared" si="320"/>
        <v>J08</v>
      </c>
      <c r="B345" s="78"/>
      <c r="C345" s="5" t="s">
        <v>9</v>
      </c>
      <c r="D345" s="5" t="s">
        <v>4</v>
      </c>
      <c r="E345" s="1">
        <v>0</v>
      </c>
      <c r="F345" s="6">
        <f>E345+F342-F343</f>
        <v>0</v>
      </c>
      <c r="G345" s="6">
        <f t="shared" ref="G345:M345" si="321">F345+G342-G343</f>
        <v>0</v>
      </c>
      <c r="H345" s="6">
        <f t="shared" si="321"/>
        <v>0</v>
      </c>
      <c r="I345" s="6">
        <f t="shared" si="321"/>
        <v>0</v>
      </c>
      <c r="J345" s="6">
        <f t="shared" si="321"/>
        <v>0</v>
      </c>
      <c r="K345" s="6">
        <f t="shared" si="321"/>
        <v>0</v>
      </c>
      <c r="L345" s="6">
        <f t="shared" si="321"/>
        <v>0</v>
      </c>
      <c r="M345" s="6">
        <f t="shared" si="321"/>
        <v>0</v>
      </c>
      <c r="N345" s="6">
        <f>M345+N342-N343</f>
        <v>0</v>
      </c>
      <c r="O345" s="6">
        <f t="shared" ref="O345" si="322">N345+O342-O343</f>
        <v>0</v>
      </c>
      <c r="P345" s="6">
        <f>O345+P342-P343</f>
        <v>0</v>
      </c>
      <c r="Q345" s="6">
        <f>P345+Q342-Q343</f>
        <v>0</v>
      </c>
      <c r="R345" s="6">
        <f t="shared" ref="R345:T345" si="323">Q345+R342-R343</f>
        <v>0</v>
      </c>
      <c r="S345" s="6">
        <f t="shared" si="323"/>
        <v>0</v>
      </c>
      <c r="T345" s="6">
        <f t="shared" si="323"/>
        <v>0</v>
      </c>
      <c r="U345" s="6">
        <f>T345+U342-U343</f>
        <v>0</v>
      </c>
      <c r="V345" s="6">
        <f t="shared" ref="V345:AD345" si="324">U345+V342-V343</f>
        <v>0</v>
      </c>
      <c r="W345" s="6">
        <f t="shared" si="324"/>
        <v>0</v>
      </c>
      <c r="X345" s="6">
        <f t="shared" si="324"/>
        <v>0</v>
      </c>
      <c r="Y345" s="6">
        <f t="shared" si="324"/>
        <v>0</v>
      </c>
      <c r="Z345" s="6">
        <f t="shared" si="324"/>
        <v>0</v>
      </c>
      <c r="AA345" s="6">
        <f t="shared" si="324"/>
        <v>0</v>
      </c>
      <c r="AB345" s="6">
        <f t="shared" si="324"/>
        <v>0</v>
      </c>
      <c r="AC345" s="6">
        <f t="shared" si="324"/>
        <v>0</v>
      </c>
      <c r="AD345" s="6">
        <f t="shared" si="324"/>
        <v>0</v>
      </c>
      <c r="AE345" s="6">
        <f>AD345+AE342-AE343</f>
        <v>0</v>
      </c>
      <c r="AF345" s="6">
        <f>AE345+AF342-AF343</f>
        <v>0</v>
      </c>
      <c r="AG345" s="6">
        <f t="shared" ref="AG345:AH345" si="325">AF345+AG342-AG343</f>
        <v>0</v>
      </c>
      <c r="AH345" s="6">
        <f t="shared" si="325"/>
        <v>0</v>
      </c>
      <c r="AI345" s="6">
        <f t="shared" ref="AI345:AJ345" si="326">AG345+AI342-AI343</f>
        <v>0</v>
      </c>
      <c r="AJ345" s="6">
        <f t="shared" si="326"/>
        <v>0</v>
      </c>
      <c r="AK345" s="6">
        <f>AJ345</f>
        <v>0</v>
      </c>
    </row>
    <row r="346" spans="1:37" x14ac:dyDescent="0.25">
      <c r="A346" s="47" t="s">
        <v>115</v>
      </c>
      <c r="B346" s="76">
        <f>VLOOKUP(A346,[1]INTI!$F$4:$G$317,2,FALSE)</f>
        <v>26.78</v>
      </c>
      <c r="C346" s="8" t="s">
        <v>7</v>
      </c>
      <c r="D346" s="8" t="s">
        <v>4</v>
      </c>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f>SUM(F346:AJ346)</f>
        <v>0</v>
      </c>
    </row>
    <row r="347" spans="1:37" x14ac:dyDescent="0.25">
      <c r="A347" s="48" t="str">
        <f t="shared" si="320"/>
        <v>H03</v>
      </c>
      <c r="B347" s="77"/>
      <c r="C347" s="76" t="s">
        <v>8</v>
      </c>
      <c r="D347" s="8" t="s">
        <v>4</v>
      </c>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f>SUM(F347:AJ347)</f>
        <v>0</v>
      </c>
    </row>
    <row r="348" spans="1:37" x14ac:dyDescent="0.25">
      <c r="A348" s="48" t="str">
        <f t="shared" si="320"/>
        <v>H03</v>
      </c>
      <c r="B348" s="77"/>
      <c r="C348" s="78"/>
      <c r="D348" s="8" t="s">
        <v>3</v>
      </c>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f>SUM(F348:AJ348)</f>
        <v>0</v>
      </c>
    </row>
    <row r="349" spans="1:37" x14ac:dyDescent="0.25">
      <c r="A349" s="49" t="str">
        <f t="shared" si="320"/>
        <v>H03</v>
      </c>
      <c r="B349" s="78"/>
      <c r="C349" s="5" t="s">
        <v>9</v>
      </c>
      <c r="D349" s="5" t="s">
        <v>4</v>
      </c>
      <c r="E349" s="1">
        <v>0</v>
      </c>
      <c r="F349" s="6">
        <f>E349+F346-F347</f>
        <v>0</v>
      </c>
      <c r="G349" s="6">
        <f t="shared" ref="G349:M349" si="327">F349+G346-G347</f>
        <v>0</v>
      </c>
      <c r="H349" s="6">
        <f t="shared" si="327"/>
        <v>0</v>
      </c>
      <c r="I349" s="6">
        <f t="shared" si="327"/>
        <v>0</v>
      </c>
      <c r="J349" s="6">
        <f t="shared" si="327"/>
        <v>0</v>
      </c>
      <c r="K349" s="6">
        <f t="shared" si="327"/>
        <v>0</v>
      </c>
      <c r="L349" s="6">
        <f t="shared" si="327"/>
        <v>0</v>
      </c>
      <c r="M349" s="6">
        <f t="shared" si="327"/>
        <v>0</v>
      </c>
      <c r="N349" s="6">
        <f>M349+N346-N347</f>
        <v>0</v>
      </c>
      <c r="O349" s="6">
        <f t="shared" ref="O349" si="328">N349+O346-O347</f>
        <v>0</v>
      </c>
      <c r="P349" s="6">
        <f>O349+P346-P347</f>
        <v>0</v>
      </c>
      <c r="Q349" s="6">
        <f>P349+Q346-Q347</f>
        <v>0</v>
      </c>
      <c r="R349" s="6">
        <f t="shared" ref="R349:T349" si="329">Q349+R346-R347</f>
        <v>0</v>
      </c>
      <c r="S349" s="6">
        <f t="shared" si="329"/>
        <v>0</v>
      </c>
      <c r="T349" s="6">
        <f t="shared" si="329"/>
        <v>0</v>
      </c>
      <c r="U349" s="6">
        <f>T349+U346-U347</f>
        <v>0</v>
      </c>
      <c r="V349" s="6">
        <f t="shared" ref="V349:AD349" si="330">U349+V346-V347</f>
        <v>0</v>
      </c>
      <c r="W349" s="6">
        <f t="shared" si="330"/>
        <v>0</v>
      </c>
      <c r="X349" s="6">
        <f t="shared" si="330"/>
        <v>0</v>
      </c>
      <c r="Y349" s="6">
        <f t="shared" si="330"/>
        <v>0</v>
      </c>
      <c r="Z349" s="6">
        <f t="shared" si="330"/>
        <v>0</v>
      </c>
      <c r="AA349" s="6">
        <f t="shared" si="330"/>
        <v>0</v>
      </c>
      <c r="AB349" s="6">
        <f t="shared" si="330"/>
        <v>0</v>
      </c>
      <c r="AC349" s="6">
        <f t="shared" si="330"/>
        <v>0</v>
      </c>
      <c r="AD349" s="6">
        <f t="shared" si="330"/>
        <v>0</v>
      </c>
      <c r="AE349" s="6">
        <f>AD349+AE346-AE347</f>
        <v>0</v>
      </c>
      <c r="AF349" s="6">
        <f>AE349+AF346-AF347</f>
        <v>0</v>
      </c>
      <c r="AG349" s="6">
        <f t="shared" ref="AG349:AH349" si="331">AF349+AG346-AG347</f>
        <v>0</v>
      </c>
      <c r="AH349" s="6">
        <f t="shared" si="331"/>
        <v>0</v>
      </c>
      <c r="AI349" s="6">
        <f t="shared" ref="AI349:AJ349" si="332">AG349+AI346-AI347</f>
        <v>0</v>
      </c>
      <c r="AJ349" s="6">
        <f t="shared" si="332"/>
        <v>0</v>
      </c>
      <c r="AK349" s="6">
        <f>AJ349</f>
        <v>0</v>
      </c>
    </row>
    <row r="350" spans="1:37" x14ac:dyDescent="0.25">
      <c r="A350" s="47" t="s">
        <v>24</v>
      </c>
      <c r="B350" s="76">
        <f>VLOOKUP(A350,[1]INTI!$F$4:$G$317,2,FALSE)</f>
        <v>30.38</v>
      </c>
      <c r="C350" s="8" t="s">
        <v>7</v>
      </c>
      <c r="D350" s="8" t="s">
        <v>4</v>
      </c>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f>SUM(F350:AJ350)</f>
        <v>0</v>
      </c>
    </row>
    <row r="351" spans="1:37" x14ac:dyDescent="0.25">
      <c r="A351" s="48" t="str">
        <f t="shared" si="320"/>
        <v>I03</v>
      </c>
      <c r="B351" s="77"/>
      <c r="C351" s="76" t="s">
        <v>8</v>
      </c>
      <c r="D351" s="8" t="s">
        <v>4</v>
      </c>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f>SUM(F351:AJ351)</f>
        <v>0</v>
      </c>
    </row>
    <row r="352" spans="1:37" x14ac:dyDescent="0.25">
      <c r="A352" s="48" t="str">
        <f t="shared" si="320"/>
        <v>I03</v>
      </c>
      <c r="B352" s="77"/>
      <c r="C352" s="78"/>
      <c r="D352" s="8" t="s">
        <v>3</v>
      </c>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f>SUM(F352:AJ352)</f>
        <v>0</v>
      </c>
    </row>
    <row r="353" spans="1:37" x14ac:dyDescent="0.25">
      <c r="A353" s="49" t="str">
        <f t="shared" si="320"/>
        <v>I03</v>
      </c>
      <c r="B353" s="78"/>
      <c r="C353" s="5" t="s">
        <v>9</v>
      </c>
      <c r="D353" s="5" t="s">
        <v>4</v>
      </c>
      <c r="E353" s="1">
        <v>0</v>
      </c>
      <c r="F353" s="6">
        <f>E353+F350-F351</f>
        <v>0</v>
      </c>
      <c r="G353" s="6">
        <f t="shared" ref="G353:M353" si="333">F353+G350-G351</f>
        <v>0</v>
      </c>
      <c r="H353" s="6">
        <f t="shared" si="333"/>
        <v>0</v>
      </c>
      <c r="I353" s="6">
        <f t="shared" si="333"/>
        <v>0</v>
      </c>
      <c r="J353" s="6">
        <f t="shared" si="333"/>
        <v>0</v>
      </c>
      <c r="K353" s="6">
        <f t="shared" si="333"/>
        <v>0</v>
      </c>
      <c r="L353" s="6">
        <f t="shared" si="333"/>
        <v>0</v>
      </c>
      <c r="M353" s="6">
        <f t="shared" si="333"/>
        <v>0</v>
      </c>
      <c r="N353" s="6">
        <f>M353+N350-N351</f>
        <v>0</v>
      </c>
      <c r="O353" s="6">
        <f t="shared" ref="O353" si="334">N353+O350-O351</f>
        <v>0</v>
      </c>
      <c r="P353" s="6">
        <f>O353+P350-P351</f>
        <v>0</v>
      </c>
      <c r="Q353" s="6">
        <f>P353+Q350-Q351</f>
        <v>0</v>
      </c>
      <c r="R353" s="6">
        <f t="shared" ref="R353:T353" si="335">Q353+R350-R351</f>
        <v>0</v>
      </c>
      <c r="S353" s="6">
        <f t="shared" si="335"/>
        <v>0</v>
      </c>
      <c r="T353" s="6">
        <f t="shared" si="335"/>
        <v>0</v>
      </c>
      <c r="U353" s="6">
        <f>T353+U350-U351</f>
        <v>0</v>
      </c>
      <c r="V353" s="6">
        <f t="shared" ref="V353:AD353" si="336">U353+V350-V351</f>
        <v>0</v>
      </c>
      <c r="W353" s="6">
        <f t="shared" si="336"/>
        <v>0</v>
      </c>
      <c r="X353" s="6">
        <f t="shared" si="336"/>
        <v>0</v>
      </c>
      <c r="Y353" s="6">
        <f t="shared" si="336"/>
        <v>0</v>
      </c>
      <c r="Z353" s="6">
        <f t="shared" si="336"/>
        <v>0</v>
      </c>
      <c r="AA353" s="6">
        <f t="shared" si="336"/>
        <v>0</v>
      </c>
      <c r="AB353" s="6">
        <f t="shared" si="336"/>
        <v>0</v>
      </c>
      <c r="AC353" s="6">
        <f t="shared" si="336"/>
        <v>0</v>
      </c>
      <c r="AD353" s="6">
        <f t="shared" si="336"/>
        <v>0</v>
      </c>
      <c r="AE353" s="6">
        <f>AD353+AE350-AE351</f>
        <v>0</v>
      </c>
      <c r="AF353" s="6">
        <f>AE353+AF350-AF351</f>
        <v>0</v>
      </c>
      <c r="AG353" s="6">
        <f t="shared" ref="AG353:AH353" si="337">AF353+AG350-AG351</f>
        <v>0</v>
      </c>
      <c r="AH353" s="6">
        <f t="shared" si="337"/>
        <v>0</v>
      </c>
      <c r="AI353" s="6">
        <f t="shared" ref="AI353:AJ353" si="338">AG353+AI350-AI351</f>
        <v>0</v>
      </c>
      <c r="AJ353" s="6">
        <f t="shared" si="338"/>
        <v>0</v>
      </c>
      <c r="AK353" s="6">
        <f>AJ353</f>
        <v>0</v>
      </c>
    </row>
    <row r="354" spans="1:37" x14ac:dyDescent="0.25">
      <c r="A354" s="47" t="s">
        <v>116</v>
      </c>
      <c r="B354" s="76">
        <f>VLOOKUP(A354,[1]INTI!$F$4:$G$317,2,FALSE)</f>
        <v>14.651999999999999</v>
      </c>
      <c r="C354" s="8" t="s">
        <v>7</v>
      </c>
      <c r="D354" s="8" t="s">
        <v>4</v>
      </c>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f>SUM(F354:AJ354)</f>
        <v>0</v>
      </c>
    </row>
    <row r="355" spans="1:37" x14ac:dyDescent="0.25">
      <c r="A355" s="48" t="str">
        <f t="shared" si="320"/>
        <v>Q11</v>
      </c>
      <c r="B355" s="77"/>
      <c r="C355" s="76" t="s">
        <v>8</v>
      </c>
      <c r="D355" s="8" t="s">
        <v>4</v>
      </c>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f>SUM(F355:AJ355)</f>
        <v>0</v>
      </c>
    </row>
    <row r="356" spans="1:37" x14ac:dyDescent="0.25">
      <c r="A356" s="48" t="str">
        <f t="shared" si="320"/>
        <v>Q11</v>
      </c>
      <c r="B356" s="77"/>
      <c r="C356" s="78"/>
      <c r="D356" s="8" t="s">
        <v>3</v>
      </c>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f>SUM(F356:AJ356)</f>
        <v>0</v>
      </c>
    </row>
    <row r="357" spans="1:37" x14ac:dyDescent="0.25">
      <c r="A357" s="49" t="str">
        <f t="shared" si="320"/>
        <v>Q11</v>
      </c>
      <c r="B357" s="78"/>
      <c r="C357" s="5" t="s">
        <v>9</v>
      </c>
      <c r="D357" s="5" t="s">
        <v>4</v>
      </c>
      <c r="E357" s="1">
        <v>292.48</v>
      </c>
      <c r="F357" s="6">
        <f>E357+F354-F355</f>
        <v>292.48</v>
      </c>
      <c r="G357" s="6">
        <f t="shared" ref="G357:M357" si="339">F357+G354-G355</f>
        <v>292.48</v>
      </c>
      <c r="H357" s="6">
        <f t="shared" si="339"/>
        <v>292.48</v>
      </c>
      <c r="I357" s="6">
        <f t="shared" si="339"/>
        <v>292.48</v>
      </c>
      <c r="J357" s="6">
        <f t="shared" si="339"/>
        <v>292.48</v>
      </c>
      <c r="K357" s="6">
        <f t="shared" si="339"/>
        <v>292.48</v>
      </c>
      <c r="L357" s="6">
        <f t="shared" si="339"/>
        <v>292.48</v>
      </c>
      <c r="M357" s="6">
        <f t="shared" si="339"/>
        <v>292.48</v>
      </c>
      <c r="N357" s="6">
        <f>M357+N354-N355</f>
        <v>292.48</v>
      </c>
      <c r="O357" s="6">
        <f t="shared" ref="O357" si="340">N357+O354-O355</f>
        <v>292.48</v>
      </c>
      <c r="P357" s="6">
        <f>O357+P354-P355</f>
        <v>292.48</v>
      </c>
      <c r="Q357" s="6">
        <f>P357+Q354-Q355</f>
        <v>292.48</v>
      </c>
      <c r="R357" s="6">
        <f t="shared" ref="R357:T357" si="341">Q357+R354-R355</f>
        <v>292.48</v>
      </c>
      <c r="S357" s="6">
        <f t="shared" si="341"/>
        <v>292.48</v>
      </c>
      <c r="T357" s="6">
        <f t="shared" si="341"/>
        <v>292.48</v>
      </c>
      <c r="U357" s="6">
        <f>T357+U354-U355</f>
        <v>292.48</v>
      </c>
      <c r="V357" s="6">
        <f t="shared" ref="V357:AD357" si="342">U357+V354-V355</f>
        <v>292.48</v>
      </c>
      <c r="W357" s="6">
        <f t="shared" si="342"/>
        <v>292.48</v>
      </c>
      <c r="X357" s="6">
        <f t="shared" si="342"/>
        <v>292.48</v>
      </c>
      <c r="Y357" s="6">
        <f t="shared" si="342"/>
        <v>292.48</v>
      </c>
      <c r="Z357" s="6">
        <f t="shared" si="342"/>
        <v>292.48</v>
      </c>
      <c r="AA357" s="6">
        <f t="shared" si="342"/>
        <v>292.48</v>
      </c>
      <c r="AB357" s="6">
        <f t="shared" si="342"/>
        <v>292.48</v>
      </c>
      <c r="AC357" s="6">
        <f t="shared" si="342"/>
        <v>292.48</v>
      </c>
      <c r="AD357" s="6">
        <f t="shared" si="342"/>
        <v>292.48</v>
      </c>
      <c r="AE357" s="6">
        <f>AD357+AE354-AE355</f>
        <v>292.48</v>
      </c>
      <c r="AF357" s="6">
        <f>AE357+AF354-AF355</f>
        <v>292.48</v>
      </c>
      <c r="AG357" s="6">
        <f t="shared" ref="AG357:AH357" si="343">AF357+AG354-AG355</f>
        <v>292.48</v>
      </c>
      <c r="AH357" s="6">
        <f t="shared" si="343"/>
        <v>292.48</v>
      </c>
      <c r="AI357" s="6">
        <f t="shared" ref="AI357:AJ357" si="344">AG357+AI354-AI355</f>
        <v>292.48</v>
      </c>
      <c r="AJ357" s="6">
        <f t="shared" si="344"/>
        <v>292.48</v>
      </c>
      <c r="AK357" s="6">
        <f>AJ357</f>
        <v>292.48</v>
      </c>
    </row>
    <row r="358" spans="1:37" x14ac:dyDescent="0.25">
      <c r="A358" s="47" t="s">
        <v>29</v>
      </c>
      <c r="B358" s="76">
        <f>VLOOKUP(A358,[1]INTI!$F$4:$G$317,2,FALSE)</f>
        <v>10.18</v>
      </c>
      <c r="C358" s="8" t="s">
        <v>7</v>
      </c>
      <c r="D358" s="8" t="s">
        <v>4</v>
      </c>
      <c r="E358" s="1"/>
      <c r="F358" s="1"/>
      <c r="G358" s="1"/>
      <c r="H358" s="1"/>
      <c r="I358" s="1"/>
      <c r="J358" s="1"/>
      <c r="K358" s="1"/>
      <c r="L358" s="1">
        <f>15*2.28</f>
        <v>34.199999999999996</v>
      </c>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f>SUM(F358:AJ358)</f>
        <v>34.199999999999996</v>
      </c>
    </row>
    <row r="359" spans="1:37" x14ac:dyDescent="0.25">
      <c r="A359" s="48" t="str">
        <f t="shared" si="320"/>
        <v>Q13</v>
      </c>
      <c r="B359" s="77"/>
      <c r="C359" s="76" t="s">
        <v>8</v>
      </c>
      <c r="D359" s="8" t="s">
        <v>4</v>
      </c>
      <c r="E359" s="1"/>
      <c r="F359" s="1">
        <v>5</v>
      </c>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f>SUM(F359:AJ359)</f>
        <v>5</v>
      </c>
    </row>
    <row r="360" spans="1:37" x14ac:dyDescent="0.25">
      <c r="A360" s="48" t="str">
        <f t="shared" si="320"/>
        <v>Q13</v>
      </c>
      <c r="B360" s="77"/>
      <c r="C360" s="78"/>
      <c r="D360" s="8" t="s">
        <v>3</v>
      </c>
      <c r="E360" s="1"/>
      <c r="F360" s="1">
        <v>0.16</v>
      </c>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f>SUM(F360:AJ360)</f>
        <v>0.16</v>
      </c>
    </row>
    <row r="361" spans="1:37" x14ac:dyDescent="0.25">
      <c r="A361" s="49" t="str">
        <f t="shared" si="320"/>
        <v>Q13</v>
      </c>
      <c r="B361" s="78"/>
      <c r="C361" s="5" t="s">
        <v>9</v>
      </c>
      <c r="D361" s="5" t="s">
        <v>4</v>
      </c>
      <c r="E361" s="1">
        <v>154.42000000000002</v>
      </c>
      <c r="F361" s="6">
        <f>E361+F358-F359</f>
        <v>149.42000000000002</v>
      </c>
      <c r="G361" s="6">
        <f t="shared" ref="G361:M361" si="345">F361+G358-G359</f>
        <v>149.42000000000002</v>
      </c>
      <c r="H361" s="6">
        <f t="shared" si="345"/>
        <v>149.42000000000002</v>
      </c>
      <c r="I361" s="6">
        <f t="shared" si="345"/>
        <v>149.42000000000002</v>
      </c>
      <c r="J361" s="6">
        <f t="shared" si="345"/>
        <v>149.42000000000002</v>
      </c>
      <c r="K361" s="6">
        <f t="shared" si="345"/>
        <v>149.42000000000002</v>
      </c>
      <c r="L361" s="6">
        <f t="shared" si="345"/>
        <v>183.62</v>
      </c>
      <c r="M361" s="6">
        <f t="shared" si="345"/>
        <v>183.62</v>
      </c>
      <c r="N361" s="6">
        <f>M361+N358-N359</f>
        <v>183.62</v>
      </c>
      <c r="O361" s="6">
        <f t="shared" ref="O361" si="346">N361+O358-O359</f>
        <v>183.62</v>
      </c>
      <c r="P361" s="6">
        <f>O361+P358-P359</f>
        <v>183.62</v>
      </c>
      <c r="Q361" s="6">
        <f>P361+Q358-Q359</f>
        <v>183.62</v>
      </c>
      <c r="R361" s="6">
        <f t="shared" ref="R361:T361" si="347">Q361+R358-R359</f>
        <v>183.62</v>
      </c>
      <c r="S361" s="6">
        <f t="shared" si="347"/>
        <v>183.62</v>
      </c>
      <c r="T361" s="6">
        <f t="shared" si="347"/>
        <v>183.62</v>
      </c>
      <c r="U361" s="6">
        <f>T361+U358-U359</f>
        <v>183.62</v>
      </c>
      <c r="V361" s="6">
        <f t="shared" ref="V361:AD361" si="348">U361+V358-V359</f>
        <v>183.62</v>
      </c>
      <c r="W361" s="6">
        <f t="shared" si="348"/>
        <v>183.62</v>
      </c>
      <c r="X361" s="6">
        <f t="shared" si="348"/>
        <v>183.62</v>
      </c>
      <c r="Y361" s="6">
        <f t="shared" si="348"/>
        <v>183.62</v>
      </c>
      <c r="Z361" s="6">
        <f t="shared" si="348"/>
        <v>183.62</v>
      </c>
      <c r="AA361" s="6">
        <f t="shared" si="348"/>
        <v>183.62</v>
      </c>
      <c r="AB361" s="6">
        <f t="shared" si="348"/>
        <v>183.62</v>
      </c>
      <c r="AC361" s="6">
        <f t="shared" si="348"/>
        <v>183.62</v>
      </c>
      <c r="AD361" s="6">
        <f t="shared" si="348"/>
        <v>183.62</v>
      </c>
      <c r="AE361" s="6">
        <f>AD361+AE358-AE359</f>
        <v>183.62</v>
      </c>
      <c r="AF361" s="6">
        <f>AE361+AF358-AF359</f>
        <v>183.62</v>
      </c>
      <c r="AG361" s="6">
        <f t="shared" ref="AG361:AH361" si="349">AF361+AG358-AG359</f>
        <v>183.62</v>
      </c>
      <c r="AH361" s="6">
        <f t="shared" si="349"/>
        <v>183.62</v>
      </c>
      <c r="AI361" s="6">
        <f t="shared" ref="AI361:AJ361" si="350">AG361+AI358-AI359</f>
        <v>183.62</v>
      </c>
      <c r="AJ361" s="6">
        <f t="shared" si="350"/>
        <v>183.62</v>
      </c>
      <c r="AK361" s="6">
        <f>AJ361</f>
        <v>183.62</v>
      </c>
    </row>
    <row r="362" spans="1:37" x14ac:dyDescent="0.25">
      <c r="A362" s="47" t="s">
        <v>26</v>
      </c>
      <c r="B362" s="76">
        <f>VLOOKUP(A362,[1]INTI!$F$4:$G$317,2,FALSE)</f>
        <v>10.130000000000001</v>
      </c>
      <c r="C362" s="8" t="s">
        <v>7</v>
      </c>
      <c r="D362" s="8" t="s">
        <v>4</v>
      </c>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f>SUM(F362:AJ362)</f>
        <v>0</v>
      </c>
    </row>
    <row r="363" spans="1:37" x14ac:dyDescent="0.25">
      <c r="A363" s="48" t="str">
        <f t="shared" si="320"/>
        <v>P14</v>
      </c>
      <c r="B363" s="77"/>
      <c r="C363" s="76" t="s">
        <v>8</v>
      </c>
      <c r="D363" s="8" t="s">
        <v>4</v>
      </c>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f>SUM(F363:AJ363)</f>
        <v>0</v>
      </c>
    </row>
    <row r="364" spans="1:37" x14ac:dyDescent="0.25">
      <c r="A364" s="48" t="str">
        <f t="shared" si="320"/>
        <v>P14</v>
      </c>
      <c r="B364" s="77"/>
      <c r="C364" s="78"/>
      <c r="D364" s="8" t="s">
        <v>3</v>
      </c>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f>SUM(F364:AJ364)</f>
        <v>0</v>
      </c>
    </row>
    <row r="365" spans="1:37" x14ac:dyDescent="0.25">
      <c r="A365" s="49" t="str">
        <f t="shared" si="320"/>
        <v>P14</v>
      </c>
      <c r="B365" s="78"/>
      <c r="C365" s="5" t="s">
        <v>9</v>
      </c>
      <c r="D365" s="5" t="s">
        <v>4</v>
      </c>
      <c r="E365" s="1">
        <v>10.200000000000017</v>
      </c>
      <c r="F365" s="6">
        <f>E365+F362-F363</f>
        <v>10.200000000000017</v>
      </c>
      <c r="G365" s="6">
        <f t="shared" ref="G365:M365" si="351">F365+G362-G363</f>
        <v>10.200000000000017</v>
      </c>
      <c r="H365" s="6">
        <f t="shared" si="351"/>
        <v>10.200000000000017</v>
      </c>
      <c r="I365" s="6">
        <f t="shared" si="351"/>
        <v>10.200000000000017</v>
      </c>
      <c r="J365" s="6">
        <f t="shared" si="351"/>
        <v>10.200000000000017</v>
      </c>
      <c r="K365" s="6">
        <f t="shared" si="351"/>
        <v>10.200000000000017</v>
      </c>
      <c r="L365" s="6">
        <f t="shared" si="351"/>
        <v>10.200000000000017</v>
      </c>
      <c r="M365" s="6">
        <f t="shared" si="351"/>
        <v>10.200000000000017</v>
      </c>
      <c r="N365" s="6">
        <f>M365+N362-N363</f>
        <v>10.200000000000017</v>
      </c>
      <c r="O365" s="6">
        <f t="shared" ref="O365" si="352">N365+O362-O363</f>
        <v>10.200000000000017</v>
      </c>
      <c r="P365" s="6">
        <f>O365+P362-P363</f>
        <v>10.200000000000017</v>
      </c>
      <c r="Q365" s="6">
        <f>P365+Q362-Q363</f>
        <v>10.200000000000017</v>
      </c>
      <c r="R365" s="6">
        <f t="shared" ref="R365:T365" si="353">Q365+R362-R363</f>
        <v>10.200000000000017</v>
      </c>
      <c r="S365" s="6">
        <f t="shared" si="353"/>
        <v>10.200000000000017</v>
      </c>
      <c r="T365" s="6">
        <f t="shared" si="353"/>
        <v>10.200000000000017</v>
      </c>
      <c r="U365" s="6">
        <f>T365+U362-U363</f>
        <v>10.200000000000017</v>
      </c>
      <c r="V365" s="6">
        <f t="shared" ref="V365:AD365" si="354">U365+V362-V363</f>
        <v>10.200000000000017</v>
      </c>
      <c r="W365" s="6">
        <f t="shared" si="354"/>
        <v>10.200000000000017</v>
      </c>
      <c r="X365" s="6">
        <f t="shared" si="354"/>
        <v>10.200000000000017</v>
      </c>
      <c r="Y365" s="6">
        <f t="shared" si="354"/>
        <v>10.200000000000017</v>
      </c>
      <c r="Z365" s="6">
        <f t="shared" si="354"/>
        <v>10.200000000000017</v>
      </c>
      <c r="AA365" s="6">
        <f t="shared" si="354"/>
        <v>10.200000000000017</v>
      </c>
      <c r="AB365" s="6">
        <f t="shared" si="354"/>
        <v>10.200000000000017</v>
      </c>
      <c r="AC365" s="6">
        <f t="shared" si="354"/>
        <v>10.200000000000017</v>
      </c>
      <c r="AD365" s="6">
        <f t="shared" si="354"/>
        <v>10.200000000000017</v>
      </c>
      <c r="AE365" s="6">
        <f>AD365+AE362-AE363</f>
        <v>10.200000000000017</v>
      </c>
      <c r="AF365" s="6">
        <f>AE365+AF362-AF363</f>
        <v>10.200000000000017</v>
      </c>
      <c r="AG365" s="6">
        <f t="shared" ref="AG365:AH365" si="355">AF365+AG362-AG363</f>
        <v>10.200000000000017</v>
      </c>
      <c r="AH365" s="6">
        <f t="shared" si="355"/>
        <v>10.200000000000017</v>
      </c>
      <c r="AI365" s="6">
        <f t="shared" ref="AI365:AJ365" si="356">AG365+AI362-AI363</f>
        <v>10.200000000000017</v>
      </c>
      <c r="AJ365" s="6">
        <f t="shared" si="356"/>
        <v>10.200000000000017</v>
      </c>
      <c r="AK365" s="6">
        <f>AJ365</f>
        <v>10.200000000000017</v>
      </c>
    </row>
    <row r="366" spans="1:37" x14ac:dyDescent="0.25">
      <c r="A366" s="47" t="s">
        <v>27</v>
      </c>
      <c r="B366" s="76">
        <f>VLOOKUP(A366,[1]INTI!$F$4:$G$317,2,FALSE)</f>
        <v>17.82</v>
      </c>
      <c r="C366" s="8" t="s">
        <v>7</v>
      </c>
      <c r="D366" s="8" t="s">
        <v>4</v>
      </c>
      <c r="E366" s="1"/>
      <c r="F366" s="1"/>
      <c r="G366" s="1"/>
      <c r="H366" s="1"/>
      <c r="I366" s="1"/>
      <c r="J366" s="1"/>
      <c r="K366" s="1"/>
      <c r="L366" s="1"/>
      <c r="M366" s="1"/>
      <c r="N366" s="1"/>
      <c r="O366" s="1"/>
      <c r="P366" s="1"/>
      <c r="Q366" s="1"/>
      <c r="R366" s="1"/>
      <c r="S366" s="1"/>
      <c r="T366" s="1"/>
      <c r="U366" s="1"/>
      <c r="V366" s="1">
        <f>29*2.09</f>
        <v>60.61</v>
      </c>
      <c r="W366" s="1"/>
      <c r="X366" s="1"/>
      <c r="Y366" s="1"/>
      <c r="Z366" s="1"/>
      <c r="AA366" s="1"/>
      <c r="AB366" s="1"/>
      <c r="AC366" s="1"/>
      <c r="AD366" s="1"/>
      <c r="AE366" s="1"/>
      <c r="AF366" s="1"/>
      <c r="AG366" s="1"/>
      <c r="AH366" s="1"/>
      <c r="AI366" s="1"/>
      <c r="AJ366" s="1"/>
      <c r="AK366" s="1">
        <f>SUM(F366:AJ366)</f>
        <v>60.61</v>
      </c>
    </row>
    <row r="367" spans="1:37" x14ac:dyDescent="0.25">
      <c r="A367" s="48" t="str">
        <f t="shared" si="320"/>
        <v>P15</v>
      </c>
      <c r="B367" s="77"/>
      <c r="C367" s="76" t="s">
        <v>8</v>
      </c>
      <c r="D367" s="8" t="s">
        <v>4</v>
      </c>
      <c r="E367" s="1"/>
      <c r="F367" s="1">
        <v>83.6</v>
      </c>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f>SUM(F367:AJ367)</f>
        <v>83.6</v>
      </c>
    </row>
    <row r="368" spans="1:37" x14ac:dyDescent="0.25">
      <c r="A368" s="48" t="str">
        <f t="shared" si="320"/>
        <v>P15</v>
      </c>
      <c r="B368" s="77"/>
      <c r="C368" s="78"/>
      <c r="D368" s="8" t="s">
        <v>3</v>
      </c>
      <c r="E368" s="1"/>
      <c r="F368" s="1">
        <v>2.72</v>
      </c>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f>SUM(F368:AJ368)</f>
        <v>2.72</v>
      </c>
    </row>
    <row r="369" spans="1:37" x14ac:dyDescent="0.25">
      <c r="A369" s="49" t="str">
        <f t="shared" si="320"/>
        <v>P15</v>
      </c>
      <c r="B369" s="78"/>
      <c r="C369" s="5" t="s">
        <v>9</v>
      </c>
      <c r="D369" s="5" t="s">
        <v>4</v>
      </c>
      <c r="E369" s="1">
        <v>-184.99999999999997</v>
      </c>
      <c r="F369" s="6">
        <f>E369+F366-F367</f>
        <v>-268.59999999999997</v>
      </c>
      <c r="G369" s="6">
        <f t="shared" ref="G369:M369" si="357">F369+G366-G367</f>
        <v>-268.59999999999997</v>
      </c>
      <c r="H369" s="6">
        <f t="shared" si="357"/>
        <v>-268.59999999999997</v>
      </c>
      <c r="I369" s="6">
        <f t="shared" si="357"/>
        <v>-268.59999999999997</v>
      </c>
      <c r="J369" s="6">
        <f t="shared" si="357"/>
        <v>-268.59999999999997</v>
      </c>
      <c r="K369" s="6">
        <f t="shared" si="357"/>
        <v>-268.59999999999997</v>
      </c>
      <c r="L369" s="6">
        <f t="shared" si="357"/>
        <v>-268.59999999999997</v>
      </c>
      <c r="M369" s="6">
        <f t="shared" si="357"/>
        <v>-268.59999999999997</v>
      </c>
      <c r="N369" s="6">
        <f>M369+N366-N367</f>
        <v>-268.59999999999997</v>
      </c>
      <c r="O369" s="6">
        <f t="shared" ref="O369" si="358">N369+O366-O367</f>
        <v>-268.59999999999997</v>
      </c>
      <c r="P369" s="6">
        <f>O369+P366-P367</f>
        <v>-268.59999999999997</v>
      </c>
      <c r="Q369" s="6">
        <f>P369+Q366-Q367</f>
        <v>-268.59999999999997</v>
      </c>
      <c r="R369" s="6">
        <f t="shared" ref="R369:T369" si="359">Q369+R366-R367</f>
        <v>-268.59999999999997</v>
      </c>
      <c r="S369" s="6">
        <f t="shared" si="359"/>
        <v>-268.59999999999997</v>
      </c>
      <c r="T369" s="6">
        <f t="shared" si="359"/>
        <v>-268.59999999999997</v>
      </c>
      <c r="U369" s="6">
        <f>T369+U366-U367</f>
        <v>-268.59999999999997</v>
      </c>
      <c r="V369" s="6">
        <f t="shared" ref="V369:AD369" si="360">U369+V366-V367</f>
        <v>-207.98999999999995</v>
      </c>
      <c r="W369" s="6">
        <f t="shared" si="360"/>
        <v>-207.98999999999995</v>
      </c>
      <c r="X369" s="6">
        <f t="shared" si="360"/>
        <v>-207.98999999999995</v>
      </c>
      <c r="Y369" s="6">
        <f t="shared" si="360"/>
        <v>-207.98999999999995</v>
      </c>
      <c r="Z369" s="6">
        <f t="shared" si="360"/>
        <v>-207.98999999999995</v>
      </c>
      <c r="AA369" s="6">
        <f t="shared" si="360"/>
        <v>-207.98999999999995</v>
      </c>
      <c r="AB369" s="6">
        <f t="shared" si="360"/>
        <v>-207.98999999999995</v>
      </c>
      <c r="AC369" s="6">
        <f t="shared" si="360"/>
        <v>-207.98999999999995</v>
      </c>
      <c r="AD369" s="6">
        <f t="shared" si="360"/>
        <v>-207.98999999999995</v>
      </c>
      <c r="AE369" s="6">
        <f>AD369+AE366-AE367</f>
        <v>-207.98999999999995</v>
      </c>
      <c r="AF369" s="6">
        <f>AE369+AF366-AF367</f>
        <v>-207.98999999999995</v>
      </c>
      <c r="AG369" s="6">
        <f t="shared" ref="AG369:AH369" si="361">AF369+AG366-AG367</f>
        <v>-207.98999999999995</v>
      </c>
      <c r="AH369" s="6">
        <f t="shared" si="361"/>
        <v>-207.98999999999995</v>
      </c>
      <c r="AI369" s="6">
        <f t="shared" ref="AI369:AJ369" si="362">AG369+AI366-AI367</f>
        <v>-207.98999999999995</v>
      </c>
      <c r="AJ369" s="6">
        <f t="shared" si="362"/>
        <v>-207.98999999999995</v>
      </c>
      <c r="AK369" s="6">
        <f>AJ369</f>
        <v>-207.98999999999995</v>
      </c>
    </row>
    <row r="370" spans="1:37" x14ac:dyDescent="0.25">
      <c r="A370" s="47" t="s">
        <v>28</v>
      </c>
      <c r="B370" s="76">
        <f>VLOOKUP(A370,[1]INTI!$F$4:$G$317,2,FALSE)</f>
        <v>7.2</v>
      </c>
      <c r="C370" s="8" t="s">
        <v>7</v>
      </c>
      <c r="D370" s="8" t="s">
        <v>4</v>
      </c>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f>SUM(F370:AJ370)</f>
        <v>0</v>
      </c>
    </row>
    <row r="371" spans="1:37" x14ac:dyDescent="0.25">
      <c r="A371" s="48" t="str">
        <f t="shared" si="320"/>
        <v>P16</v>
      </c>
      <c r="B371" s="77"/>
      <c r="C371" s="76" t="s">
        <v>8</v>
      </c>
      <c r="D371" s="8" t="s">
        <v>4</v>
      </c>
      <c r="E371" s="1"/>
      <c r="F371" s="1">
        <v>10</v>
      </c>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f>SUM(F371:AJ371)</f>
        <v>10</v>
      </c>
    </row>
    <row r="372" spans="1:37" x14ac:dyDescent="0.25">
      <c r="A372" s="48" t="str">
        <f t="shared" si="320"/>
        <v>P16</v>
      </c>
      <c r="B372" s="77"/>
      <c r="C372" s="78"/>
      <c r="D372" s="8" t="s">
        <v>3</v>
      </c>
      <c r="E372" s="1"/>
      <c r="F372" s="1">
        <v>0.32</v>
      </c>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f>SUM(F372:AJ372)</f>
        <v>0.32</v>
      </c>
    </row>
    <row r="373" spans="1:37" x14ac:dyDescent="0.25">
      <c r="A373" s="49" t="str">
        <f t="shared" si="320"/>
        <v>P16</v>
      </c>
      <c r="B373" s="78"/>
      <c r="C373" s="5" t="s">
        <v>9</v>
      </c>
      <c r="D373" s="5" t="s">
        <v>4</v>
      </c>
      <c r="E373" s="1">
        <v>-42.480000000000018</v>
      </c>
      <c r="F373" s="6">
        <f>E373+F370-F371</f>
        <v>-52.480000000000018</v>
      </c>
      <c r="G373" s="6">
        <f t="shared" ref="G373:M373" si="363">F373+G370-G371</f>
        <v>-52.480000000000018</v>
      </c>
      <c r="H373" s="6">
        <f t="shared" si="363"/>
        <v>-52.480000000000018</v>
      </c>
      <c r="I373" s="6">
        <f t="shared" si="363"/>
        <v>-52.480000000000018</v>
      </c>
      <c r="J373" s="6">
        <f t="shared" si="363"/>
        <v>-52.480000000000018</v>
      </c>
      <c r="K373" s="6">
        <f t="shared" si="363"/>
        <v>-52.480000000000018</v>
      </c>
      <c r="L373" s="6">
        <f t="shared" si="363"/>
        <v>-52.480000000000018</v>
      </c>
      <c r="M373" s="6">
        <f t="shared" si="363"/>
        <v>-52.480000000000018</v>
      </c>
      <c r="N373" s="6">
        <f>M373+N370-N371</f>
        <v>-52.480000000000018</v>
      </c>
      <c r="O373" s="6">
        <f t="shared" ref="O373" si="364">N373+O370-O371</f>
        <v>-52.480000000000018</v>
      </c>
      <c r="P373" s="6">
        <f>O373+P370-P371</f>
        <v>-52.480000000000018</v>
      </c>
      <c r="Q373" s="6">
        <f>P373+Q370-Q371</f>
        <v>-52.480000000000018</v>
      </c>
      <c r="R373" s="6">
        <f t="shared" ref="R373:T373" si="365">Q373+R370-R371</f>
        <v>-52.480000000000018</v>
      </c>
      <c r="S373" s="6">
        <f t="shared" si="365"/>
        <v>-52.480000000000018</v>
      </c>
      <c r="T373" s="6">
        <f t="shared" si="365"/>
        <v>-52.480000000000018</v>
      </c>
      <c r="U373" s="6">
        <f>T373+U370-U371</f>
        <v>-52.480000000000018</v>
      </c>
      <c r="V373" s="6">
        <f t="shared" ref="V373:AD373" si="366">U373+V370-V371</f>
        <v>-52.480000000000018</v>
      </c>
      <c r="W373" s="6">
        <f t="shared" si="366"/>
        <v>-52.480000000000018</v>
      </c>
      <c r="X373" s="6">
        <f t="shared" si="366"/>
        <v>-52.480000000000018</v>
      </c>
      <c r="Y373" s="6">
        <f t="shared" si="366"/>
        <v>-52.480000000000018</v>
      </c>
      <c r="Z373" s="6">
        <f t="shared" si="366"/>
        <v>-52.480000000000018</v>
      </c>
      <c r="AA373" s="6">
        <f t="shared" si="366"/>
        <v>-52.480000000000018</v>
      </c>
      <c r="AB373" s="6">
        <f t="shared" si="366"/>
        <v>-52.480000000000018</v>
      </c>
      <c r="AC373" s="6">
        <f t="shared" si="366"/>
        <v>-52.480000000000018</v>
      </c>
      <c r="AD373" s="6">
        <f t="shared" si="366"/>
        <v>-52.480000000000018</v>
      </c>
      <c r="AE373" s="6">
        <f>AD373+AE370-AE371</f>
        <v>-52.480000000000018</v>
      </c>
      <c r="AF373" s="6">
        <f>AE373+AF370-AF371</f>
        <v>-52.480000000000018</v>
      </c>
      <c r="AG373" s="6">
        <f t="shared" ref="AG373:AH373" si="367">AF373+AG370-AG371</f>
        <v>-52.480000000000018</v>
      </c>
      <c r="AH373" s="6">
        <f t="shared" si="367"/>
        <v>-52.480000000000018</v>
      </c>
      <c r="AI373" s="6">
        <f t="shared" ref="AI373:AJ373" si="368">AG373+AI370-AI371</f>
        <v>-52.480000000000018</v>
      </c>
      <c r="AJ373" s="6">
        <f t="shared" si="368"/>
        <v>-52.480000000000018</v>
      </c>
      <c r="AK373" s="6">
        <f>AJ373</f>
        <v>-52.480000000000018</v>
      </c>
    </row>
    <row r="374" spans="1:37" x14ac:dyDescent="0.25">
      <c r="A374" s="47" t="s">
        <v>31</v>
      </c>
      <c r="B374" s="76">
        <f>VLOOKUP(A374,[1]INTI!$F$4:$G$317,2,FALSE)</f>
        <v>23.585000000000001</v>
      </c>
      <c r="C374" s="8" t="s">
        <v>7</v>
      </c>
      <c r="D374" s="8" t="s">
        <v>4</v>
      </c>
      <c r="E374" s="1"/>
      <c r="F374" s="1"/>
      <c r="G374" s="1"/>
      <c r="H374" s="1"/>
      <c r="I374" s="1"/>
      <c r="J374" s="1"/>
      <c r="K374" s="1"/>
      <c r="L374" s="1"/>
      <c r="M374" s="1"/>
      <c r="N374" s="1"/>
      <c r="O374" s="1"/>
      <c r="P374" s="1"/>
      <c r="Q374" s="1"/>
      <c r="R374" s="1"/>
      <c r="S374" s="1"/>
      <c r="T374" s="1"/>
      <c r="U374" s="1"/>
      <c r="V374" s="1"/>
      <c r="W374" s="1"/>
      <c r="X374" s="1"/>
      <c r="Y374" s="1">
        <f>5*1.55</f>
        <v>7.75</v>
      </c>
      <c r="Z374" s="1"/>
      <c r="AA374" s="1">
        <f>3*2.27</f>
        <v>6.8100000000000005</v>
      </c>
      <c r="AB374" s="1"/>
      <c r="AC374" s="1">
        <f>2*1.5</f>
        <v>3</v>
      </c>
      <c r="AD374" s="1"/>
      <c r="AE374" s="1"/>
      <c r="AF374" s="1">
        <f>3*1.48</f>
        <v>4.4399999999999995</v>
      </c>
      <c r="AG374" s="1">
        <f>(1+3)*1.47</f>
        <v>5.88</v>
      </c>
      <c r="AH374" s="1">
        <f>(3+2)*1.33</f>
        <v>6.65</v>
      </c>
      <c r="AI374" s="1"/>
      <c r="AJ374" s="1"/>
      <c r="AK374" s="1">
        <f>SUM(F374:AJ374)</f>
        <v>34.53</v>
      </c>
    </row>
    <row r="375" spans="1:37" x14ac:dyDescent="0.25">
      <c r="A375" s="48" t="str">
        <f t="shared" si="320"/>
        <v>Q24</v>
      </c>
      <c r="B375" s="77"/>
      <c r="C375" s="76" t="s">
        <v>8</v>
      </c>
      <c r="D375" s="8" t="s">
        <v>4</v>
      </c>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f>SUM(F375:AJ375)</f>
        <v>0</v>
      </c>
    </row>
    <row r="376" spans="1:37" x14ac:dyDescent="0.25">
      <c r="A376" s="48" t="str">
        <f t="shared" si="320"/>
        <v>Q24</v>
      </c>
      <c r="B376" s="77"/>
      <c r="C376" s="78"/>
      <c r="D376" s="8" t="s">
        <v>3</v>
      </c>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f>SUM(F376:AJ376)</f>
        <v>0</v>
      </c>
    </row>
    <row r="377" spans="1:37" x14ac:dyDescent="0.25">
      <c r="A377" s="49" t="str">
        <f t="shared" si="320"/>
        <v>Q24</v>
      </c>
      <c r="B377" s="78"/>
      <c r="C377" s="5" t="s">
        <v>9</v>
      </c>
      <c r="D377" s="5" t="s">
        <v>4</v>
      </c>
      <c r="E377" s="1">
        <v>0</v>
      </c>
      <c r="F377" s="6">
        <f>E377+F374-F375</f>
        <v>0</v>
      </c>
      <c r="G377" s="6">
        <f t="shared" ref="G377:M377" si="369">F377+G374-G375</f>
        <v>0</v>
      </c>
      <c r="H377" s="6">
        <f t="shared" si="369"/>
        <v>0</v>
      </c>
      <c r="I377" s="6">
        <f t="shared" si="369"/>
        <v>0</v>
      </c>
      <c r="J377" s="6">
        <f t="shared" si="369"/>
        <v>0</v>
      </c>
      <c r="K377" s="6">
        <f t="shared" si="369"/>
        <v>0</v>
      </c>
      <c r="L377" s="6">
        <f t="shared" si="369"/>
        <v>0</v>
      </c>
      <c r="M377" s="6">
        <f t="shared" si="369"/>
        <v>0</v>
      </c>
      <c r="N377" s="6">
        <f>M377+N374-N375</f>
        <v>0</v>
      </c>
      <c r="O377" s="6">
        <f t="shared" ref="O377" si="370">N377+O374-O375</f>
        <v>0</v>
      </c>
      <c r="P377" s="6">
        <f>O377+P374-P375</f>
        <v>0</v>
      </c>
      <c r="Q377" s="6">
        <f>P377+Q374-Q375</f>
        <v>0</v>
      </c>
      <c r="R377" s="6">
        <f t="shared" ref="R377:T377" si="371">Q377+R374-R375</f>
        <v>0</v>
      </c>
      <c r="S377" s="6">
        <f t="shared" si="371"/>
        <v>0</v>
      </c>
      <c r="T377" s="6">
        <f t="shared" si="371"/>
        <v>0</v>
      </c>
      <c r="U377" s="6">
        <f>T377+U374-U375</f>
        <v>0</v>
      </c>
      <c r="V377" s="6">
        <f t="shared" ref="V377:AD377" si="372">U377+V374-V375</f>
        <v>0</v>
      </c>
      <c r="W377" s="6">
        <f t="shared" si="372"/>
        <v>0</v>
      </c>
      <c r="X377" s="6">
        <f t="shared" si="372"/>
        <v>0</v>
      </c>
      <c r="Y377" s="6">
        <f t="shared" si="372"/>
        <v>7.75</v>
      </c>
      <c r="Z377" s="6">
        <f t="shared" si="372"/>
        <v>7.75</v>
      </c>
      <c r="AA377" s="6">
        <f t="shared" si="372"/>
        <v>14.56</v>
      </c>
      <c r="AB377" s="6">
        <f t="shared" si="372"/>
        <v>14.56</v>
      </c>
      <c r="AC377" s="6">
        <f t="shared" si="372"/>
        <v>17.560000000000002</v>
      </c>
      <c r="AD377" s="6">
        <f t="shared" si="372"/>
        <v>17.560000000000002</v>
      </c>
      <c r="AE377" s="6">
        <f>AD377+AE374-AE375</f>
        <v>17.560000000000002</v>
      </c>
      <c r="AF377" s="6">
        <f>AE377+AF374-AF375</f>
        <v>22</v>
      </c>
      <c r="AG377" s="6">
        <f t="shared" ref="AG377:AH377" si="373">AF377+AG374-AG375</f>
        <v>27.88</v>
      </c>
      <c r="AH377" s="6">
        <f t="shared" si="373"/>
        <v>34.53</v>
      </c>
      <c r="AI377" s="6">
        <f t="shared" ref="AI377:AJ377" si="374">AG377+AI374-AI375</f>
        <v>27.88</v>
      </c>
      <c r="AJ377" s="6">
        <f t="shared" si="374"/>
        <v>34.53</v>
      </c>
      <c r="AK377" s="6">
        <f>AJ377</f>
        <v>34.53</v>
      </c>
    </row>
  </sheetData>
  <autoFilter ref="A17:AL377"/>
  <mergeCells count="190">
    <mergeCell ref="AK7:AK8"/>
    <mergeCell ref="A9:A16"/>
    <mergeCell ref="B9:B16"/>
    <mergeCell ref="C10:C11"/>
    <mergeCell ref="B18:B21"/>
    <mergeCell ref="C19:C20"/>
    <mergeCell ref="A7:A8"/>
    <mergeCell ref="B7:B8"/>
    <mergeCell ref="C7:C8"/>
    <mergeCell ref="D7:D8"/>
    <mergeCell ref="E7:E8"/>
    <mergeCell ref="F7:AJ7"/>
    <mergeCell ref="B34:B37"/>
    <mergeCell ref="C35:C36"/>
    <mergeCell ref="B38:B41"/>
    <mergeCell ref="C39:C40"/>
    <mergeCell ref="B42:B45"/>
    <mergeCell ref="C43:C44"/>
    <mergeCell ref="B22:B25"/>
    <mergeCell ref="C23:C24"/>
    <mergeCell ref="B26:B29"/>
    <mergeCell ref="C27:C28"/>
    <mergeCell ref="B30:B33"/>
    <mergeCell ref="C31:C32"/>
    <mergeCell ref="B58:B61"/>
    <mergeCell ref="C59:C60"/>
    <mergeCell ref="B62:B65"/>
    <mergeCell ref="C63:C64"/>
    <mergeCell ref="B66:B69"/>
    <mergeCell ref="C67:C68"/>
    <mergeCell ref="B46:B49"/>
    <mergeCell ref="C47:C48"/>
    <mergeCell ref="B50:B53"/>
    <mergeCell ref="C51:C52"/>
    <mergeCell ref="B54:B57"/>
    <mergeCell ref="C55:C56"/>
    <mergeCell ref="B78:B81"/>
    <mergeCell ref="C79:C80"/>
    <mergeCell ref="B82:B85"/>
    <mergeCell ref="C83:C84"/>
    <mergeCell ref="B86:B89"/>
    <mergeCell ref="C87:C88"/>
    <mergeCell ref="B70:B73"/>
    <mergeCell ref="C71:C72"/>
    <mergeCell ref="B74:B77"/>
    <mergeCell ref="C75:C76"/>
    <mergeCell ref="B102:B105"/>
    <mergeCell ref="C103:C104"/>
    <mergeCell ref="B106:B109"/>
    <mergeCell ref="C107:C108"/>
    <mergeCell ref="B110:B113"/>
    <mergeCell ref="C111:C112"/>
    <mergeCell ref="B90:B93"/>
    <mergeCell ref="C91:C92"/>
    <mergeCell ref="B94:B97"/>
    <mergeCell ref="C95:C96"/>
    <mergeCell ref="B98:B101"/>
    <mergeCell ref="C99:C100"/>
    <mergeCell ref="B126:B129"/>
    <mergeCell ref="C127:C128"/>
    <mergeCell ref="B130:B133"/>
    <mergeCell ref="C131:C132"/>
    <mergeCell ref="B134:B137"/>
    <mergeCell ref="C135:C136"/>
    <mergeCell ref="B114:B117"/>
    <mergeCell ref="C115:C116"/>
    <mergeCell ref="B118:B121"/>
    <mergeCell ref="C119:C120"/>
    <mergeCell ref="B122:B125"/>
    <mergeCell ref="C123:C124"/>
    <mergeCell ref="B150:B153"/>
    <mergeCell ref="C151:C152"/>
    <mergeCell ref="B154:B157"/>
    <mergeCell ref="C155:C156"/>
    <mergeCell ref="B158:B161"/>
    <mergeCell ref="C159:C160"/>
    <mergeCell ref="B138:B141"/>
    <mergeCell ref="C139:C140"/>
    <mergeCell ref="B142:B145"/>
    <mergeCell ref="C143:C144"/>
    <mergeCell ref="B146:B149"/>
    <mergeCell ref="C147:C148"/>
    <mergeCell ref="B174:B177"/>
    <mergeCell ref="C175:C176"/>
    <mergeCell ref="B178:B181"/>
    <mergeCell ref="C179:C180"/>
    <mergeCell ref="B182:B185"/>
    <mergeCell ref="C183:C184"/>
    <mergeCell ref="B162:B165"/>
    <mergeCell ref="C163:C164"/>
    <mergeCell ref="B166:B169"/>
    <mergeCell ref="C167:C168"/>
    <mergeCell ref="B170:B173"/>
    <mergeCell ref="C171:C172"/>
    <mergeCell ref="B198:B201"/>
    <mergeCell ref="C199:C200"/>
    <mergeCell ref="B202:B205"/>
    <mergeCell ref="C203:C204"/>
    <mergeCell ref="B206:B209"/>
    <mergeCell ref="C207:C208"/>
    <mergeCell ref="B186:B189"/>
    <mergeCell ref="C187:C188"/>
    <mergeCell ref="B190:B193"/>
    <mergeCell ref="C191:C192"/>
    <mergeCell ref="B194:B197"/>
    <mergeCell ref="C195:C196"/>
    <mergeCell ref="B222:B225"/>
    <mergeCell ref="C223:C224"/>
    <mergeCell ref="B226:B229"/>
    <mergeCell ref="C227:C228"/>
    <mergeCell ref="B230:B233"/>
    <mergeCell ref="C231:C232"/>
    <mergeCell ref="B210:B213"/>
    <mergeCell ref="C211:C212"/>
    <mergeCell ref="B214:B217"/>
    <mergeCell ref="C215:C216"/>
    <mergeCell ref="B218:B221"/>
    <mergeCell ref="C219:C220"/>
    <mergeCell ref="B246:B249"/>
    <mergeCell ref="C247:C248"/>
    <mergeCell ref="B250:B253"/>
    <mergeCell ref="C251:C252"/>
    <mergeCell ref="B254:B257"/>
    <mergeCell ref="C255:C256"/>
    <mergeCell ref="B234:B237"/>
    <mergeCell ref="C235:C236"/>
    <mergeCell ref="B238:B241"/>
    <mergeCell ref="C239:C240"/>
    <mergeCell ref="B242:B245"/>
    <mergeCell ref="C243:C244"/>
    <mergeCell ref="B270:B273"/>
    <mergeCell ref="C271:C272"/>
    <mergeCell ref="B274:B277"/>
    <mergeCell ref="C275:C276"/>
    <mergeCell ref="B278:B281"/>
    <mergeCell ref="C279:C280"/>
    <mergeCell ref="B258:B261"/>
    <mergeCell ref="C259:C260"/>
    <mergeCell ref="B262:B265"/>
    <mergeCell ref="C263:C264"/>
    <mergeCell ref="B266:B269"/>
    <mergeCell ref="C267:C268"/>
    <mergeCell ref="B294:B297"/>
    <mergeCell ref="C295:C296"/>
    <mergeCell ref="B298:B301"/>
    <mergeCell ref="C299:C300"/>
    <mergeCell ref="B302:B305"/>
    <mergeCell ref="C303:C304"/>
    <mergeCell ref="B282:B285"/>
    <mergeCell ref="C283:C284"/>
    <mergeCell ref="B286:B289"/>
    <mergeCell ref="C287:C288"/>
    <mergeCell ref="B290:B293"/>
    <mergeCell ref="C291:C292"/>
    <mergeCell ref="B318:B321"/>
    <mergeCell ref="C319:C320"/>
    <mergeCell ref="B322:B325"/>
    <mergeCell ref="C323:C324"/>
    <mergeCell ref="B326:B329"/>
    <mergeCell ref="C327:C328"/>
    <mergeCell ref="B306:B309"/>
    <mergeCell ref="C307:C308"/>
    <mergeCell ref="B310:B313"/>
    <mergeCell ref="C311:C312"/>
    <mergeCell ref="B314:B317"/>
    <mergeCell ref="C315:C316"/>
    <mergeCell ref="B342:B345"/>
    <mergeCell ref="C343:C344"/>
    <mergeCell ref="B346:B349"/>
    <mergeCell ref="C347:C348"/>
    <mergeCell ref="B350:B353"/>
    <mergeCell ref="C351:C352"/>
    <mergeCell ref="B330:B333"/>
    <mergeCell ref="C331:C332"/>
    <mergeCell ref="B334:B337"/>
    <mergeCell ref="C335:C336"/>
    <mergeCell ref="B338:B341"/>
    <mergeCell ref="C339:C340"/>
    <mergeCell ref="B366:B369"/>
    <mergeCell ref="C367:C368"/>
    <mergeCell ref="B370:B373"/>
    <mergeCell ref="C371:C372"/>
    <mergeCell ref="B374:B377"/>
    <mergeCell ref="C375:C376"/>
    <mergeCell ref="B354:B357"/>
    <mergeCell ref="C355:C356"/>
    <mergeCell ref="B358:B361"/>
    <mergeCell ref="C359:C360"/>
    <mergeCell ref="B362:B365"/>
    <mergeCell ref="C363:C364"/>
  </mergeCells>
  <conditionalFormatting sqref="A198 A18 A22 A26 A30 A34 A38 A42 A46 A50 A54 A58 A62 A66 A70 A74 A78 A82 A86 A90 A94 A98 A102 A106 A110 A114 A118 A122 A126 A130 A134 A138 A142 A146 A150 A154 A158 A162 A166 A170 A174 A178 A182 A186 A190 A194 A202 A206 A210 A214">
    <cfRule type="duplicateValues" dxfId="593" priority="287"/>
  </conditionalFormatting>
  <conditionalFormatting sqref="A198">
    <cfRule type="duplicateValues" dxfId="592" priority="286"/>
    <cfRule type="duplicateValues" dxfId="591" priority="285"/>
    <cfRule type="duplicateValues" dxfId="590" priority="284"/>
    <cfRule type="duplicateValues" dxfId="589" priority="283"/>
    <cfRule type="duplicateValues" dxfId="588" priority="282"/>
    <cfRule type="duplicateValues" dxfId="587" priority="281"/>
  </conditionalFormatting>
  <conditionalFormatting sqref="A218">
    <cfRule type="duplicateValues" dxfId="586" priority="280"/>
    <cfRule type="duplicateValues" dxfId="585" priority="279"/>
    <cfRule type="duplicateValues" dxfId="584" priority="278"/>
    <cfRule type="duplicateValues" dxfId="583" priority="277"/>
    <cfRule type="duplicateValues" dxfId="582" priority="276"/>
    <cfRule type="duplicateValues" dxfId="581" priority="275"/>
    <cfRule type="duplicateValues" dxfId="580" priority="274"/>
  </conditionalFormatting>
  <conditionalFormatting sqref="A222">
    <cfRule type="duplicateValues" dxfId="579" priority="273"/>
    <cfRule type="duplicateValues" dxfId="578" priority="272"/>
    <cfRule type="duplicateValues" dxfId="577" priority="271"/>
    <cfRule type="duplicateValues" dxfId="576" priority="270"/>
    <cfRule type="duplicateValues" dxfId="575" priority="269"/>
    <cfRule type="duplicateValues" dxfId="574" priority="268"/>
    <cfRule type="duplicateValues" dxfId="573" priority="267"/>
  </conditionalFormatting>
  <conditionalFormatting sqref="A226">
    <cfRule type="duplicateValues" dxfId="572" priority="266"/>
    <cfRule type="duplicateValues" dxfId="571" priority="265"/>
    <cfRule type="duplicateValues" dxfId="570" priority="264"/>
    <cfRule type="duplicateValues" dxfId="569" priority="263"/>
    <cfRule type="duplicateValues" dxfId="568" priority="262"/>
    <cfRule type="duplicateValues" dxfId="567" priority="261"/>
    <cfRule type="duplicateValues" dxfId="566" priority="260"/>
  </conditionalFormatting>
  <conditionalFormatting sqref="A230">
    <cfRule type="duplicateValues" dxfId="565" priority="259"/>
    <cfRule type="duplicateValues" dxfId="564" priority="258"/>
    <cfRule type="duplicateValues" dxfId="563" priority="257"/>
    <cfRule type="duplicateValues" dxfId="562" priority="256"/>
    <cfRule type="duplicateValues" dxfId="561" priority="255"/>
    <cfRule type="duplicateValues" dxfId="560" priority="253"/>
    <cfRule type="duplicateValues" dxfId="559" priority="254"/>
  </conditionalFormatting>
  <conditionalFormatting sqref="A234">
    <cfRule type="duplicateValues" dxfId="558" priority="251"/>
    <cfRule type="duplicateValues" dxfId="557" priority="250"/>
    <cfRule type="duplicateValues" dxfId="556" priority="249"/>
    <cfRule type="duplicateValues" dxfId="555" priority="248"/>
    <cfRule type="duplicateValues" dxfId="554" priority="247"/>
    <cfRule type="duplicateValues" dxfId="553" priority="246"/>
    <cfRule type="duplicateValues" dxfId="552" priority="252"/>
  </conditionalFormatting>
  <conditionalFormatting sqref="A238">
    <cfRule type="duplicateValues" dxfId="551" priority="245"/>
    <cfRule type="duplicateValues" dxfId="550" priority="244"/>
    <cfRule type="duplicateValues" dxfId="549" priority="243"/>
    <cfRule type="duplicateValues" dxfId="548" priority="242"/>
    <cfRule type="duplicateValues" dxfId="547" priority="241"/>
    <cfRule type="duplicateValues" dxfId="546" priority="240"/>
    <cfRule type="duplicateValues" dxfId="545" priority="239"/>
  </conditionalFormatting>
  <conditionalFormatting sqref="A242">
    <cfRule type="duplicateValues" dxfId="544" priority="238"/>
    <cfRule type="duplicateValues" dxfId="543" priority="237"/>
    <cfRule type="duplicateValues" dxfId="542" priority="236"/>
    <cfRule type="duplicateValues" dxfId="541" priority="235"/>
    <cfRule type="duplicateValues" dxfId="540" priority="233"/>
    <cfRule type="duplicateValues" dxfId="539" priority="232"/>
    <cfRule type="duplicateValues" dxfId="538" priority="234"/>
  </conditionalFormatting>
  <conditionalFormatting sqref="A246">
    <cfRule type="duplicateValues" dxfId="537" priority="231"/>
    <cfRule type="duplicateValues" dxfId="536" priority="230"/>
    <cfRule type="duplicateValues" dxfId="535" priority="229"/>
    <cfRule type="duplicateValues" dxfId="534" priority="228"/>
    <cfRule type="duplicateValues" dxfId="533" priority="227"/>
    <cfRule type="duplicateValues" dxfId="532" priority="225"/>
    <cfRule type="duplicateValues" dxfId="531" priority="226"/>
  </conditionalFormatting>
  <conditionalFormatting sqref="A250">
    <cfRule type="duplicateValues" dxfId="530" priority="218"/>
    <cfRule type="duplicateValues" dxfId="529" priority="224"/>
    <cfRule type="duplicateValues" dxfId="528" priority="223"/>
    <cfRule type="duplicateValues" dxfId="527" priority="222"/>
    <cfRule type="duplicateValues" dxfId="526" priority="221"/>
    <cfRule type="duplicateValues" dxfId="525" priority="220"/>
    <cfRule type="duplicateValues" dxfId="524" priority="219"/>
  </conditionalFormatting>
  <conditionalFormatting sqref="A254">
    <cfRule type="duplicateValues" dxfId="523" priority="217"/>
    <cfRule type="duplicateValues" dxfId="522" priority="216"/>
    <cfRule type="duplicateValues" dxfId="521" priority="215"/>
    <cfRule type="duplicateValues" dxfId="520" priority="214"/>
    <cfRule type="duplicateValues" dxfId="519" priority="213"/>
    <cfRule type="duplicateValues" dxfId="518" priority="212"/>
    <cfRule type="duplicateValues" dxfId="517" priority="211"/>
  </conditionalFormatting>
  <conditionalFormatting sqref="A258">
    <cfRule type="duplicateValues" dxfId="516" priority="210"/>
    <cfRule type="duplicateValues" dxfId="515" priority="209"/>
    <cfRule type="duplicateValues" dxfId="514" priority="208"/>
    <cfRule type="duplicateValues" dxfId="513" priority="207"/>
    <cfRule type="duplicateValues" dxfId="512" priority="206"/>
    <cfRule type="duplicateValues" dxfId="511" priority="205"/>
    <cfRule type="duplicateValues" dxfId="510" priority="204"/>
  </conditionalFormatting>
  <conditionalFormatting sqref="A262">
    <cfRule type="duplicateValues" dxfId="509" priority="203"/>
    <cfRule type="duplicateValues" dxfId="508" priority="202"/>
    <cfRule type="duplicateValues" dxfId="507" priority="201"/>
    <cfRule type="duplicateValues" dxfId="506" priority="200"/>
    <cfRule type="duplicateValues" dxfId="505" priority="199"/>
    <cfRule type="duplicateValues" dxfId="504" priority="198"/>
    <cfRule type="duplicateValues" dxfId="503" priority="197"/>
  </conditionalFormatting>
  <conditionalFormatting sqref="A266">
    <cfRule type="duplicateValues" dxfId="502" priority="196"/>
    <cfRule type="duplicateValues" dxfId="501" priority="195"/>
    <cfRule type="duplicateValues" dxfId="500" priority="194"/>
    <cfRule type="duplicateValues" dxfId="499" priority="193"/>
    <cfRule type="duplicateValues" dxfId="498" priority="192"/>
    <cfRule type="duplicateValues" dxfId="497" priority="191"/>
    <cfRule type="duplicateValues" dxfId="496" priority="190"/>
  </conditionalFormatting>
  <conditionalFormatting sqref="A270">
    <cfRule type="duplicateValues" dxfId="495" priority="189"/>
    <cfRule type="duplicateValues" dxfId="494" priority="188"/>
    <cfRule type="duplicateValues" dxfId="493" priority="187"/>
    <cfRule type="duplicateValues" dxfId="492" priority="186"/>
    <cfRule type="duplicateValues" dxfId="491" priority="185"/>
    <cfRule type="duplicateValues" dxfId="490" priority="184"/>
    <cfRule type="duplicateValues" dxfId="489" priority="183"/>
  </conditionalFormatting>
  <conditionalFormatting sqref="A274">
    <cfRule type="duplicateValues" dxfId="488" priority="181"/>
    <cfRule type="duplicateValues" dxfId="487" priority="180"/>
    <cfRule type="duplicateValues" dxfId="486" priority="179"/>
    <cfRule type="duplicateValues" dxfId="485" priority="178"/>
    <cfRule type="duplicateValues" dxfId="484" priority="182"/>
    <cfRule type="duplicateValues" dxfId="483" priority="177"/>
    <cfRule type="duplicateValues" dxfId="482" priority="176"/>
  </conditionalFormatting>
  <conditionalFormatting sqref="A278">
    <cfRule type="duplicateValues" dxfId="481" priority="175"/>
    <cfRule type="duplicateValues" dxfId="480" priority="174"/>
    <cfRule type="duplicateValues" dxfId="479" priority="173"/>
    <cfRule type="duplicateValues" dxfId="478" priority="172"/>
    <cfRule type="duplicateValues" dxfId="477" priority="171"/>
    <cfRule type="duplicateValues" dxfId="476" priority="170"/>
    <cfRule type="duplicateValues" dxfId="475" priority="169"/>
  </conditionalFormatting>
  <conditionalFormatting sqref="A282">
    <cfRule type="duplicateValues" dxfId="474" priority="168"/>
    <cfRule type="duplicateValues" dxfId="473" priority="167"/>
    <cfRule type="duplicateValues" dxfId="472" priority="166"/>
    <cfRule type="duplicateValues" dxfId="471" priority="165"/>
    <cfRule type="duplicateValues" dxfId="470" priority="164"/>
    <cfRule type="duplicateValues" dxfId="469" priority="163"/>
    <cfRule type="duplicateValues" dxfId="468" priority="162"/>
  </conditionalFormatting>
  <conditionalFormatting sqref="A286">
    <cfRule type="duplicateValues" dxfId="467" priority="161"/>
    <cfRule type="duplicateValues" dxfId="466" priority="160"/>
    <cfRule type="duplicateValues" dxfId="465" priority="159"/>
    <cfRule type="duplicateValues" dxfId="464" priority="158"/>
    <cfRule type="duplicateValues" dxfId="463" priority="157"/>
    <cfRule type="duplicateValues" dxfId="462" priority="156"/>
    <cfRule type="duplicateValues" dxfId="461" priority="155"/>
  </conditionalFormatting>
  <conditionalFormatting sqref="A290">
    <cfRule type="duplicateValues" dxfId="460" priority="154"/>
    <cfRule type="duplicateValues" dxfId="459" priority="153"/>
    <cfRule type="duplicateValues" dxfId="458" priority="152"/>
    <cfRule type="duplicateValues" dxfId="457" priority="151"/>
    <cfRule type="duplicateValues" dxfId="456" priority="150"/>
    <cfRule type="duplicateValues" dxfId="455" priority="149"/>
    <cfRule type="duplicateValues" dxfId="454" priority="148"/>
  </conditionalFormatting>
  <conditionalFormatting sqref="A294">
    <cfRule type="duplicateValues" dxfId="453" priority="141"/>
    <cfRule type="duplicateValues" dxfId="452" priority="142"/>
    <cfRule type="duplicateValues" dxfId="451" priority="143"/>
    <cfRule type="duplicateValues" dxfId="450" priority="144"/>
    <cfRule type="duplicateValues" dxfId="449" priority="145"/>
    <cfRule type="duplicateValues" dxfId="448" priority="146"/>
    <cfRule type="duplicateValues" dxfId="447" priority="147"/>
  </conditionalFormatting>
  <conditionalFormatting sqref="A298">
    <cfRule type="duplicateValues" dxfId="446" priority="140"/>
    <cfRule type="duplicateValues" dxfId="445" priority="139"/>
    <cfRule type="duplicateValues" dxfId="444" priority="138"/>
    <cfRule type="duplicateValues" dxfId="443" priority="137"/>
    <cfRule type="duplicateValues" dxfId="442" priority="136"/>
    <cfRule type="duplicateValues" dxfId="441" priority="135"/>
    <cfRule type="duplicateValues" dxfId="440" priority="134"/>
  </conditionalFormatting>
  <conditionalFormatting sqref="A302">
    <cfRule type="duplicateValues" dxfId="439" priority="133"/>
    <cfRule type="duplicateValues" dxfId="438" priority="132"/>
    <cfRule type="duplicateValues" dxfId="437" priority="131"/>
    <cfRule type="duplicateValues" dxfId="436" priority="130"/>
    <cfRule type="duplicateValues" dxfId="435" priority="129"/>
    <cfRule type="duplicateValues" dxfId="434" priority="128"/>
    <cfRule type="duplicateValues" dxfId="433" priority="127"/>
  </conditionalFormatting>
  <conditionalFormatting sqref="A306">
    <cfRule type="duplicateValues" dxfId="432" priority="126"/>
    <cfRule type="duplicateValues" dxfId="431" priority="125"/>
    <cfRule type="duplicateValues" dxfId="430" priority="124"/>
    <cfRule type="duplicateValues" dxfId="429" priority="123"/>
    <cfRule type="duplicateValues" dxfId="428" priority="122"/>
    <cfRule type="duplicateValues" dxfId="427" priority="121"/>
    <cfRule type="duplicateValues" dxfId="426" priority="120"/>
  </conditionalFormatting>
  <conditionalFormatting sqref="A310">
    <cfRule type="duplicateValues" dxfId="425" priority="119"/>
    <cfRule type="duplicateValues" dxfId="424" priority="118"/>
    <cfRule type="duplicateValues" dxfId="423" priority="117"/>
    <cfRule type="duplicateValues" dxfId="422" priority="116"/>
    <cfRule type="duplicateValues" dxfId="421" priority="115"/>
    <cfRule type="duplicateValues" dxfId="420" priority="114"/>
    <cfRule type="duplicateValues" dxfId="419" priority="113"/>
  </conditionalFormatting>
  <conditionalFormatting sqref="A314">
    <cfRule type="duplicateValues" dxfId="418" priority="112"/>
    <cfRule type="duplicateValues" dxfId="417" priority="111"/>
    <cfRule type="duplicateValues" dxfId="416" priority="109"/>
    <cfRule type="duplicateValues" dxfId="415" priority="108"/>
    <cfRule type="duplicateValues" dxfId="414" priority="107"/>
    <cfRule type="duplicateValues" dxfId="413" priority="106"/>
    <cfRule type="duplicateValues" dxfId="412" priority="110"/>
  </conditionalFormatting>
  <conditionalFormatting sqref="A318">
    <cfRule type="duplicateValues" dxfId="411" priority="105"/>
    <cfRule type="duplicateValues" dxfId="410" priority="104"/>
    <cfRule type="duplicateValues" dxfId="409" priority="103"/>
    <cfRule type="duplicateValues" dxfId="408" priority="102"/>
    <cfRule type="duplicateValues" dxfId="407" priority="101"/>
    <cfRule type="duplicateValues" dxfId="406" priority="100"/>
    <cfRule type="duplicateValues" dxfId="405" priority="99"/>
  </conditionalFormatting>
  <conditionalFormatting sqref="A322">
    <cfRule type="duplicateValues" dxfId="404" priority="98"/>
    <cfRule type="duplicateValues" dxfId="403" priority="97"/>
    <cfRule type="duplicateValues" dxfId="402" priority="96"/>
    <cfRule type="duplicateValues" dxfId="401" priority="95"/>
    <cfRule type="duplicateValues" dxfId="400" priority="94"/>
    <cfRule type="duplicateValues" dxfId="399" priority="93"/>
    <cfRule type="duplicateValues" dxfId="398" priority="92"/>
  </conditionalFormatting>
  <conditionalFormatting sqref="A326">
    <cfRule type="duplicateValues" dxfId="397" priority="91"/>
    <cfRule type="duplicateValues" dxfId="396" priority="90"/>
    <cfRule type="duplicateValues" dxfId="395" priority="89"/>
    <cfRule type="duplicateValues" dxfId="394" priority="88"/>
    <cfRule type="duplicateValues" dxfId="393" priority="87"/>
    <cfRule type="duplicateValues" dxfId="392" priority="86"/>
    <cfRule type="duplicateValues" dxfId="391" priority="85"/>
  </conditionalFormatting>
  <conditionalFormatting sqref="A330">
    <cfRule type="duplicateValues" dxfId="390" priority="84"/>
    <cfRule type="duplicateValues" dxfId="389" priority="83"/>
    <cfRule type="duplicateValues" dxfId="388" priority="82"/>
    <cfRule type="duplicateValues" dxfId="387" priority="81"/>
    <cfRule type="duplicateValues" dxfId="386" priority="80"/>
    <cfRule type="duplicateValues" dxfId="385" priority="79"/>
    <cfRule type="duplicateValues" dxfId="384" priority="78"/>
  </conditionalFormatting>
  <conditionalFormatting sqref="A334">
    <cfRule type="duplicateValues" dxfId="383" priority="77"/>
    <cfRule type="duplicateValues" dxfId="382" priority="76"/>
    <cfRule type="duplicateValues" dxfId="381" priority="75"/>
    <cfRule type="duplicateValues" dxfId="380" priority="74"/>
    <cfRule type="duplicateValues" dxfId="379" priority="73"/>
    <cfRule type="duplicateValues" dxfId="378" priority="72"/>
    <cfRule type="duplicateValues" dxfId="377" priority="71"/>
  </conditionalFormatting>
  <conditionalFormatting sqref="A338">
    <cfRule type="duplicateValues" dxfId="376" priority="70"/>
    <cfRule type="duplicateValues" dxfId="375" priority="69"/>
    <cfRule type="duplicateValues" dxfId="374" priority="68"/>
    <cfRule type="duplicateValues" dxfId="373" priority="67"/>
    <cfRule type="duplicateValues" dxfId="372" priority="66"/>
    <cfRule type="duplicateValues" dxfId="371" priority="65"/>
    <cfRule type="duplicateValues" dxfId="370" priority="64"/>
  </conditionalFormatting>
  <conditionalFormatting sqref="A342">
    <cfRule type="duplicateValues" dxfId="369" priority="63"/>
    <cfRule type="duplicateValues" dxfId="368" priority="62"/>
    <cfRule type="duplicateValues" dxfId="367" priority="61"/>
    <cfRule type="duplicateValues" dxfId="366" priority="60"/>
    <cfRule type="duplicateValues" dxfId="365" priority="59"/>
    <cfRule type="duplicateValues" dxfId="364" priority="58"/>
    <cfRule type="duplicateValues" dxfId="363" priority="57"/>
  </conditionalFormatting>
  <conditionalFormatting sqref="A346">
    <cfRule type="duplicateValues" dxfId="362" priority="56"/>
    <cfRule type="duplicateValues" dxfId="361" priority="55"/>
    <cfRule type="duplicateValues" dxfId="360" priority="54"/>
    <cfRule type="duplicateValues" dxfId="359" priority="53"/>
    <cfRule type="duplicateValues" dxfId="358" priority="52"/>
    <cfRule type="duplicateValues" dxfId="357" priority="51"/>
    <cfRule type="duplicateValues" dxfId="356" priority="50"/>
  </conditionalFormatting>
  <conditionalFormatting sqref="A350">
    <cfRule type="duplicateValues" dxfId="355" priority="49"/>
    <cfRule type="duplicateValues" dxfId="354" priority="48"/>
    <cfRule type="duplicateValues" dxfId="353" priority="47"/>
    <cfRule type="duplicateValues" dxfId="352" priority="46"/>
    <cfRule type="duplicateValues" dxfId="351" priority="45"/>
    <cfRule type="duplicateValues" dxfId="350" priority="44"/>
    <cfRule type="duplicateValues" dxfId="349" priority="43"/>
  </conditionalFormatting>
  <conditionalFormatting sqref="A354">
    <cfRule type="duplicateValues" dxfId="348" priority="42"/>
    <cfRule type="duplicateValues" dxfId="347" priority="41"/>
    <cfRule type="duplicateValues" dxfId="346" priority="40"/>
    <cfRule type="duplicateValues" dxfId="345" priority="39"/>
    <cfRule type="duplicateValues" dxfId="344" priority="38"/>
    <cfRule type="duplicateValues" dxfId="343" priority="36"/>
    <cfRule type="duplicateValues" dxfId="342" priority="37"/>
  </conditionalFormatting>
  <conditionalFormatting sqref="A358">
    <cfRule type="duplicateValues" dxfId="341" priority="35"/>
    <cfRule type="duplicateValues" dxfId="340" priority="34"/>
    <cfRule type="duplicateValues" dxfId="339" priority="33"/>
    <cfRule type="duplicateValues" dxfId="338" priority="32"/>
    <cfRule type="duplicateValues" dxfId="337" priority="31"/>
    <cfRule type="duplicateValues" dxfId="336" priority="30"/>
    <cfRule type="duplicateValues" dxfId="335" priority="29"/>
  </conditionalFormatting>
  <conditionalFormatting sqref="A362">
    <cfRule type="duplicateValues" dxfId="334" priority="28"/>
    <cfRule type="duplicateValues" dxfId="333" priority="27"/>
    <cfRule type="duplicateValues" dxfId="332" priority="26"/>
    <cfRule type="duplicateValues" dxfId="331" priority="25"/>
    <cfRule type="duplicateValues" dxfId="330" priority="24"/>
    <cfRule type="duplicateValues" dxfId="329" priority="23"/>
    <cfRule type="duplicateValues" dxfId="328" priority="22"/>
  </conditionalFormatting>
  <conditionalFormatting sqref="A366">
    <cfRule type="duplicateValues" dxfId="327" priority="21"/>
    <cfRule type="duplicateValues" dxfId="326" priority="20"/>
    <cfRule type="duplicateValues" dxfId="325" priority="19"/>
    <cfRule type="duplicateValues" dxfId="324" priority="18"/>
    <cfRule type="duplicateValues" dxfId="323" priority="17"/>
    <cfRule type="duplicateValues" dxfId="322" priority="16"/>
    <cfRule type="duplicateValues" dxfId="321" priority="15"/>
  </conditionalFormatting>
  <conditionalFormatting sqref="A370">
    <cfRule type="duplicateValues" dxfId="320" priority="14"/>
    <cfRule type="duplicateValues" dxfId="319" priority="13"/>
    <cfRule type="duplicateValues" dxfId="318" priority="12"/>
    <cfRule type="duplicateValues" dxfId="317" priority="11"/>
    <cfRule type="duplicateValues" dxfId="316" priority="10"/>
    <cfRule type="duplicateValues" dxfId="315" priority="9"/>
    <cfRule type="duplicateValues" dxfId="314" priority="8"/>
  </conditionalFormatting>
  <conditionalFormatting sqref="A374">
    <cfRule type="duplicateValues" dxfId="313" priority="7"/>
    <cfRule type="duplicateValues" dxfId="312" priority="6"/>
    <cfRule type="duplicateValues" dxfId="311" priority="5"/>
    <cfRule type="duplicateValues" dxfId="310" priority="4"/>
    <cfRule type="duplicateValues" dxfId="309" priority="3"/>
    <cfRule type="duplicateValues" dxfId="308" priority="2"/>
    <cfRule type="duplicateValues" dxfId="307" priority="1"/>
  </conditionalFormatting>
  <conditionalFormatting sqref="A378:A1048576 A1:A17">
    <cfRule type="duplicateValues" dxfId="306" priority="290"/>
  </conditionalFormatting>
  <conditionalFormatting sqref="A378:A1048576">
    <cfRule type="duplicateValues" dxfId="305" priority="288"/>
    <cfRule type="duplicateValues" dxfId="304" priority="289"/>
  </conditionalFormatting>
  <printOptions horizontalCentered="1"/>
  <pageMargins left="0" right="0" top="0.5" bottom="0" header="0.3" footer="0.3"/>
  <pageSetup paperSize="9" scale="3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AM385"/>
  <sheetViews>
    <sheetView showGridLines="0" zoomScale="85" zoomScaleNormal="85" workbookViewId="0">
      <pane xSplit="4" ySplit="8" topLeftCell="E9" activePane="bottomRight" state="frozen"/>
      <selection pane="topRight" activeCell="E1" sqref="E1"/>
      <selection pane="bottomLeft" activeCell="A9" sqref="A9"/>
      <selection pane="bottomRight" activeCell="N15" sqref="N15"/>
    </sheetView>
  </sheetViews>
  <sheetFormatPr defaultRowHeight="15" x14ac:dyDescent="0.25"/>
  <cols>
    <col min="1" max="2" width="8.42578125" style="11" customWidth="1"/>
    <col min="3" max="3" width="14.7109375" style="12" customWidth="1"/>
    <col min="4" max="4" width="8.28515625" style="12" customWidth="1"/>
    <col min="5" max="5" width="14.5703125" customWidth="1"/>
    <col min="6" max="9" width="13.42578125" customWidth="1"/>
    <col min="10" max="11" width="13" customWidth="1"/>
    <col min="12" max="30" width="13.42578125" customWidth="1"/>
    <col min="31" max="33" width="13.42578125" hidden="1" customWidth="1"/>
    <col min="34" max="36" width="10.7109375" hidden="1" customWidth="1"/>
    <col min="37" max="37" width="10.85546875" bestFit="1" customWidth="1"/>
    <col min="38" max="41" width="8.85546875" customWidth="1"/>
  </cols>
  <sheetData>
    <row r="2" spans="1:39" x14ac:dyDescent="0.25">
      <c r="A2" s="10" t="s">
        <v>5</v>
      </c>
      <c r="F2" s="56"/>
      <c r="G2" s="56"/>
      <c r="H2" s="56"/>
      <c r="I2" s="56"/>
      <c r="J2" s="56"/>
      <c r="K2" s="56"/>
      <c r="L2" s="56"/>
      <c r="M2" s="56"/>
      <c r="N2" s="56"/>
      <c r="O2" s="56"/>
      <c r="P2" s="56"/>
      <c r="Q2" s="56"/>
      <c r="R2" s="56"/>
      <c r="S2" s="56"/>
      <c r="T2" s="56"/>
      <c r="U2" s="56"/>
      <c r="V2" s="56"/>
      <c r="W2" s="56"/>
      <c r="X2" s="56"/>
      <c r="Y2" s="68"/>
      <c r="Z2" s="56"/>
      <c r="AA2" s="56"/>
      <c r="AB2" s="56"/>
      <c r="AC2" s="56"/>
      <c r="AD2" s="56"/>
      <c r="AE2" s="56"/>
      <c r="AF2" s="56"/>
      <c r="AG2" s="56"/>
      <c r="AH2" s="56"/>
      <c r="AI2" s="56"/>
      <c r="AJ2" s="56"/>
      <c r="AK2" s="56"/>
      <c r="AL2" s="56"/>
    </row>
    <row r="3" spans="1:39" x14ac:dyDescent="0.25">
      <c r="A3" s="10" t="s">
        <v>23</v>
      </c>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f>SUM(F3:AJ3)</f>
        <v>0</v>
      </c>
      <c r="AL3" s="56"/>
      <c r="AM3" s="58"/>
    </row>
    <row r="4" spans="1:39" x14ac:dyDescent="0.25">
      <c r="A4" s="11" t="s">
        <v>118</v>
      </c>
      <c r="F4" s="56"/>
      <c r="G4" s="69"/>
      <c r="H4" s="69"/>
      <c r="I4" s="68"/>
      <c r="J4" s="69"/>
      <c r="K4" s="68"/>
      <c r="L4" s="68"/>
      <c r="M4" s="68"/>
      <c r="N4" s="68"/>
      <c r="O4" s="68"/>
      <c r="P4" s="68"/>
      <c r="Q4" s="69"/>
      <c r="R4" s="68"/>
      <c r="S4" s="68"/>
      <c r="T4" s="68"/>
      <c r="U4" s="68"/>
      <c r="V4" s="68"/>
      <c r="W4" s="68"/>
      <c r="X4" s="69"/>
      <c r="Y4" s="56"/>
      <c r="Z4" s="56"/>
      <c r="AA4" s="56"/>
      <c r="AB4" s="56"/>
      <c r="AC4" s="56"/>
      <c r="AD4" s="56"/>
      <c r="AE4" s="56"/>
      <c r="AF4" s="56"/>
      <c r="AG4" s="56"/>
      <c r="AH4" s="56"/>
      <c r="AI4" s="56"/>
      <c r="AJ4" s="56"/>
      <c r="AK4" s="62">
        <f>SUM(F4:AJ4)</f>
        <v>0</v>
      </c>
      <c r="AL4" s="56"/>
      <c r="AM4" s="58"/>
    </row>
    <row r="5" spans="1:39" s="56" customFormat="1" x14ac:dyDescent="0.25">
      <c r="A5" s="59"/>
      <c r="B5" s="59"/>
      <c r="C5" s="60"/>
      <c r="D5" s="60"/>
      <c r="F5" s="62">
        <v>102</v>
      </c>
      <c r="G5" s="63">
        <v>111</v>
      </c>
      <c r="H5" s="63">
        <v>0</v>
      </c>
      <c r="I5" s="63">
        <v>118</v>
      </c>
      <c r="J5" s="63">
        <v>136</v>
      </c>
      <c r="K5" s="63">
        <v>123</v>
      </c>
      <c r="L5" s="63">
        <v>137</v>
      </c>
      <c r="M5" s="63">
        <v>159</v>
      </c>
      <c r="N5" s="63">
        <v>145</v>
      </c>
      <c r="O5" s="63">
        <v>0</v>
      </c>
      <c r="P5" s="62">
        <v>0</v>
      </c>
      <c r="Q5" s="70"/>
      <c r="R5" s="72"/>
      <c r="S5" s="72"/>
      <c r="T5" s="72"/>
      <c r="U5" s="72"/>
      <c r="V5" s="72"/>
      <c r="W5" s="72"/>
      <c r="X5" s="72"/>
      <c r="Y5" s="72"/>
      <c r="Z5" s="72"/>
      <c r="AA5" s="72"/>
      <c r="AB5" s="72"/>
      <c r="AC5" s="72"/>
      <c r="AD5" s="72"/>
      <c r="AE5" s="72"/>
      <c r="AF5" s="72"/>
      <c r="AG5" s="72"/>
      <c r="AH5" s="72"/>
      <c r="AI5" s="72"/>
      <c r="AJ5" s="72"/>
      <c r="AK5" s="61"/>
      <c r="AL5" s="61"/>
      <c r="AM5" s="58"/>
    </row>
    <row r="6" spans="1:39" s="56" customFormat="1" x14ac:dyDescent="0.25">
      <c r="A6" s="59"/>
      <c r="B6" s="59"/>
      <c r="C6" s="60"/>
      <c r="D6" s="60"/>
      <c r="F6" s="62">
        <f>(26+2+45+2+2)*1.7</f>
        <v>130.9</v>
      </c>
      <c r="G6" s="57">
        <f>(2+20+40+2)*1.74</f>
        <v>111.36</v>
      </c>
      <c r="H6" s="57">
        <f>(26+26)*1.7</f>
        <v>88.399999999999991</v>
      </c>
      <c r="I6" s="57">
        <f>(6+1+26+4+1)*3.12</f>
        <v>118.56</v>
      </c>
      <c r="J6" s="57">
        <f>(41+4+15+21+1)*1.66</f>
        <v>136.12</v>
      </c>
      <c r="K6" s="57">
        <f>(39+31+1)*1.74</f>
        <v>123.54</v>
      </c>
      <c r="L6" s="57">
        <f>(45+2+45)*1.49</f>
        <v>137.08000000000001</v>
      </c>
      <c r="M6" s="63">
        <f>(41+2+8+31)*1.94</f>
        <v>159.07999999999998</v>
      </c>
      <c r="N6" s="57">
        <f>(51+3+32)*1.69</f>
        <v>145.34</v>
      </c>
      <c r="O6" s="56">
        <f>43*1.7</f>
        <v>73.099999999999994</v>
      </c>
      <c r="Q6" s="56">
        <f>(32+25)*1.7</f>
        <v>96.899999999999991</v>
      </c>
      <c r="R6" s="56">
        <f>(45+34+1)*1.7</f>
        <v>136</v>
      </c>
      <c r="S6" s="56">
        <f>(39+4+41)*1.7</f>
        <v>142.79999999999998</v>
      </c>
      <c r="T6" s="56">
        <f>(40+38+1)*1.7</f>
        <v>134.29999999999998</v>
      </c>
      <c r="U6" s="56">
        <f>(34+34+3)*1.7</f>
        <v>120.7</v>
      </c>
      <c r="V6" s="56">
        <f>48*1.7</f>
        <v>81.599999999999994</v>
      </c>
      <c r="W6" s="56">
        <f>(30+38)*1.7</f>
        <v>115.6</v>
      </c>
      <c r="X6" s="56">
        <f>(29+37)*1.7</f>
        <v>112.2</v>
      </c>
      <c r="Y6" s="56">
        <f>(26+32)*1.7</f>
        <v>98.6</v>
      </c>
      <c r="Z6" s="56">
        <f>(44+35)*1.7</f>
        <v>134.29999999999998</v>
      </c>
      <c r="AA6" s="56">
        <f>(32+36)*1.7</f>
        <v>115.6</v>
      </c>
      <c r="AB6" s="56">
        <f>(19+36)*1.7</f>
        <v>93.5</v>
      </c>
      <c r="AC6" s="56">
        <f>30*1.7</f>
        <v>51</v>
      </c>
      <c r="AD6" s="56">
        <f>(3+14)*1.7</f>
        <v>28.9</v>
      </c>
      <c r="AE6"/>
      <c r="AF6"/>
      <c r="AG6"/>
      <c r="AH6"/>
      <c r="AI6"/>
      <c r="AJ6"/>
      <c r="AK6" s="62">
        <f>SUM(F6:AJ6)</f>
        <v>2685.4799999999996</v>
      </c>
      <c r="AL6" s="61"/>
      <c r="AM6" s="58"/>
    </row>
    <row r="7" spans="1:39" x14ac:dyDescent="0.25">
      <c r="A7" s="81" t="s">
        <v>0</v>
      </c>
      <c r="B7" s="83" t="s">
        <v>12</v>
      </c>
      <c r="C7" s="81" t="s">
        <v>6</v>
      </c>
      <c r="D7" s="81" t="s">
        <v>10</v>
      </c>
      <c r="E7" s="83" t="s">
        <v>11</v>
      </c>
      <c r="F7" s="84" t="s">
        <v>1</v>
      </c>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1" t="s">
        <v>2</v>
      </c>
    </row>
    <row r="8" spans="1:39" x14ac:dyDescent="0.25">
      <c r="A8" s="82"/>
      <c r="B8" s="82"/>
      <c r="C8" s="82"/>
      <c r="D8" s="82"/>
      <c r="E8" s="87"/>
      <c r="F8" s="54">
        <v>1</v>
      </c>
      <c r="G8" s="54">
        <f>F8+1</f>
        <v>2</v>
      </c>
      <c r="H8" s="54">
        <f t="shared" ref="H8:AJ8" si="0">G8+1</f>
        <v>3</v>
      </c>
      <c r="I8" s="54">
        <f t="shared" si="0"/>
        <v>4</v>
      </c>
      <c r="J8" s="54">
        <f t="shared" si="0"/>
        <v>5</v>
      </c>
      <c r="K8" s="54">
        <f t="shared" si="0"/>
        <v>6</v>
      </c>
      <c r="L8" s="54">
        <f t="shared" si="0"/>
        <v>7</v>
      </c>
      <c r="M8" s="54">
        <f t="shared" si="0"/>
        <v>8</v>
      </c>
      <c r="N8" s="54">
        <f t="shared" si="0"/>
        <v>9</v>
      </c>
      <c r="O8" s="54">
        <f t="shared" si="0"/>
        <v>10</v>
      </c>
      <c r="P8" s="54">
        <f t="shared" si="0"/>
        <v>11</v>
      </c>
      <c r="Q8" s="54">
        <f t="shared" si="0"/>
        <v>12</v>
      </c>
      <c r="R8" s="54">
        <f t="shared" si="0"/>
        <v>13</v>
      </c>
      <c r="S8" s="54">
        <f t="shared" si="0"/>
        <v>14</v>
      </c>
      <c r="T8" s="54">
        <f t="shared" si="0"/>
        <v>15</v>
      </c>
      <c r="U8" s="54">
        <f t="shared" si="0"/>
        <v>16</v>
      </c>
      <c r="V8" s="54">
        <f t="shared" si="0"/>
        <v>17</v>
      </c>
      <c r="W8" s="54">
        <f t="shared" si="0"/>
        <v>18</v>
      </c>
      <c r="X8" s="54">
        <f t="shared" si="0"/>
        <v>19</v>
      </c>
      <c r="Y8" s="54">
        <f t="shared" si="0"/>
        <v>20</v>
      </c>
      <c r="Z8" s="54">
        <f t="shared" si="0"/>
        <v>21</v>
      </c>
      <c r="AA8" s="54">
        <f t="shared" si="0"/>
        <v>22</v>
      </c>
      <c r="AB8" s="54">
        <f t="shared" si="0"/>
        <v>23</v>
      </c>
      <c r="AC8" s="54">
        <f t="shared" si="0"/>
        <v>24</v>
      </c>
      <c r="AD8" s="54">
        <f t="shared" si="0"/>
        <v>25</v>
      </c>
      <c r="AE8" s="54">
        <f t="shared" si="0"/>
        <v>26</v>
      </c>
      <c r="AF8" s="54">
        <f t="shared" si="0"/>
        <v>27</v>
      </c>
      <c r="AG8" s="54">
        <f t="shared" si="0"/>
        <v>28</v>
      </c>
      <c r="AH8" s="54">
        <f t="shared" si="0"/>
        <v>29</v>
      </c>
      <c r="AI8" s="54">
        <f t="shared" si="0"/>
        <v>30</v>
      </c>
      <c r="AJ8" s="54">
        <f t="shared" si="0"/>
        <v>31</v>
      </c>
      <c r="AK8" s="82"/>
    </row>
    <row r="9" spans="1:39" s="40" customFormat="1" x14ac:dyDescent="0.25">
      <c r="A9" s="88" t="s">
        <v>2</v>
      </c>
      <c r="B9" s="88"/>
      <c r="C9" s="36" t="s">
        <v>7</v>
      </c>
      <c r="D9" s="36" t="s">
        <v>4</v>
      </c>
      <c r="E9" s="37"/>
      <c r="F9" s="51">
        <f>SUM(F18,F22,F26,F30,F34,F38,F42,F46,F50,F54,F58,F62,F66,F70,F74,F78,F82,F86,F90,F94,F98,F102,F106,F110,F114,F118,F122,F126,F130,F134,F138,F142,F146,F150,F154,F158,F162,F166,F170,F174,F178,F182,F186,F190,F194,F198,F202,F206,F210,F214,F218,F222,F226,F230,F234,F238,F242,F246,F250,F254,F258,F262,F266,F270,F274,F278,F282,F286,F290,F294,F298,F302,F306,F310,F314,F318,F322,F326,F330,F334,F338,F342,F346,F350,F354,F358,F362,F366,F370,F374,F378,F382)</f>
        <v>130.9</v>
      </c>
      <c r="G9" s="51">
        <f t="shared" ref="G9:AD12" si="1">SUM(G18,G22,G26,G30,G34,G38,G42,G46,G50,G54,G58,G62,G66,G70,G74,G78,G82,G86,G90,G94,G98,G102,G106,G110,G114,G118,G122,G126,G130,G134,G138,G142,G146,G150,G154,G158,G162,G166,G170,G174,G178,G182,G186,G190,G194,G198,G202,G206,G210,G214,G218,G222,G226,G230,G234,G238,G242,G246,G250,G254,G258,G262,G266,G270,G274,G278,G282,G286,G290,G294,G298,G302,G306,G310,G314,G318,G322,G326,G330,G334,G338,G342,G346,G350,G354,G358,G362,G366,G370,G374,G378,G382)</f>
        <v>111.36</v>
      </c>
      <c r="H9" s="51">
        <f t="shared" si="1"/>
        <v>88.399999999999991</v>
      </c>
      <c r="I9" s="51">
        <f t="shared" si="1"/>
        <v>118.56</v>
      </c>
      <c r="J9" s="51">
        <f t="shared" si="1"/>
        <v>136.12</v>
      </c>
      <c r="K9" s="51">
        <f t="shared" si="1"/>
        <v>123.53999999999999</v>
      </c>
      <c r="L9" s="51">
        <f t="shared" si="1"/>
        <v>137.07999999999998</v>
      </c>
      <c r="M9" s="51">
        <f t="shared" si="1"/>
        <v>111.08000000000001</v>
      </c>
      <c r="N9" s="51">
        <f t="shared" si="1"/>
        <v>121.33999999999997</v>
      </c>
      <c r="O9" s="51">
        <f t="shared" si="1"/>
        <v>73.099999999999994</v>
      </c>
      <c r="P9" s="51">
        <f t="shared" si="1"/>
        <v>0</v>
      </c>
      <c r="Q9" s="51">
        <f t="shared" si="1"/>
        <v>96.899999999999991</v>
      </c>
      <c r="R9" s="51">
        <f t="shared" si="1"/>
        <v>135.99999999999997</v>
      </c>
      <c r="S9" s="51">
        <f t="shared" si="1"/>
        <v>142.80000000000001</v>
      </c>
      <c r="T9" s="51">
        <f t="shared" si="1"/>
        <v>134.29999999999998</v>
      </c>
      <c r="U9" s="51">
        <f t="shared" si="1"/>
        <v>120.69999999999999</v>
      </c>
      <c r="V9" s="51">
        <f t="shared" si="1"/>
        <v>81.599999999999994</v>
      </c>
      <c r="W9" s="51">
        <f t="shared" si="1"/>
        <v>115.6</v>
      </c>
      <c r="X9" s="51">
        <f t="shared" si="1"/>
        <v>88.2</v>
      </c>
      <c r="Y9" s="51">
        <f t="shared" si="1"/>
        <v>98.6</v>
      </c>
      <c r="Z9" s="51">
        <f t="shared" si="1"/>
        <v>134.29999999999998</v>
      </c>
      <c r="AA9" s="51">
        <f t="shared" si="1"/>
        <v>91.6</v>
      </c>
      <c r="AB9" s="51">
        <f t="shared" si="1"/>
        <v>91.78</v>
      </c>
      <c r="AC9" s="51">
        <f t="shared" si="1"/>
        <v>51</v>
      </c>
      <c r="AD9" s="51">
        <f t="shared" si="1"/>
        <v>0</v>
      </c>
      <c r="AE9" s="51" t="e">
        <f>SUM(AE18,AE22,AE26,AE30,AE34,AE38,AE42,AE46,AE50,AE54,AE58,AE62,AE66,AE70,#REF!,AE74,AE78,AE82,AE86,AE90,AE94,AE98,AE102,AE106,AE110,AE114,AE118,AE122,AE126,AE130,AE134,AE138,AE142,AE146,AE150,AE154,AE158,AE162,AE166,AE170,AE174,AE178,AE182,AE186,AE190,AE194,AE198,AE202,AE206,AE210,AE214,AE218,AE222,AE226,AE230,AE234,AE238,AE242,AE246,AE250,AE254,AE258,AE262,AE266,AE270,AE274,AE278,AE282,AE286,AE290,AE294,AE298,AE302,AE306,AE310,AE314,AE318,AE322,AE326,AE330,AE334,AE338,AE342,AE346,AE350,AE354,AE358,AE362,AE366,AE370,AE374,AE378)</f>
        <v>#REF!</v>
      </c>
      <c r="AF9" s="51" t="e">
        <f>SUM(AF18,AF22,AF26,AF30,AF34,AF38,AF42,AF46,AF50,AF54,AF58,AF62,AF66,AF70,#REF!,AF74,AF78,AF82,AF86,AF90,AF94,AF98,AF102,AF106,AF110,AF114,AF118,AF122,AF126,AF130,AF134,AF138,AF142,AF146,AF150,AF154,AF158,AF162,AF166,AF170,AF174,AF178,AF182,AF186,AF190,AF194,AF198,AF202,AF206,AF210,AF214,AF218,AF222,AF226,AF230,AF234,AF238,AF242,AF246,AF250,AF254,AF258,AF262,AF266,AF270,AF274,AF278,AF282,AF286,AF290,AF294,AF298,AF302,AF306,AF310,AF314,AF318,AF322,AF326,AF330,AF334,AF338,AF342,AF346,AF350,AF354,AF358,AF362,AF366,AF370,AF374,AF378)</f>
        <v>#REF!</v>
      </c>
      <c r="AG9" s="51" t="e">
        <f>SUM(AG18,AG22,AG26,AG30,AG34,AG38,AG42,AG46,AG50,AG54,AG58,AG62,AG66,AG70,#REF!,AG74,AG78,AG82,AG86,AG90,AG94,AG98,AG102,AG106,AG110,AG114,AG118,AG122,AG126,AG130,AG134,AG138,AG142,AG146,AG150,AG154,AG158,AG162,AG166,AG170,AG174,AG178,AG182,AG186,AG190,AG194,AG198,AG202,AG206,AG210,AG214,AG218,AG222,AG226,AG230,AG234,AG238,AG242,AG246,AG250,AG254,AG258,AG262,AG266,AG270,AG274,AG278,AG282,AG286,AG290,AG294,AG298,AG302,AG306,AG310,AG314,AG318,AG322,AG326,AG330,AG334,AG338,AG342,AG346,AG350,AG354,AG358,AG362,AG366,AG370,AG374,AG378)</f>
        <v>#REF!</v>
      </c>
      <c r="AH9" s="51" t="e">
        <f>SUM(AH18,AH22,AH26,AH30,AH34,AH38,AH42,AH46,AH50,AH54,AH58,AH62,AH66,AH70,#REF!,AH74,AH78,AH82,AH86,AH90,AH94,AH98,AH102,AH106,AH110,AH114,AH118,AH122,AH126,AH130,AH134,AH138,AH142,AH146,AH150,AH154,AH158,AH162,AH166,AH170,AH174,AH178,AH182,AH186,AH190,AH194,AH198,AH202,AH206,AH210,AH214,AH218,AH222,AH226,AH230,AH234,AH238,AH242,AH246,AH250,AH254,AH258,AH262,AH266,AH270,AH274,AH278,AH282,AH286,AH290,AH294,AH298,AH302,AH306,AH310,AH314,AH318,AH322,AH326,AH330,AH334,AH338,AH342,AH346,AH350,AH354,AH358,AH362,AH366,AH370,AH374,AH378)</f>
        <v>#REF!</v>
      </c>
      <c r="AI9" s="51" t="e">
        <f>SUM(AI18,AI22,AI26,AI30,AI34,AI38,AI42,AI46,AI50,AI54,AI58,AI62,AI66,AI70,#REF!,AI74,AI78,AI82,AI86,AI90,AI94,AI98,AI102,AI106,AI110,AI114,AI118,AI122,AI126,AI130,AI134,AI138,AI142,AI146,AI150,AI154,AI158,AI162,AI166,AI170,AI174,AI178,AI182,AI186,AI190,AI194,AI198,AI202,AI206,AI210,AI214,AI218,AI222,AI226,AI230,AI234,AI238,AI242,AI246,AI250,AI254,AI258,AI262,AI266,AI270,AI274,AI278,AI282,AI286,AI290,AI294,AI298,AI302,AI306,AI310,AI314,AI318,AI322,AI326,AI330,AI334,AI338,AI342,AI346,AI350,AI354,AI358,AI362,AI366,AI370,AI374)</f>
        <v>#REF!</v>
      </c>
      <c r="AJ9" s="51" t="e">
        <f>SUM(AJ18,AJ22,AJ26,AJ30,AJ34,AJ38,AJ42,AJ46,AJ50,AJ54,AJ58,AJ62,AJ66,AJ70,#REF!,AJ74,AJ78,AJ82,AJ86,AJ90,AJ94,AJ98,AJ102,AJ106,AJ110,AJ114,AJ118,AJ122,AJ126,AJ130,AJ134,AJ138,AJ142,AJ146,AJ150,AJ154,AJ158,AJ162,AJ166,AJ170,AJ174,AJ178,AJ182,AJ186,AJ190,AJ194,AJ198,AJ202,AJ206,AJ210,AJ214,AJ218,AJ222,AJ226,AJ230,AJ234,AJ238,AJ242,AJ246,AJ250,AJ254,AJ258,AJ262,AJ266,AJ270,AJ274,AJ278,AJ282,AJ286,AJ290,AJ294,AJ298,AJ302,AJ306,AJ310,AJ314,AJ318,AJ322,AJ326,AJ330,AJ334,AJ338,AJ342,AJ346,AJ350,AJ354,AJ358,AJ362,AJ366,AJ370,AJ374)</f>
        <v>#REF!</v>
      </c>
      <c r="AK9" s="64">
        <f>SUM(F9:AD9)</f>
        <v>2534.8599999999997</v>
      </c>
      <c r="AM9" s="71">
        <f>AK9-AK10</f>
        <v>-282.09999999999991</v>
      </c>
    </row>
    <row r="10" spans="1:39" s="40" customFormat="1" x14ac:dyDescent="0.25">
      <c r="A10" s="90"/>
      <c r="B10" s="90"/>
      <c r="C10" s="88" t="s">
        <v>8</v>
      </c>
      <c r="D10" s="36" t="s">
        <v>4</v>
      </c>
      <c r="E10" s="37"/>
      <c r="F10" s="51">
        <f t="shared" ref="F10:U12" si="2">SUM(F19,F23,F27,F31,F35,F39,F43,F47,F51,F55,F59,F63,F67,F71,F75,F79,F83,F87,F91,F95,F99,F103,F107,F111,F115,F119,F123,F127,F131,F135,F139,F143,F147,F151,F155,F159,F163,F167,F171,F175,F179,F183,F187,F191,F195,F199,F203,F207,F211,F215,F219,F223,F227,F231,F235,F239,F243,F247,F251,F255,F259,F263,F267,F271,F275,F279,F283,F287,F291,F295,F299,F303,F307,F311,F315,F319,F323,F327,F331,F335,F339,F343,F347,F351,F355,F359,F363,F367,F371,F375,F379,F383)</f>
        <v>109.04</v>
      </c>
      <c r="G10" s="51">
        <f t="shared" si="2"/>
        <v>141.72</v>
      </c>
      <c r="H10" s="51">
        <f t="shared" si="2"/>
        <v>0</v>
      </c>
      <c r="I10" s="51">
        <f t="shared" si="2"/>
        <v>128</v>
      </c>
      <c r="J10" s="51">
        <f t="shared" si="2"/>
        <v>123</v>
      </c>
      <c r="K10" s="51">
        <f t="shared" si="2"/>
        <v>127.96</v>
      </c>
      <c r="L10" s="51">
        <f t="shared" si="2"/>
        <v>126.28</v>
      </c>
      <c r="M10" s="51">
        <f t="shared" si="2"/>
        <v>119.6</v>
      </c>
      <c r="N10" s="51">
        <f t="shared" si="2"/>
        <v>127.12</v>
      </c>
      <c r="O10" s="51">
        <f t="shared" si="2"/>
        <v>161</v>
      </c>
      <c r="P10" s="51">
        <f t="shared" si="2"/>
        <v>41.72</v>
      </c>
      <c r="Q10" s="51">
        <f t="shared" si="2"/>
        <v>133.80000000000001</v>
      </c>
      <c r="R10" s="51">
        <f t="shared" si="2"/>
        <v>131.32</v>
      </c>
      <c r="S10" s="51">
        <f t="shared" si="2"/>
        <v>138.19999999999999</v>
      </c>
      <c r="T10" s="51">
        <f t="shared" si="2"/>
        <v>121.24</v>
      </c>
      <c r="U10" s="51">
        <f t="shared" si="2"/>
        <v>132.44</v>
      </c>
      <c r="V10" s="51">
        <f t="shared" si="1"/>
        <v>85.12</v>
      </c>
      <c r="W10" s="51">
        <f t="shared" si="1"/>
        <v>129.91999999999999</v>
      </c>
      <c r="X10" s="51">
        <f t="shared" si="1"/>
        <v>107.52</v>
      </c>
      <c r="Y10" s="51">
        <f t="shared" si="1"/>
        <v>118.72</v>
      </c>
      <c r="Z10" s="51">
        <f t="shared" si="1"/>
        <v>131.6</v>
      </c>
      <c r="AA10" s="51">
        <f t="shared" si="1"/>
        <v>125.16</v>
      </c>
      <c r="AB10" s="51">
        <f t="shared" si="1"/>
        <v>119.56</v>
      </c>
      <c r="AC10" s="51">
        <f t="shared" si="1"/>
        <v>0</v>
      </c>
      <c r="AD10" s="51">
        <f t="shared" si="1"/>
        <v>136.91999999999999</v>
      </c>
      <c r="AE10" s="51" t="e">
        <f>SUM(AE19,AE23,AE27,AE31,AE35,AE39,AE43,AE47,AE51,AE55,AE59,AE63,AE67,AE71,#REF!,AE75,AE79,AE83,AE87,AE91,AE95,AE99,AE103,AE107,AE111,AE115,AE119,AE123,AE127,AE131,AE135,AE139,AE143,AE147,AE151,AE155,AE159,AE163,AE167,AE171,AE175,AE179,AE183,AE187,AE191,AE195,AE199,AE203,AE207,AE211,AE215,AE219,AE223,AE227,AE231,AE235,AE239,AE243,AE247,AE251,AE255,AE259,AE263,AE267,AE271,AE275,AE279,AE283,AE287,AE291,AE295,AE299,AE303,AE307,AE311,AE315,AE319,AE323,AE327,AE331,AE335,AE339,AE343,AE347,AE351,AE355,AE359,AE363,AE367,AE371,AE375,AE379)</f>
        <v>#REF!</v>
      </c>
      <c r="AF10" s="51" t="e">
        <f>SUM(AF19,AF23,AF27,AF31,AF35,AF39,AF43,AF47,AF51,AF55,AF59,AF63,AF67,AF71,#REF!,AF75,AF79,AF83,AF87,AF91,AF95,AF99,AF103,AF107,AF111,AF115,AF119,AF123,AF127,AF131,AF135,AF139,AF143,AF147,AF151,AF155,AF159,AF163,AF167,AF171,AF175,AF179,AF183,AF187,AF191,AF195,AF199,AF203,AF207,AF211,AF215,AF219,AF223,AF227,AF231,AF235,AF239,AF243,AF247,AF251,AF255,AF259,AF263,AF267,AF271,AF275,AF279,AF283,AF287,AF291,AF295,AF299,AF303,AF307,AF311,AF315,AF319,AF323,AF327,AF331,AF335,AF339,AF343,AF347,AF351,AF355,AF359,AF363,AF367,AF371,AF375,AF379)</f>
        <v>#REF!</v>
      </c>
      <c r="AG10" s="51" t="e">
        <f>SUM(AG19,AG23,AG27,AG31,AG35,AG39,AG43,AG47,AG51,AG55,AG59,AG63,AG67,AG71,#REF!,AG75,AG79,AG83,AG87,AG91,AG95,AG99,AG103,AG107,AG111,AG115,AG119,AG123,AG127,AG131,AG135,AG139,AG143,AG147,AG151,AG155,AG159,AG163,AG167,AG171,AG175,AG179,AG183,AG187,AG191,AG195,AG199,AG203,AG207,AG211,AG215,AG219,AG223,AG227,AG231,AG235,AG239,AG243,AG247,AG251,AG255,AG259,AG263,AG267,AG271,AG275,AG279,AG283,AG287,AG291,AG295,AG299,AG303,AG307,AG311,AG315,AG319,AG323,AG327,AG331,AG335,AG339,AG343,AG347,AG351,AG355,AG359,AG363,AG367,AG371,AG375,AG379)</f>
        <v>#REF!</v>
      </c>
      <c r="AH10" s="51" t="e">
        <f>SUM(AH19,AH23,AH27,AH31,AH35,AH39,AH43,AH47,AH51,AH55,AH59,AH63,AH67,AH71,#REF!,AH75,AH79,AH83,AH87,AH91,AH95,AH99,AH103,AH107,AH111,AH115,AH119,AH123,AH127,AH131,AH135,AH139,AH143,AH147,AH151,AH155,AH159,AH163,AH167,AH171,AH175,AH179,AH183,AH187,AH191,AH195,AH199,AH203,AH207,AH211,AH215,AH219,AH223,AH227,AH231,AH235,AH239,AH243,AH247,AH251,AH255,AH259,AH263,AH267,AH271,AH275,AH279,AH283,AH287,AH291,AH295,AH299,AH303,AH307,AH311,AH315,AH319,AH323,AH327,AH331,AH335,AH339,AH343,AH347,AH351,AH355,AH359,AH363,AH367,AH371,AH375,AH379)</f>
        <v>#REF!</v>
      </c>
      <c r="AI10" s="51" t="e">
        <f>SUM(AI19,AI23,AI27,AI31,AI35,AI39,AI43,AI47,AI51,AI55,AI59,AI63,AI67,AI71,#REF!,AI75,AI79,AI83,AI87,AI91,AI95,AI99,AI103,AI107,AI111,AI115,AI119,AI123,AI127,AI131,AI135,AI139,AI143,AI147,AI151,AI155,AI159,AI163,AI167,AI171,AI175,AI179,AI183,AI187,AI191,AI195,AI199,AI203,AI207,AI211,AI215,AI219,AI223,AI227,AI231,AI235,AI239,AI243,AI247,AI251,AI255,AI259,AI263,AI267,AI271,AI275,AI279,AI283,AI287,AI291,AI295,AI299,AI303,AI307,AI311,AI315,AI319,AI323,AI327,AI331,AI335,AI339,AI343,AI347,AI351,AI355,AI359,AI363,AI367,AI371,AI375)</f>
        <v>#REF!</v>
      </c>
      <c r="AJ10" s="51" t="e">
        <f>SUM(AJ19,AJ23,AJ27,AJ31,AJ35,AJ39,AJ43,AJ47,AJ51,AJ55,AJ59,AJ63,AJ67,AJ71,#REF!,AJ75,AJ79,AJ83,AJ87,AJ91,AJ95,AJ99,AJ103,AJ107,AJ111,AJ115,AJ119,AJ123,AJ127,AJ131,AJ135,AJ139,AJ143,AJ147,AJ151,AJ155,AJ159,AJ163,AJ167,AJ171,AJ175,AJ179,AJ183,AJ187,AJ191,AJ195,AJ199,AJ203,AJ207,AJ211,AJ215,AJ219,AJ223,AJ227,AJ231,AJ235,AJ239,AJ243,AJ247,AJ251,AJ255,AJ259,AJ263,AJ267,AJ271,AJ275,AJ279,AJ283,AJ287,AJ291,AJ295,AJ299,AJ303,AJ307,AJ311,AJ315,AJ319,AJ323,AJ327,AJ331,AJ335,AJ339,AJ343,AJ347,AJ351,AJ355,AJ359,AJ363,AJ367,AJ371,AJ375)</f>
        <v>#REF!</v>
      </c>
      <c r="AK10" s="64">
        <f t="shared" ref="AK10:AK11" si="3">SUM(F10:AD10)</f>
        <v>2816.9599999999996</v>
      </c>
      <c r="AL10" s="67"/>
    </row>
    <row r="11" spans="1:39" s="40" customFormat="1" x14ac:dyDescent="0.25">
      <c r="A11" s="90"/>
      <c r="B11" s="90"/>
      <c r="C11" s="89"/>
      <c r="D11" s="36" t="s">
        <v>3</v>
      </c>
      <c r="E11" s="37"/>
      <c r="F11" s="51">
        <f t="shared" si="2"/>
        <v>3.83</v>
      </c>
      <c r="G11" s="51">
        <f t="shared" si="1"/>
        <v>5.0599999999999996</v>
      </c>
      <c r="H11" s="51">
        <f t="shared" si="1"/>
        <v>0</v>
      </c>
      <c r="I11" s="51">
        <f t="shared" si="1"/>
        <v>5.81</v>
      </c>
      <c r="J11" s="51">
        <f t="shared" si="1"/>
        <v>4.17</v>
      </c>
      <c r="K11" s="51">
        <f t="shared" si="1"/>
        <v>3.94</v>
      </c>
      <c r="L11" s="51">
        <f t="shared" si="1"/>
        <v>3.88</v>
      </c>
      <c r="M11" s="51">
        <f t="shared" si="1"/>
        <v>3.71</v>
      </c>
      <c r="N11" s="51">
        <f t="shared" si="1"/>
        <v>2.66</v>
      </c>
      <c r="O11" s="51">
        <f t="shared" si="1"/>
        <v>3.44</v>
      </c>
      <c r="P11" s="51">
        <f t="shared" si="1"/>
        <v>0.89</v>
      </c>
      <c r="Q11" s="51">
        <f t="shared" si="1"/>
        <v>2.9499999999999997</v>
      </c>
      <c r="R11" s="51">
        <f t="shared" si="1"/>
        <v>2.85</v>
      </c>
      <c r="S11" s="51">
        <f t="shared" si="1"/>
        <v>3.09</v>
      </c>
      <c r="T11" s="51">
        <f t="shared" si="1"/>
        <v>2.71</v>
      </c>
      <c r="U11" s="51">
        <f t="shared" si="1"/>
        <v>2.96</v>
      </c>
      <c r="V11" s="51">
        <f t="shared" si="1"/>
        <v>1.9</v>
      </c>
      <c r="W11" s="51">
        <f t="shared" si="1"/>
        <v>2.9</v>
      </c>
      <c r="X11" s="51">
        <f t="shared" si="1"/>
        <v>2.41</v>
      </c>
      <c r="Y11" s="51">
        <f t="shared" si="1"/>
        <v>2.7</v>
      </c>
      <c r="Z11" s="51">
        <f t="shared" si="1"/>
        <v>3.07</v>
      </c>
      <c r="AA11" s="51">
        <f t="shared" si="1"/>
        <v>2.92</v>
      </c>
      <c r="AB11" s="51">
        <f t="shared" si="1"/>
        <v>2.79</v>
      </c>
      <c r="AC11" s="51">
        <f t="shared" si="1"/>
        <v>0</v>
      </c>
      <c r="AD11" s="51">
        <f t="shared" si="1"/>
        <v>3.2</v>
      </c>
      <c r="AE11" s="51" t="e">
        <f>SUM(AE20,AE24,AE28,AE32,AE36,AE40,AE44,AE48,AE52,AE56,AE60,AE64,AE68,AE72,#REF!,AE76,AE80,AE84,AE88,AE92,AE96,AE100,AE104,AE108,AE112,AE116,AE120,AE124,AE128,AE132,AE136,AE140,AE144,AE148,AE152,AE156,AE160,AE164,AE168,AE172,AE176,AE180,AE184,AE188,AE192,AE196,AE200,AE204,AE208,AE212,AE216,AE220,AE224,AE228,AE232,AE236,AE240,AE244,AE248,AE252,AE256,AE260,AE264,AE268,AE272,AE276,AE280,AE284,AE288,AE292,AE296,AE300,AE304,AE308,AE312,AE316,AE320,AE324,AE328,AE332,AE336,AE340,AE344,AE348,AE352,AE356,AE360,AE364,AE368,AE372,AE376,AE380)</f>
        <v>#REF!</v>
      </c>
      <c r="AF11" s="51" t="e">
        <f>SUM(AF20,AF24,AF28,AF32,AF36,AF40,AF44,AF48,AF52,AF56,AF60,AF64,AF68,AF72,#REF!,AF76,AF80,AF84,AF88,AF92,AF96,AF100,AF104,AF108,AF112,AF116,AF120,AF124,AF128,AF132,AF136,AF140,AF144,AF148,AF152,AF156,AF160,AF164,AF168,AF172,AF176,AF180,AF184,AF188,AF192,AF196,AF200,AF204,AF208,AF212,AF216,AF220,AF224,AF228,AF232,AF236,AF240,AF244,AF248,AF252,AF256,AF260,AF264,AF268,AF272,AF276,AF280,AF284,AF288,AF292,AF296,AF300,AF304,AF308,AF312,AF316,AF320,AF324,AF328,AF332,AF336,AF340,AF344,AF348,AF352,AF356,AF360,AF364,AF368,AF372,AF376,AF380)</f>
        <v>#REF!</v>
      </c>
      <c r="AG11" s="51" t="e">
        <f>SUM(AG20,AG24,AG28,AG32,AG36,AG40,AG44,AG48,AG52,AG56,AG60,AG64,AG68,AG72,#REF!,AG76,AG80,AG84,AG88,AG92,AG96,AG100,AG104,AG108,AG112,AG116,AG120,AG124,AG128,AG132,AG136,AG140,AG144,AG148,AG152,AG156,AG160,AG164,AG168,AG172,AG176,AG180,AG184,AG188,AG192,AG196,AG200,AG204,AG208,AG212,AG216,AG220,AG224,AG228,AG232,AG236,AG240,AG244,AG248,AG252,AG256,AG260,AG264,AG268,AG272,AG276,AG280,AG284,AG288,AG292,AG296,AG300,AG304,AG308,AG312,AG316,AG320,AG324,AG328,AG332,AG336,AG340,AG344,AG348,AG352,AG356,AG360,AG364,AG368,AG372,AG376,AG380)</f>
        <v>#REF!</v>
      </c>
      <c r="AH11" s="51" t="e">
        <f>SUM(AH20,AH24,AH28,AH32,AH36,AH40,AH44,AH48,AH52,AH56,AH60,AH64,AH68,AH72,#REF!,AH76,AH80,AH84,AH88,AH92,AH96,AH100,AH104,AH108,AH112,AH116,AH120,AH124,AH128,AH132,AH136,AH140,AH144,AH148,AH152,AH156,AH160,AH164,AH168,AH172,AH176,AH180,AH184,AH188,AH192,AH196,AH200,AH204,AH208,AH212,AH216,AH220,AH224,AH228,AH232,AH236,AH240,AH244,AH248,AH252,AH256,AH260,AH264,AH268,AH272,AH276,AH280,AH284,AH288,AH292,AH296,AH300,AH304,AH308,AH312,AH316,AH320,AH324,AH328,AH332,AH336,AH340,AH344,AH348,AH352,AH356,AH360,AH364,AH368,AH372,AH376,AH380)</f>
        <v>#REF!</v>
      </c>
      <c r="AI11" s="51" t="e">
        <f>SUM(AI20,AI24,AI28,AI32,AI36,AI40,AI44,AI48,AI52,AI56,AI60,AI64,AI68,AI72,#REF!,AI76,AI80,AI84,AI88,AI92,AI96,AI100,AI104,AI108,AI112,AI116,AI120,AI124,AI128,AI132,AI136,AI140,AI144,AI148,AI152,AI156,AI160,AI164,AI168,AI172,AI176,AI180,AI184,AI188,AI192,AI196,AI200,AI204,AI208,AI212,AI216,AI220,AI224,AI228,AI232,AI236,AI240,AI244,AI248,AI252,AI256,AI260,AI264,AI268,AI272,AI276,AI280,AI284,AI288,AI292,AI296,AI300,AI304,AI308,AI312,AI316,AI320,AI324,AI328,AI332,AI336,AI340,AI344,AI348,AI352,AI356,AI360,AI364,AI368,AI372,AI376)</f>
        <v>#REF!</v>
      </c>
      <c r="AJ11" s="51" t="e">
        <f>SUM(AJ20,AJ24,AJ28,AJ32,AJ36,AJ40,AJ44,AJ48,AJ52,AJ56,AJ60,AJ64,AJ68,AJ72,#REF!,AJ76,AJ80,AJ84,AJ88,AJ92,AJ96,AJ100,AJ104,AJ108,AJ112,AJ116,AJ120,AJ124,AJ128,AJ132,AJ136,AJ140,AJ144,AJ148,AJ152,AJ156,AJ160,AJ164,AJ168,AJ172,AJ176,AJ180,AJ184,AJ188,AJ192,AJ196,AJ200,AJ204,AJ208,AJ212,AJ216,AJ220,AJ224,AJ228,AJ232,AJ236,AJ240,AJ244,AJ248,AJ252,AJ256,AJ260,AJ264,AJ268,AJ272,AJ276,AJ280,AJ284,AJ288,AJ292,AJ296,AJ300,AJ304,AJ308,AJ312,AJ316,AJ320,AJ324,AJ328,AJ332,AJ336,AJ340,AJ344,AJ348,AJ352,AJ356,AJ360,AJ364,AJ368,AJ372,AJ376)</f>
        <v>#REF!</v>
      </c>
      <c r="AK11" s="64">
        <f t="shared" si="3"/>
        <v>73.84</v>
      </c>
    </row>
    <row r="12" spans="1:39" s="40" customFormat="1" ht="15.75" customHeight="1" x14ac:dyDescent="0.25">
      <c r="A12" s="90"/>
      <c r="B12" s="90"/>
      <c r="C12" s="36" t="s">
        <v>114</v>
      </c>
      <c r="D12" s="36" t="s">
        <v>4</v>
      </c>
      <c r="E12" s="55">
        <v>499.13899999999899</v>
      </c>
      <c r="F12" s="51">
        <f t="shared" si="2"/>
        <v>520.9989999999998</v>
      </c>
      <c r="G12" s="51">
        <f t="shared" si="1"/>
        <v>490.63899999999978</v>
      </c>
      <c r="H12" s="51">
        <f t="shared" si="1"/>
        <v>579.03899999999976</v>
      </c>
      <c r="I12" s="51">
        <f t="shared" si="1"/>
        <v>569.59899999999948</v>
      </c>
      <c r="J12" s="51">
        <f t="shared" si="1"/>
        <v>582.7189999999996</v>
      </c>
      <c r="K12" s="51">
        <f t="shared" si="1"/>
        <v>578.29899999999952</v>
      </c>
      <c r="L12" s="51">
        <f t="shared" si="1"/>
        <v>589.09899999999948</v>
      </c>
      <c r="M12" s="51">
        <f t="shared" si="1"/>
        <v>580.57899999999938</v>
      </c>
      <c r="N12" s="51">
        <f t="shared" si="1"/>
        <v>574.79899999999952</v>
      </c>
      <c r="O12" s="51">
        <f t="shared" si="1"/>
        <v>486.89899999999943</v>
      </c>
      <c r="P12" s="51">
        <f t="shared" si="1"/>
        <v>445.17899999999918</v>
      </c>
      <c r="Q12" s="51">
        <f t="shared" si="1"/>
        <v>408.2789999999992</v>
      </c>
      <c r="R12" s="51">
        <f t="shared" si="1"/>
        <v>412.95899999999921</v>
      </c>
      <c r="S12" s="51">
        <f t="shared" si="1"/>
        <v>417.55899999999923</v>
      </c>
      <c r="T12" s="51">
        <f t="shared" si="1"/>
        <v>430.61899999999918</v>
      </c>
      <c r="U12" s="51">
        <f t="shared" si="1"/>
        <v>418.87899999999922</v>
      </c>
      <c r="V12" s="51">
        <f t="shared" si="1"/>
        <v>415.35899999999953</v>
      </c>
      <c r="W12" s="51">
        <f t="shared" si="1"/>
        <v>401.03899999999953</v>
      </c>
      <c r="X12" s="51">
        <f t="shared" si="1"/>
        <v>381.71899999999948</v>
      </c>
      <c r="Y12" s="51">
        <f t="shared" si="1"/>
        <v>361.59899999999959</v>
      </c>
      <c r="Z12" s="51">
        <f t="shared" si="1"/>
        <v>364.29899999999941</v>
      </c>
      <c r="AA12" s="51">
        <f t="shared" si="1"/>
        <v>330.73899999999946</v>
      </c>
      <c r="AB12" s="51">
        <f t="shared" si="1"/>
        <v>302.95899999999932</v>
      </c>
      <c r="AC12" s="51">
        <f t="shared" si="1"/>
        <v>353.95899999999926</v>
      </c>
      <c r="AD12" s="51">
        <f t="shared" si="1"/>
        <v>217.03899999999928</v>
      </c>
      <c r="AE12" s="51" t="e">
        <f t="shared" ref="AE12:AJ12" si="4">SUM(AD12+AE9-AE10)</f>
        <v>#REF!</v>
      </c>
      <c r="AF12" s="51" t="e">
        <f t="shared" si="4"/>
        <v>#REF!</v>
      </c>
      <c r="AG12" s="51" t="e">
        <f t="shared" si="4"/>
        <v>#REF!</v>
      </c>
      <c r="AH12" s="51" t="e">
        <f t="shared" si="4"/>
        <v>#REF!</v>
      </c>
      <c r="AI12" s="51" t="e">
        <f t="shared" si="4"/>
        <v>#REF!</v>
      </c>
      <c r="AJ12" s="51" t="e">
        <f t="shared" si="4"/>
        <v>#REF!</v>
      </c>
      <c r="AK12" s="51">
        <f>AD12</f>
        <v>217.03899999999928</v>
      </c>
    </row>
    <row r="13" spans="1:39" s="40" customFormat="1" x14ac:dyDescent="0.25">
      <c r="A13" s="90"/>
      <c r="B13" s="90"/>
      <c r="C13" s="43" t="s">
        <v>19</v>
      </c>
      <c r="D13" s="36" t="s">
        <v>4</v>
      </c>
      <c r="E13" s="44"/>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45"/>
      <c r="AI13" s="45"/>
      <c r="AJ13" s="45"/>
      <c r="AK13" s="44"/>
    </row>
    <row r="14" spans="1:39" s="40" customFormat="1" x14ac:dyDescent="0.25">
      <c r="A14" s="90"/>
      <c r="B14" s="90"/>
      <c r="C14" s="43" t="s">
        <v>20</v>
      </c>
      <c r="D14" s="36" t="s">
        <v>4</v>
      </c>
      <c r="E14" s="44"/>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45"/>
      <c r="AI14" s="45"/>
      <c r="AJ14" s="45"/>
      <c r="AK14" s="44"/>
    </row>
    <row r="15" spans="1:39" s="40" customFormat="1" x14ac:dyDescent="0.25">
      <c r="A15" s="90"/>
      <c r="B15" s="90"/>
      <c r="C15" s="43" t="s">
        <v>21</v>
      </c>
      <c r="D15" s="36" t="s">
        <v>4</v>
      </c>
      <c r="E15" s="44"/>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45"/>
      <c r="AI15" s="45"/>
      <c r="AJ15" s="45"/>
      <c r="AK15" s="44"/>
    </row>
    <row r="16" spans="1:39" s="40" customFormat="1" ht="15.75" customHeight="1" x14ac:dyDescent="0.25">
      <c r="A16" s="89"/>
      <c r="B16" s="89"/>
      <c r="C16" s="43" t="s">
        <v>22</v>
      </c>
      <c r="D16" s="36" t="s">
        <v>4</v>
      </c>
      <c r="E16" s="50"/>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1">
        <v>0</v>
      </c>
      <c r="Z16" s="51">
        <v>0</v>
      </c>
      <c r="AA16" s="51">
        <v>0</v>
      </c>
      <c r="AB16" s="51">
        <v>0</v>
      </c>
      <c r="AC16" s="51">
        <v>0</v>
      </c>
      <c r="AD16" s="51">
        <v>0</v>
      </c>
      <c r="AE16" s="51">
        <v>0</v>
      </c>
      <c r="AF16" s="51">
        <v>0</v>
      </c>
      <c r="AG16" s="51">
        <v>0</v>
      </c>
      <c r="AH16" s="51">
        <v>0</v>
      </c>
      <c r="AI16" s="51">
        <v>0</v>
      </c>
      <c r="AJ16" s="51">
        <v>0</v>
      </c>
      <c r="AK16" s="39">
        <f>AJ16</f>
        <v>0</v>
      </c>
    </row>
    <row r="17" spans="1:37" x14ac:dyDescent="0.25">
      <c r="A17" s="32"/>
      <c r="B17" s="32"/>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7" x14ac:dyDescent="0.25">
      <c r="A18" s="47" t="s">
        <v>25</v>
      </c>
      <c r="B18" s="76">
        <f>VLOOKUP(A18,[1]INTI!$F$4:$G$317,2,FALSE)</f>
        <v>30.690999999999999</v>
      </c>
      <c r="C18" s="8" t="s">
        <v>7</v>
      </c>
      <c r="D18" s="8" t="s">
        <v>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f>SUM(F18:AJ18)</f>
        <v>0</v>
      </c>
    </row>
    <row r="19" spans="1:37" x14ac:dyDescent="0.25">
      <c r="A19" s="48" t="str">
        <f t="shared" ref="A19:A21" si="5">A18</f>
        <v>J12</v>
      </c>
      <c r="B19" s="77"/>
      <c r="C19" s="76" t="s">
        <v>8</v>
      </c>
      <c r="D19" s="8" t="s">
        <v>4</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f>SUM(F19:AJ19)</f>
        <v>0</v>
      </c>
    </row>
    <row r="20" spans="1:37" x14ac:dyDescent="0.25">
      <c r="A20" s="48" t="str">
        <f t="shared" si="5"/>
        <v>J12</v>
      </c>
      <c r="B20" s="77"/>
      <c r="C20" s="78"/>
      <c r="D20" s="8" t="s">
        <v>3</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f>SUM(F20:AJ20)</f>
        <v>0</v>
      </c>
    </row>
    <row r="21" spans="1:37" x14ac:dyDescent="0.25">
      <c r="A21" s="49" t="str">
        <f t="shared" si="5"/>
        <v>J12</v>
      </c>
      <c r="B21" s="78"/>
      <c r="C21" s="5" t="s">
        <v>9</v>
      </c>
      <c r="D21" s="5" t="s">
        <v>4</v>
      </c>
      <c r="E21" s="1">
        <v>-20</v>
      </c>
      <c r="F21" s="6">
        <f t="shared" ref="F21:AH21" si="6">E21+F18-F19</f>
        <v>-20</v>
      </c>
      <c r="G21" s="6">
        <f t="shared" si="6"/>
        <v>-20</v>
      </c>
      <c r="H21" s="6">
        <f t="shared" si="6"/>
        <v>-20</v>
      </c>
      <c r="I21" s="6">
        <f t="shared" si="6"/>
        <v>-20</v>
      </c>
      <c r="J21" s="6">
        <f t="shared" si="6"/>
        <v>-20</v>
      </c>
      <c r="K21" s="6">
        <f t="shared" si="6"/>
        <v>-20</v>
      </c>
      <c r="L21" s="6">
        <f t="shared" si="6"/>
        <v>-20</v>
      </c>
      <c r="M21" s="6">
        <f t="shared" si="6"/>
        <v>-20</v>
      </c>
      <c r="N21" s="6">
        <f t="shared" si="6"/>
        <v>-20</v>
      </c>
      <c r="O21" s="6">
        <f t="shared" si="6"/>
        <v>-20</v>
      </c>
      <c r="P21" s="6">
        <f t="shared" si="6"/>
        <v>-20</v>
      </c>
      <c r="Q21" s="6">
        <f t="shared" si="6"/>
        <v>-20</v>
      </c>
      <c r="R21" s="6">
        <f t="shared" si="6"/>
        <v>-20</v>
      </c>
      <c r="S21" s="6">
        <f t="shared" si="6"/>
        <v>-20</v>
      </c>
      <c r="T21" s="6">
        <f t="shared" si="6"/>
        <v>-20</v>
      </c>
      <c r="U21" s="6">
        <f t="shared" si="6"/>
        <v>-20</v>
      </c>
      <c r="V21" s="6">
        <f t="shared" si="6"/>
        <v>-20</v>
      </c>
      <c r="W21" s="6">
        <f t="shared" si="6"/>
        <v>-20</v>
      </c>
      <c r="X21" s="6">
        <f t="shared" si="6"/>
        <v>-20</v>
      </c>
      <c r="Y21" s="6">
        <f t="shared" si="6"/>
        <v>-20</v>
      </c>
      <c r="Z21" s="6">
        <f t="shared" si="6"/>
        <v>-20</v>
      </c>
      <c r="AA21" s="6">
        <f t="shared" si="6"/>
        <v>-20</v>
      </c>
      <c r="AB21" s="6">
        <f t="shared" si="6"/>
        <v>-20</v>
      </c>
      <c r="AC21" s="6">
        <f t="shared" si="6"/>
        <v>-20</v>
      </c>
      <c r="AD21" s="6">
        <f t="shared" si="6"/>
        <v>-20</v>
      </c>
      <c r="AE21" s="6">
        <f t="shared" si="6"/>
        <v>-20</v>
      </c>
      <c r="AF21" s="6">
        <f t="shared" si="6"/>
        <v>-20</v>
      </c>
      <c r="AG21" s="6">
        <f t="shared" si="6"/>
        <v>-20</v>
      </c>
      <c r="AH21" s="6">
        <f t="shared" si="6"/>
        <v>-20</v>
      </c>
      <c r="AI21" s="6">
        <f>AG21+AI18-AI19</f>
        <v>-20</v>
      </c>
      <c r="AJ21" s="6">
        <f>AH21+AJ18-AJ19</f>
        <v>-20</v>
      </c>
      <c r="AK21" s="6">
        <f>AJ21</f>
        <v>-20</v>
      </c>
    </row>
    <row r="22" spans="1:37" x14ac:dyDescent="0.25">
      <c r="A22" s="47" t="s">
        <v>30</v>
      </c>
      <c r="B22" s="76">
        <f>VLOOKUP(A22,[1]INTI!$F$4:$G$317,2,FALSE)</f>
        <v>28.35</v>
      </c>
      <c r="C22" s="8" t="s">
        <v>7</v>
      </c>
      <c r="D22" s="8" t="s">
        <v>4</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f>SUM(F22:AJ22)</f>
        <v>0</v>
      </c>
    </row>
    <row r="23" spans="1:37" x14ac:dyDescent="0.25">
      <c r="A23" s="48" t="str">
        <f t="shared" ref="A23:A25" si="7">A22</f>
        <v>Q19</v>
      </c>
      <c r="B23" s="77"/>
      <c r="C23" s="76" t="s">
        <v>8</v>
      </c>
      <c r="D23" s="8" t="s">
        <v>4</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f>SUM(F23:AJ23)</f>
        <v>0</v>
      </c>
    </row>
    <row r="24" spans="1:37" x14ac:dyDescent="0.25">
      <c r="A24" s="48" t="str">
        <f t="shared" si="7"/>
        <v>Q19</v>
      </c>
      <c r="B24" s="77"/>
      <c r="C24" s="78"/>
      <c r="D24" s="8" t="s">
        <v>3</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f>SUM(F24:AJ24)</f>
        <v>0</v>
      </c>
    </row>
    <row r="25" spans="1:37" x14ac:dyDescent="0.25">
      <c r="A25" s="49" t="str">
        <f t="shared" si="7"/>
        <v>Q19</v>
      </c>
      <c r="B25" s="78"/>
      <c r="C25" s="5" t="s">
        <v>9</v>
      </c>
      <c r="D25" s="5" t="s">
        <v>4</v>
      </c>
      <c r="E25" s="1">
        <v>-426.74000000000007</v>
      </c>
      <c r="F25" s="6">
        <f t="shared" ref="F25:AH25" si="8">E25+F22-F23</f>
        <v>-426.74000000000007</v>
      </c>
      <c r="G25" s="6">
        <f t="shared" si="8"/>
        <v>-426.74000000000007</v>
      </c>
      <c r="H25" s="6">
        <f t="shared" si="8"/>
        <v>-426.74000000000007</v>
      </c>
      <c r="I25" s="6">
        <f t="shared" si="8"/>
        <v>-426.74000000000007</v>
      </c>
      <c r="J25" s="6">
        <f t="shared" si="8"/>
        <v>-426.74000000000007</v>
      </c>
      <c r="K25" s="6">
        <f t="shared" si="8"/>
        <v>-426.74000000000007</v>
      </c>
      <c r="L25" s="6">
        <f t="shared" si="8"/>
        <v>-426.74000000000007</v>
      </c>
      <c r="M25" s="6">
        <f t="shared" si="8"/>
        <v>-426.74000000000007</v>
      </c>
      <c r="N25" s="6">
        <f t="shared" si="8"/>
        <v>-426.74000000000007</v>
      </c>
      <c r="O25" s="6">
        <f t="shared" si="8"/>
        <v>-426.74000000000007</v>
      </c>
      <c r="P25" s="6">
        <f t="shared" si="8"/>
        <v>-426.74000000000007</v>
      </c>
      <c r="Q25" s="6">
        <f t="shared" si="8"/>
        <v>-426.74000000000007</v>
      </c>
      <c r="R25" s="6">
        <f t="shared" si="8"/>
        <v>-426.74000000000007</v>
      </c>
      <c r="S25" s="6">
        <f t="shared" si="8"/>
        <v>-426.74000000000007</v>
      </c>
      <c r="T25" s="6">
        <f t="shared" si="8"/>
        <v>-426.74000000000007</v>
      </c>
      <c r="U25" s="6">
        <f t="shared" si="8"/>
        <v>-426.74000000000007</v>
      </c>
      <c r="V25" s="6">
        <f t="shared" si="8"/>
        <v>-426.74000000000007</v>
      </c>
      <c r="W25" s="6">
        <f t="shared" si="8"/>
        <v>-426.74000000000007</v>
      </c>
      <c r="X25" s="6">
        <f t="shared" si="8"/>
        <v>-426.74000000000007</v>
      </c>
      <c r="Y25" s="6">
        <f t="shared" si="8"/>
        <v>-426.74000000000007</v>
      </c>
      <c r="Z25" s="6">
        <f t="shared" si="8"/>
        <v>-426.74000000000007</v>
      </c>
      <c r="AA25" s="6">
        <f t="shared" si="8"/>
        <v>-426.74000000000007</v>
      </c>
      <c r="AB25" s="6">
        <f t="shared" si="8"/>
        <v>-426.74000000000007</v>
      </c>
      <c r="AC25" s="6">
        <f t="shared" si="8"/>
        <v>-426.74000000000007</v>
      </c>
      <c r="AD25" s="6">
        <f t="shared" si="8"/>
        <v>-426.74000000000007</v>
      </c>
      <c r="AE25" s="6">
        <f t="shared" si="8"/>
        <v>-426.74000000000007</v>
      </c>
      <c r="AF25" s="6">
        <f t="shared" si="8"/>
        <v>-426.74000000000007</v>
      </c>
      <c r="AG25" s="6">
        <f t="shared" si="8"/>
        <v>-426.74000000000007</v>
      </c>
      <c r="AH25" s="6">
        <f t="shared" si="8"/>
        <v>-426.74000000000007</v>
      </c>
      <c r="AI25" s="6">
        <f>AG25+AI22-AI23</f>
        <v>-426.74000000000007</v>
      </c>
      <c r="AJ25" s="6">
        <f>AH25+AJ22-AJ23</f>
        <v>-426.74000000000007</v>
      </c>
      <c r="AK25" s="6">
        <f>AJ25</f>
        <v>-426.74000000000007</v>
      </c>
    </row>
    <row r="26" spans="1:37" x14ac:dyDescent="0.25">
      <c r="A26" s="47" t="s">
        <v>32</v>
      </c>
      <c r="B26" s="76">
        <f>VLOOKUP(A26,[1]INTI!$F$4:$G$317,2,FALSE)</f>
        <v>10.706</v>
      </c>
      <c r="C26" s="8" t="s">
        <v>7</v>
      </c>
      <c r="D26" s="8" t="s">
        <v>4</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f>SUM(F26:AJ26)</f>
        <v>0</v>
      </c>
    </row>
    <row r="27" spans="1:37" x14ac:dyDescent="0.25">
      <c r="A27" s="48" t="str">
        <f t="shared" ref="A27:A29" si="9">A26</f>
        <v>R21</v>
      </c>
      <c r="B27" s="77"/>
      <c r="C27" s="76" t="s">
        <v>8</v>
      </c>
      <c r="D27" s="8" t="s">
        <v>4</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f>SUM(F27:AJ27)</f>
        <v>0</v>
      </c>
    </row>
    <row r="28" spans="1:37" x14ac:dyDescent="0.25">
      <c r="A28" s="48" t="str">
        <f t="shared" si="9"/>
        <v>R21</v>
      </c>
      <c r="B28" s="77"/>
      <c r="C28" s="78"/>
      <c r="D28" s="8" t="s">
        <v>3</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f>SUM(F28:AJ28)</f>
        <v>0</v>
      </c>
    </row>
    <row r="29" spans="1:37" x14ac:dyDescent="0.25">
      <c r="A29" s="49" t="str">
        <f t="shared" si="9"/>
        <v>R21</v>
      </c>
      <c r="B29" s="78"/>
      <c r="C29" s="5" t="s">
        <v>9</v>
      </c>
      <c r="D29" s="5" t="s">
        <v>4</v>
      </c>
      <c r="E29" s="1">
        <v>474.3</v>
      </c>
      <c r="F29" s="6">
        <f t="shared" ref="F29:AH29" si="10">E29+F26-F27</f>
        <v>474.3</v>
      </c>
      <c r="G29" s="6">
        <f t="shared" si="10"/>
        <v>474.3</v>
      </c>
      <c r="H29" s="6">
        <f t="shared" si="10"/>
        <v>474.3</v>
      </c>
      <c r="I29" s="6">
        <f t="shared" si="10"/>
        <v>474.3</v>
      </c>
      <c r="J29" s="6">
        <f t="shared" si="10"/>
        <v>474.3</v>
      </c>
      <c r="K29" s="6">
        <f t="shared" si="10"/>
        <v>474.3</v>
      </c>
      <c r="L29" s="6">
        <f t="shared" si="10"/>
        <v>474.3</v>
      </c>
      <c r="M29" s="6">
        <f t="shared" si="10"/>
        <v>474.3</v>
      </c>
      <c r="N29" s="6">
        <f t="shared" si="10"/>
        <v>474.3</v>
      </c>
      <c r="O29" s="6">
        <f t="shared" si="10"/>
        <v>474.3</v>
      </c>
      <c r="P29" s="6">
        <f t="shared" si="10"/>
        <v>474.3</v>
      </c>
      <c r="Q29" s="6">
        <f t="shared" si="10"/>
        <v>474.3</v>
      </c>
      <c r="R29" s="6">
        <f t="shared" si="10"/>
        <v>474.3</v>
      </c>
      <c r="S29" s="6">
        <f t="shared" si="10"/>
        <v>474.3</v>
      </c>
      <c r="T29" s="6">
        <f t="shared" si="10"/>
        <v>474.3</v>
      </c>
      <c r="U29" s="6">
        <f t="shared" si="10"/>
        <v>474.3</v>
      </c>
      <c r="V29" s="6">
        <f t="shared" si="10"/>
        <v>474.3</v>
      </c>
      <c r="W29" s="6">
        <f t="shared" si="10"/>
        <v>474.3</v>
      </c>
      <c r="X29" s="6">
        <f t="shared" si="10"/>
        <v>474.3</v>
      </c>
      <c r="Y29" s="6">
        <f t="shared" si="10"/>
        <v>474.3</v>
      </c>
      <c r="Z29" s="6">
        <f t="shared" si="10"/>
        <v>474.3</v>
      </c>
      <c r="AA29" s="6">
        <f t="shared" si="10"/>
        <v>474.3</v>
      </c>
      <c r="AB29" s="6">
        <f t="shared" si="10"/>
        <v>474.3</v>
      </c>
      <c r="AC29" s="6">
        <f t="shared" si="10"/>
        <v>474.3</v>
      </c>
      <c r="AD29" s="6">
        <f t="shared" si="10"/>
        <v>474.3</v>
      </c>
      <c r="AE29" s="6">
        <f t="shared" si="10"/>
        <v>474.3</v>
      </c>
      <c r="AF29" s="6">
        <f t="shared" si="10"/>
        <v>474.3</v>
      </c>
      <c r="AG29" s="6">
        <f t="shared" si="10"/>
        <v>474.3</v>
      </c>
      <c r="AH29" s="6">
        <f t="shared" si="10"/>
        <v>474.3</v>
      </c>
      <c r="AI29" s="6">
        <f>AG29+AI26-AI27</f>
        <v>474.3</v>
      </c>
      <c r="AJ29" s="6">
        <f>AH29+AJ26-AJ27</f>
        <v>474.3</v>
      </c>
      <c r="AK29" s="6">
        <f>AJ29</f>
        <v>474.3</v>
      </c>
    </row>
    <row r="30" spans="1:37" x14ac:dyDescent="0.25">
      <c r="A30" s="47" t="s">
        <v>33</v>
      </c>
      <c r="B30" s="76">
        <f>VLOOKUP(A30,[1]INTI!$F$4:$G$317,2,FALSE)</f>
        <v>17.734999999999999</v>
      </c>
      <c r="C30" s="8" t="s">
        <v>7</v>
      </c>
      <c r="D30" s="8" t="s">
        <v>4</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f>SUM(F30:AJ30)</f>
        <v>0</v>
      </c>
    </row>
    <row r="31" spans="1:37" x14ac:dyDescent="0.25">
      <c r="A31" s="48" t="str">
        <f t="shared" ref="A31:A33" si="11">A30</f>
        <v>S24</v>
      </c>
      <c r="B31" s="77"/>
      <c r="C31" s="76" t="s">
        <v>8</v>
      </c>
      <c r="D31" s="8" t="s">
        <v>4</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f>SUM(F31:AJ31)</f>
        <v>0</v>
      </c>
    </row>
    <row r="32" spans="1:37" x14ac:dyDescent="0.25">
      <c r="A32" s="48" t="str">
        <f t="shared" si="11"/>
        <v>S24</v>
      </c>
      <c r="B32" s="77"/>
      <c r="C32" s="78"/>
      <c r="D32" s="8" t="s">
        <v>3</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f>SUM(F32:AJ32)</f>
        <v>0</v>
      </c>
    </row>
    <row r="33" spans="1:37" x14ac:dyDescent="0.25">
      <c r="A33" s="49" t="str">
        <f t="shared" si="11"/>
        <v>S24</v>
      </c>
      <c r="B33" s="78"/>
      <c r="C33" s="5" t="s">
        <v>9</v>
      </c>
      <c r="D33" s="5" t="s">
        <v>4</v>
      </c>
      <c r="E33" s="1">
        <v>-275.60000000000002</v>
      </c>
      <c r="F33" s="6">
        <f t="shared" ref="F33:AH33" si="12">E33+F30-F31</f>
        <v>-275.60000000000002</v>
      </c>
      <c r="G33" s="6">
        <f t="shared" si="12"/>
        <v>-275.60000000000002</v>
      </c>
      <c r="H33" s="6">
        <f t="shared" si="12"/>
        <v>-275.60000000000002</v>
      </c>
      <c r="I33" s="6">
        <f t="shared" si="12"/>
        <v>-275.60000000000002</v>
      </c>
      <c r="J33" s="6">
        <f t="shared" si="12"/>
        <v>-275.60000000000002</v>
      </c>
      <c r="K33" s="6">
        <f t="shared" si="12"/>
        <v>-275.60000000000002</v>
      </c>
      <c r="L33" s="6">
        <f t="shared" si="12"/>
        <v>-275.60000000000002</v>
      </c>
      <c r="M33" s="6">
        <f t="shared" si="12"/>
        <v>-275.60000000000002</v>
      </c>
      <c r="N33" s="6">
        <f t="shared" si="12"/>
        <v>-275.60000000000002</v>
      </c>
      <c r="O33" s="6">
        <f t="shared" si="12"/>
        <v>-275.60000000000002</v>
      </c>
      <c r="P33" s="6">
        <f t="shared" si="12"/>
        <v>-275.60000000000002</v>
      </c>
      <c r="Q33" s="6">
        <f t="shared" si="12"/>
        <v>-275.60000000000002</v>
      </c>
      <c r="R33" s="6">
        <f t="shared" si="12"/>
        <v>-275.60000000000002</v>
      </c>
      <c r="S33" s="6">
        <f t="shared" si="12"/>
        <v>-275.60000000000002</v>
      </c>
      <c r="T33" s="6">
        <f t="shared" si="12"/>
        <v>-275.60000000000002</v>
      </c>
      <c r="U33" s="6">
        <f t="shared" si="12"/>
        <v>-275.60000000000002</v>
      </c>
      <c r="V33" s="6">
        <f t="shared" si="12"/>
        <v>-275.60000000000002</v>
      </c>
      <c r="W33" s="6">
        <f t="shared" si="12"/>
        <v>-275.60000000000002</v>
      </c>
      <c r="X33" s="6">
        <f t="shared" si="12"/>
        <v>-275.60000000000002</v>
      </c>
      <c r="Y33" s="6">
        <f t="shared" si="12"/>
        <v>-275.60000000000002</v>
      </c>
      <c r="Z33" s="6">
        <f t="shared" si="12"/>
        <v>-275.60000000000002</v>
      </c>
      <c r="AA33" s="6">
        <f t="shared" si="12"/>
        <v>-275.60000000000002</v>
      </c>
      <c r="AB33" s="6">
        <f t="shared" si="12"/>
        <v>-275.60000000000002</v>
      </c>
      <c r="AC33" s="6">
        <f t="shared" si="12"/>
        <v>-275.60000000000002</v>
      </c>
      <c r="AD33" s="6">
        <f t="shared" si="12"/>
        <v>-275.60000000000002</v>
      </c>
      <c r="AE33" s="6">
        <f t="shared" si="12"/>
        <v>-275.60000000000002</v>
      </c>
      <c r="AF33" s="6">
        <f t="shared" si="12"/>
        <v>-275.60000000000002</v>
      </c>
      <c r="AG33" s="6">
        <f t="shared" si="12"/>
        <v>-275.60000000000002</v>
      </c>
      <c r="AH33" s="6">
        <f t="shared" si="12"/>
        <v>-275.60000000000002</v>
      </c>
      <c r="AI33" s="6">
        <f>AG33+AI30-AI31</f>
        <v>-275.60000000000002</v>
      </c>
      <c r="AJ33" s="6">
        <f>AH33+AJ30-AJ31</f>
        <v>-275.60000000000002</v>
      </c>
      <c r="AK33" s="6">
        <f>AJ33</f>
        <v>-275.60000000000002</v>
      </c>
    </row>
    <row r="34" spans="1:37" x14ac:dyDescent="0.25">
      <c r="A34" s="47" t="s">
        <v>34</v>
      </c>
      <c r="B34" s="76">
        <f>VLOOKUP(A34,[1]INTI!$F$4:$G$317,2,FALSE)</f>
        <v>6.758</v>
      </c>
      <c r="C34" s="8" t="s">
        <v>7</v>
      </c>
      <c r="D34" s="8" t="s">
        <v>4</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f>SUM(F34:AJ34)</f>
        <v>0</v>
      </c>
    </row>
    <row r="35" spans="1:37" x14ac:dyDescent="0.25">
      <c r="A35" s="48" t="str">
        <f t="shared" ref="A35:A37" si="13">A34</f>
        <v>T26</v>
      </c>
      <c r="B35" s="77"/>
      <c r="C35" s="76" t="s">
        <v>8</v>
      </c>
      <c r="D35" s="8" t="s">
        <v>4</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f>SUM(F35:AJ35)</f>
        <v>0</v>
      </c>
    </row>
    <row r="36" spans="1:37" x14ac:dyDescent="0.25">
      <c r="A36" s="48" t="str">
        <f t="shared" si="13"/>
        <v>T26</v>
      </c>
      <c r="B36" s="77"/>
      <c r="C36" s="78"/>
      <c r="D36" s="8" t="s">
        <v>3</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f>SUM(F36:AJ36)</f>
        <v>0</v>
      </c>
    </row>
    <row r="37" spans="1:37" x14ac:dyDescent="0.25">
      <c r="A37" s="49" t="str">
        <f t="shared" si="13"/>
        <v>T26</v>
      </c>
      <c r="B37" s="78"/>
      <c r="C37" s="5" t="s">
        <v>9</v>
      </c>
      <c r="D37" s="5" t="s">
        <v>4</v>
      </c>
      <c r="E37" s="1">
        <v>-435.4</v>
      </c>
      <c r="F37" s="6">
        <f t="shared" ref="F37:AH37" si="14">E37+F34-F35</f>
        <v>-435.4</v>
      </c>
      <c r="G37" s="6">
        <f t="shared" si="14"/>
        <v>-435.4</v>
      </c>
      <c r="H37" s="6">
        <f t="shared" si="14"/>
        <v>-435.4</v>
      </c>
      <c r="I37" s="6">
        <f t="shared" si="14"/>
        <v>-435.4</v>
      </c>
      <c r="J37" s="6">
        <f t="shared" si="14"/>
        <v>-435.4</v>
      </c>
      <c r="K37" s="6">
        <f t="shared" si="14"/>
        <v>-435.4</v>
      </c>
      <c r="L37" s="6">
        <f t="shared" si="14"/>
        <v>-435.4</v>
      </c>
      <c r="M37" s="6">
        <f t="shared" si="14"/>
        <v>-435.4</v>
      </c>
      <c r="N37" s="6">
        <f t="shared" si="14"/>
        <v>-435.4</v>
      </c>
      <c r="O37" s="6">
        <f t="shared" si="14"/>
        <v>-435.4</v>
      </c>
      <c r="P37" s="6">
        <f t="shared" si="14"/>
        <v>-435.4</v>
      </c>
      <c r="Q37" s="6">
        <f t="shared" si="14"/>
        <v>-435.4</v>
      </c>
      <c r="R37" s="6">
        <f t="shared" si="14"/>
        <v>-435.4</v>
      </c>
      <c r="S37" s="6">
        <f t="shared" si="14"/>
        <v>-435.4</v>
      </c>
      <c r="T37" s="6">
        <f t="shared" si="14"/>
        <v>-435.4</v>
      </c>
      <c r="U37" s="6">
        <f t="shared" si="14"/>
        <v>-435.4</v>
      </c>
      <c r="V37" s="6">
        <f t="shared" si="14"/>
        <v>-435.4</v>
      </c>
      <c r="W37" s="6">
        <f t="shared" si="14"/>
        <v>-435.4</v>
      </c>
      <c r="X37" s="6">
        <f t="shared" si="14"/>
        <v>-435.4</v>
      </c>
      <c r="Y37" s="6">
        <f t="shared" si="14"/>
        <v>-435.4</v>
      </c>
      <c r="Z37" s="6">
        <f t="shared" si="14"/>
        <v>-435.4</v>
      </c>
      <c r="AA37" s="6">
        <f t="shared" si="14"/>
        <v>-435.4</v>
      </c>
      <c r="AB37" s="6">
        <f t="shared" si="14"/>
        <v>-435.4</v>
      </c>
      <c r="AC37" s="6">
        <f t="shared" si="14"/>
        <v>-435.4</v>
      </c>
      <c r="AD37" s="6">
        <f t="shared" si="14"/>
        <v>-435.4</v>
      </c>
      <c r="AE37" s="6">
        <f t="shared" si="14"/>
        <v>-435.4</v>
      </c>
      <c r="AF37" s="6">
        <f t="shared" si="14"/>
        <v>-435.4</v>
      </c>
      <c r="AG37" s="6">
        <f t="shared" si="14"/>
        <v>-435.4</v>
      </c>
      <c r="AH37" s="6">
        <f t="shared" si="14"/>
        <v>-435.4</v>
      </c>
      <c r="AI37" s="6">
        <f>AG37+AI34-AI35</f>
        <v>-435.4</v>
      </c>
      <c r="AJ37" s="6">
        <f>AH37+AJ34-AJ35</f>
        <v>-435.4</v>
      </c>
      <c r="AK37" s="6">
        <f>AJ37</f>
        <v>-435.4</v>
      </c>
    </row>
    <row r="38" spans="1:37" x14ac:dyDescent="0.25">
      <c r="A38" s="47" t="s">
        <v>35</v>
      </c>
      <c r="B38" s="76">
        <f>VLOOKUP(A38,[1]INTI!$F$4:$G$317,2,FALSE)</f>
        <v>19.794</v>
      </c>
      <c r="C38" s="8" t="s">
        <v>7</v>
      </c>
      <c r="D38" s="8" t="s">
        <v>4</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f>SUM(F38:AJ38)</f>
        <v>0</v>
      </c>
    </row>
    <row r="39" spans="1:37" x14ac:dyDescent="0.25">
      <c r="A39" s="48" t="str">
        <f t="shared" ref="A39:A41" si="15">A38</f>
        <v>T27</v>
      </c>
      <c r="B39" s="77"/>
      <c r="C39" s="76" t="s">
        <v>8</v>
      </c>
      <c r="D39" s="8" t="s">
        <v>4</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f>SUM(F39:AJ39)</f>
        <v>0</v>
      </c>
    </row>
    <row r="40" spans="1:37" x14ac:dyDescent="0.25">
      <c r="A40" s="48" t="str">
        <f t="shared" si="15"/>
        <v>T27</v>
      </c>
      <c r="B40" s="77"/>
      <c r="C40" s="78"/>
      <c r="D40" s="8" t="s">
        <v>3</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f>SUM(F40:AJ40)</f>
        <v>0</v>
      </c>
    </row>
    <row r="41" spans="1:37" x14ac:dyDescent="0.25">
      <c r="A41" s="49" t="str">
        <f t="shared" si="15"/>
        <v>T27</v>
      </c>
      <c r="B41" s="78"/>
      <c r="C41" s="5" t="s">
        <v>9</v>
      </c>
      <c r="D41" s="5" t="s">
        <v>4</v>
      </c>
      <c r="E41" s="1">
        <v>256.39999999999998</v>
      </c>
      <c r="F41" s="6">
        <f t="shared" ref="F41:AH41" si="16">E41+F38-F39</f>
        <v>256.39999999999998</v>
      </c>
      <c r="G41" s="6">
        <f t="shared" si="16"/>
        <v>256.39999999999998</v>
      </c>
      <c r="H41" s="6">
        <f t="shared" si="16"/>
        <v>256.39999999999998</v>
      </c>
      <c r="I41" s="6">
        <f t="shared" si="16"/>
        <v>256.39999999999998</v>
      </c>
      <c r="J41" s="6">
        <f t="shared" si="16"/>
        <v>256.39999999999998</v>
      </c>
      <c r="K41" s="6">
        <f t="shared" si="16"/>
        <v>256.39999999999998</v>
      </c>
      <c r="L41" s="6">
        <f t="shared" si="16"/>
        <v>256.39999999999998</v>
      </c>
      <c r="M41" s="6">
        <f t="shared" si="16"/>
        <v>256.39999999999998</v>
      </c>
      <c r="N41" s="6">
        <f t="shared" si="16"/>
        <v>256.39999999999998</v>
      </c>
      <c r="O41" s="6">
        <f t="shared" si="16"/>
        <v>256.39999999999998</v>
      </c>
      <c r="P41" s="6">
        <f t="shared" si="16"/>
        <v>256.39999999999998</v>
      </c>
      <c r="Q41" s="6">
        <f t="shared" si="16"/>
        <v>256.39999999999998</v>
      </c>
      <c r="R41" s="6">
        <f t="shared" si="16"/>
        <v>256.39999999999998</v>
      </c>
      <c r="S41" s="6">
        <f t="shared" si="16"/>
        <v>256.39999999999998</v>
      </c>
      <c r="T41" s="6">
        <f t="shared" si="16"/>
        <v>256.39999999999998</v>
      </c>
      <c r="U41" s="6">
        <f t="shared" si="16"/>
        <v>256.39999999999998</v>
      </c>
      <c r="V41" s="6">
        <f t="shared" si="16"/>
        <v>256.39999999999998</v>
      </c>
      <c r="W41" s="6">
        <f t="shared" si="16"/>
        <v>256.39999999999998</v>
      </c>
      <c r="X41" s="6">
        <f t="shared" si="16"/>
        <v>256.39999999999998</v>
      </c>
      <c r="Y41" s="6">
        <f t="shared" si="16"/>
        <v>256.39999999999998</v>
      </c>
      <c r="Z41" s="6">
        <f t="shared" si="16"/>
        <v>256.39999999999998</v>
      </c>
      <c r="AA41" s="6">
        <f t="shared" si="16"/>
        <v>256.39999999999998</v>
      </c>
      <c r="AB41" s="6">
        <f t="shared" si="16"/>
        <v>256.39999999999998</v>
      </c>
      <c r="AC41" s="6">
        <f t="shared" si="16"/>
        <v>256.39999999999998</v>
      </c>
      <c r="AD41" s="6">
        <f t="shared" si="16"/>
        <v>256.39999999999998</v>
      </c>
      <c r="AE41" s="6">
        <f t="shared" si="16"/>
        <v>256.39999999999998</v>
      </c>
      <c r="AF41" s="6">
        <f t="shared" si="16"/>
        <v>256.39999999999998</v>
      </c>
      <c r="AG41" s="6">
        <f t="shared" si="16"/>
        <v>256.39999999999998</v>
      </c>
      <c r="AH41" s="6">
        <f t="shared" si="16"/>
        <v>256.39999999999998</v>
      </c>
      <c r="AI41" s="6">
        <f>AG41+AI38-AI39</f>
        <v>256.39999999999998</v>
      </c>
      <c r="AJ41" s="6">
        <f>AH41+AJ38-AJ39</f>
        <v>256.39999999999998</v>
      </c>
      <c r="AK41" s="6">
        <f>AJ41</f>
        <v>256.39999999999998</v>
      </c>
    </row>
    <row r="42" spans="1:37" x14ac:dyDescent="0.25">
      <c r="A42" s="47" t="s">
        <v>36</v>
      </c>
      <c r="B42" s="76">
        <f>VLOOKUP(A42,[1]INTI!$F$4:$G$317,2,FALSE)</f>
        <v>20.419</v>
      </c>
      <c r="C42" s="8" t="s">
        <v>7</v>
      </c>
      <c r="D42" s="8" t="s">
        <v>4</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f>SUM(F42:AJ42)</f>
        <v>0</v>
      </c>
    </row>
    <row r="43" spans="1:37" x14ac:dyDescent="0.25">
      <c r="A43" s="48" t="str">
        <f t="shared" ref="A43:A45" si="17">A42</f>
        <v>T28</v>
      </c>
      <c r="B43" s="77"/>
      <c r="C43" s="76" t="s">
        <v>8</v>
      </c>
      <c r="D43" s="8" t="s">
        <v>4</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f>SUM(F43:AJ43)</f>
        <v>0</v>
      </c>
    </row>
    <row r="44" spans="1:37" x14ac:dyDescent="0.25">
      <c r="A44" s="48" t="str">
        <f t="shared" si="17"/>
        <v>T28</v>
      </c>
      <c r="B44" s="77"/>
      <c r="C44" s="78"/>
      <c r="D44" s="8" t="s">
        <v>3</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f>SUM(F44:AJ44)</f>
        <v>0</v>
      </c>
    </row>
    <row r="45" spans="1:37" x14ac:dyDescent="0.25">
      <c r="A45" s="49" t="str">
        <f t="shared" si="17"/>
        <v>T28</v>
      </c>
      <c r="B45" s="78"/>
      <c r="C45" s="5" t="s">
        <v>9</v>
      </c>
      <c r="D45" s="5" t="s">
        <v>4</v>
      </c>
      <c r="E45" s="1">
        <v>44.2</v>
      </c>
      <c r="F45" s="6">
        <f t="shared" ref="F45:AH45" si="18">E45+F42-F43</f>
        <v>44.2</v>
      </c>
      <c r="G45" s="6">
        <f t="shared" si="18"/>
        <v>44.2</v>
      </c>
      <c r="H45" s="6">
        <f t="shared" si="18"/>
        <v>44.2</v>
      </c>
      <c r="I45" s="6">
        <f t="shared" si="18"/>
        <v>44.2</v>
      </c>
      <c r="J45" s="6">
        <f t="shared" si="18"/>
        <v>44.2</v>
      </c>
      <c r="K45" s="6">
        <f t="shared" si="18"/>
        <v>44.2</v>
      </c>
      <c r="L45" s="6">
        <f t="shared" si="18"/>
        <v>44.2</v>
      </c>
      <c r="M45" s="6">
        <f t="shared" si="18"/>
        <v>44.2</v>
      </c>
      <c r="N45" s="6">
        <f t="shared" si="18"/>
        <v>44.2</v>
      </c>
      <c r="O45" s="6">
        <f t="shared" si="18"/>
        <v>44.2</v>
      </c>
      <c r="P45" s="6">
        <f t="shared" si="18"/>
        <v>44.2</v>
      </c>
      <c r="Q45" s="6">
        <f t="shared" si="18"/>
        <v>44.2</v>
      </c>
      <c r="R45" s="6">
        <f t="shared" si="18"/>
        <v>44.2</v>
      </c>
      <c r="S45" s="6">
        <f t="shared" si="18"/>
        <v>44.2</v>
      </c>
      <c r="T45" s="6">
        <f t="shared" si="18"/>
        <v>44.2</v>
      </c>
      <c r="U45" s="6">
        <f t="shared" si="18"/>
        <v>44.2</v>
      </c>
      <c r="V45" s="6">
        <f t="shared" si="18"/>
        <v>44.2</v>
      </c>
      <c r="W45" s="6">
        <f t="shared" si="18"/>
        <v>44.2</v>
      </c>
      <c r="X45" s="6">
        <f t="shared" si="18"/>
        <v>44.2</v>
      </c>
      <c r="Y45" s="6">
        <f t="shared" si="18"/>
        <v>44.2</v>
      </c>
      <c r="Z45" s="6">
        <f t="shared" si="18"/>
        <v>44.2</v>
      </c>
      <c r="AA45" s="6">
        <f t="shared" si="18"/>
        <v>44.2</v>
      </c>
      <c r="AB45" s="6">
        <f t="shared" si="18"/>
        <v>44.2</v>
      </c>
      <c r="AC45" s="6">
        <f t="shared" si="18"/>
        <v>44.2</v>
      </c>
      <c r="AD45" s="6">
        <f t="shared" si="18"/>
        <v>44.2</v>
      </c>
      <c r="AE45" s="6">
        <f t="shared" si="18"/>
        <v>44.2</v>
      </c>
      <c r="AF45" s="6">
        <f t="shared" si="18"/>
        <v>44.2</v>
      </c>
      <c r="AG45" s="6">
        <f t="shared" si="18"/>
        <v>44.2</v>
      </c>
      <c r="AH45" s="6">
        <f t="shared" si="18"/>
        <v>44.2</v>
      </c>
      <c r="AI45" s="6">
        <f>AG45+AI42-AI43</f>
        <v>44.2</v>
      </c>
      <c r="AJ45" s="6">
        <f>AH45+AJ42-AJ43</f>
        <v>44.2</v>
      </c>
      <c r="AK45" s="6">
        <f>AJ45</f>
        <v>44.2</v>
      </c>
    </row>
    <row r="46" spans="1:37" x14ac:dyDescent="0.25">
      <c r="A46" s="47" t="s">
        <v>37</v>
      </c>
      <c r="B46" s="76">
        <f>VLOOKUP(A46,[1]INTI!$F$4:$G$317,2,FALSE)</f>
        <v>19.452000000000002</v>
      </c>
      <c r="C46" s="8" t="s">
        <v>7</v>
      </c>
      <c r="D46" s="8" t="s">
        <v>4</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f>SUM(F46:AJ46)</f>
        <v>0</v>
      </c>
    </row>
    <row r="47" spans="1:37" x14ac:dyDescent="0.25">
      <c r="A47" s="48" t="str">
        <f t="shared" ref="A47:A49" si="19">A46</f>
        <v>U27</v>
      </c>
      <c r="B47" s="77"/>
      <c r="C47" s="76" t="s">
        <v>8</v>
      </c>
      <c r="D47" s="8" t="s">
        <v>4</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f>SUM(F47:AJ47)</f>
        <v>0</v>
      </c>
    </row>
    <row r="48" spans="1:37" x14ac:dyDescent="0.25">
      <c r="A48" s="48" t="str">
        <f t="shared" si="19"/>
        <v>U27</v>
      </c>
      <c r="B48" s="77"/>
      <c r="C48" s="78"/>
      <c r="D48" s="8" t="s">
        <v>3</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f>SUM(F48:AJ48)</f>
        <v>0</v>
      </c>
    </row>
    <row r="49" spans="1:37" x14ac:dyDescent="0.25">
      <c r="A49" s="49" t="str">
        <f t="shared" si="19"/>
        <v>U27</v>
      </c>
      <c r="B49" s="78"/>
      <c r="C49" s="5" t="s">
        <v>9</v>
      </c>
      <c r="D49" s="5" t="s">
        <v>4</v>
      </c>
      <c r="E49" s="1">
        <v>3.4</v>
      </c>
      <c r="F49" s="6">
        <f t="shared" ref="F49:AH49" si="20">E49+F46-F47</f>
        <v>3.4</v>
      </c>
      <c r="G49" s="6">
        <f t="shared" si="20"/>
        <v>3.4</v>
      </c>
      <c r="H49" s="6">
        <f t="shared" si="20"/>
        <v>3.4</v>
      </c>
      <c r="I49" s="6">
        <f t="shared" si="20"/>
        <v>3.4</v>
      </c>
      <c r="J49" s="6">
        <f t="shared" si="20"/>
        <v>3.4</v>
      </c>
      <c r="K49" s="6">
        <f t="shared" si="20"/>
        <v>3.4</v>
      </c>
      <c r="L49" s="6">
        <f t="shared" si="20"/>
        <v>3.4</v>
      </c>
      <c r="M49" s="6">
        <f t="shared" si="20"/>
        <v>3.4</v>
      </c>
      <c r="N49" s="6">
        <f t="shared" si="20"/>
        <v>3.4</v>
      </c>
      <c r="O49" s="6">
        <f t="shared" si="20"/>
        <v>3.4</v>
      </c>
      <c r="P49" s="6">
        <f t="shared" si="20"/>
        <v>3.4</v>
      </c>
      <c r="Q49" s="6">
        <f t="shared" si="20"/>
        <v>3.4</v>
      </c>
      <c r="R49" s="6">
        <f t="shared" si="20"/>
        <v>3.4</v>
      </c>
      <c r="S49" s="6">
        <f t="shared" si="20"/>
        <v>3.4</v>
      </c>
      <c r="T49" s="6">
        <f t="shared" si="20"/>
        <v>3.4</v>
      </c>
      <c r="U49" s="6">
        <f t="shared" si="20"/>
        <v>3.4</v>
      </c>
      <c r="V49" s="6">
        <f t="shared" si="20"/>
        <v>3.4</v>
      </c>
      <c r="W49" s="6">
        <f t="shared" si="20"/>
        <v>3.4</v>
      </c>
      <c r="X49" s="6">
        <f t="shared" si="20"/>
        <v>3.4</v>
      </c>
      <c r="Y49" s="6">
        <f t="shared" si="20"/>
        <v>3.4</v>
      </c>
      <c r="Z49" s="6">
        <f t="shared" si="20"/>
        <v>3.4</v>
      </c>
      <c r="AA49" s="6">
        <f t="shared" si="20"/>
        <v>3.4</v>
      </c>
      <c r="AB49" s="6">
        <f t="shared" si="20"/>
        <v>3.4</v>
      </c>
      <c r="AC49" s="6">
        <f t="shared" si="20"/>
        <v>3.4</v>
      </c>
      <c r="AD49" s="6">
        <f t="shared" si="20"/>
        <v>3.4</v>
      </c>
      <c r="AE49" s="6">
        <f t="shared" si="20"/>
        <v>3.4</v>
      </c>
      <c r="AF49" s="6">
        <f t="shared" si="20"/>
        <v>3.4</v>
      </c>
      <c r="AG49" s="6">
        <f t="shared" si="20"/>
        <v>3.4</v>
      </c>
      <c r="AH49" s="6">
        <f t="shared" si="20"/>
        <v>3.4</v>
      </c>
      <c r="AI49" s="6">
        <f>AG49+AI46-AI47</f>
        <v>3.4</v>
      </c>
      <c r="AJ49" s="6">
        <f>AH49+AJ46-AJ47</f>
        <v>3.4</v>
      </c>
      <c r="AK49" s="6">
        <f>AJ49</f>
        <v>3.4</v>
      </c>
    </row>
    <row r="50" spans="1:37" x14ac:dyDescent="0.25">
      <c r="A50" s="47" t="s">
        <v>38</v>
      </c>
      <c r="B50" s="76">
        <f>VLOOKUP(A50,[1]INTI!$F$4:$G$317,2,FALSE)</f>
        <v>20.87</v>
      </c>
      <c r="C50" s="8" t="s">
        <v>7</v>
      </c>
      <c r="D50" s="8" t="s">
        <v>4</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f>SUM(F50:AJ50)</f>
        <v>0</v>
      </c>
    </row>
    <row r="51" spans="1:37" x14ac:dyDescent="0.25">
      <c r="A51" s="48" t="str">
        <f t="shared" ref="A51:A53" si="21">A50</f>
        <v>U28</v>
      </c>
      <c r="B51" s="77"/>
      <c r="C51" s="76" t="s">
        <v>8</v>
      </c>
      <c r="D51" s="8" t="s">
        <v>4</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f>SUM(F51:AJ51)</f>
        <v>0</v>
      </c>
    </row>
    <row r="52" spans="1:37" x14ac:dyDescent="0.25">
      <c r="A52" s="48" t="str">
        <f t="shared" si="21"/>
        <v>U28</v>
      </c>
      <c r="B52" s="77"/>
      <c r="C52" s="78"/>
      <c r="D52" s="8" t="s">
        <v>3</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f>SUM(F52:AJ52)</f>
        <v>0</v>
      </c>
    </row>
    <row r="53" spans="1:37" x14ac:dyDescent="0.25">
      <c r="A53" s="49" t="str">
        <f t="shared" si="21"/>
        <v>U28</v>
      </c>
      <c r="B53" s="78"/>
      <c r="C53" s="5" t="s">
        <v>9</v>
      </c>
      <c r="D53" s="5" t="s">
        <v>4</v>
      </c>
      <c r="E53" s="1">
        <v>1.9</v>
      </c>
      <c r="F53" s="6">
        <f t="shared" ref="F53:AH53" si="22">E53+F50-F51</f>
        <v>1.9</v>
      </c>
      <c r="G53" s="6">
        <f t="shared" si="22"/>
        <v>1.9</v>
      </c>
      <c r="H53" s="6">
        <f t="shared" si="22"/>
        <v>1.9</v>
      </c>
      <c r="I53" s="6">
        <f t="shared" si="22"/>
        <v>1.9</v>
      </c>
      <c r="J53" s="6">
        <f t="shared" si="22"/>
        <v>1.9</v>
      </c>
      <c r="K53" s="6">
        <f t="shared" si="22"/>
        <v>1.9</v>
      </c>
      <c r="L53" s="6">
        <f t="shared" si="22"/>
        <v>1.9</v>
      </c>
      <c r="M53" s="6">
        <f t="shared" si="22"/>
        <v>1.9</v>
      </c>
      <c r="N53" s="6">
        <f t="shared" si="22"/>
        <v>1.9</v>
      </c>
      <c r="O53" s="6">
        <f t="shared" si="22"/>
        <v>1.9</v>
      </c>
      <c r="P53" s="6">
        <f t="shared" si="22"/>
        <v>1.9</v>
      </c>
      <c r="Q53" s="6">
        <f t="shared" si="22"/>
        <v>1.9</v>
      </c>
      <c r="R53" s="6">
        <f t="shared" si="22"/>
        <v>1.9</v>
      </c>
      <c r="S53" s="6">
        <f t="shared" si="22"/>
        <v>1.9</v>
      </c>
      <c r="T53" s="6">
        <f t="shared" si="22"/>
        <v>1.9</v>
      </c>
      <c r="U53" s="6">
        <f t="shared" si="22"/>
        <v>1.9</v>
      </c>
      <c r="V53" s="6">
        <f t="shared" si="22"/>
        <v>1.9</v>
      </c>
      <c r="W53" s="6">
        <f t="shared" si="22"/>
        <v>1.9</v>
      </c>
      <c r="X53" s="6">
        <f t="shared" si="22"/>
        <v>1.9</v>
      </c>
      <c r="Y53" s="6">
        <f t="shared" si="22"/>
        <v>1.9</v>
      </c>
      <c r="Z53" s="6">
        <f t="shared" si="22"/>
        <v>1.9</v>
      </c>
      <c r="AA53" s="6">
        <f t="shared" si="22"/>
        <v>1.9</v>
      </c>
      <c r="AB53" s="6">
        <f t="shared" si="22"/>
        <v>1.9</v>
      </c>
      <c r="AC53" s="6">
        <f t="shared" si="22"/>
        <v>1.9</v>
      </c>
      <c r="AD53" s="6">
        <f t="shared" si="22"/>
        <v>1.9</v>
      </c>
      <c r="AE53" s="6">
        <f t="shared" si="22"/>
        <v>1.9</v>
      </c>
      <c r="AF53" s="6">
        <f t="shared" si="22"/>
        <v>1.9</v>
      </c>
      <c r="AG53" s="6">
        <f t="shared" si="22"/>
        <v>1.9</v>
      </c>
      <c r="AH53" s="6">
        <f t="shared" si="22"/>
        <v>1.9</v>
      </c>
      <c r="AI53" s="6">
        <f>AG53+AI50-AI51</f>
        <v>1.9</v>
      </c>
      <c r="AJ53" s="6">
        <f>AH53+AJ50-AJ51</f>
        <v>1.9</v>
      </c>
      <c r="AK53" s="6">
        <f>AJ53</f>
        <v>1.9</v>
      </c>
    </row>
    <row r="54" spans="1:37" x14ac:dyDescent="0.25">
      <c r="A54" s="47" t="s">
        <v>39</v>
      </c>
      <c r="B54" s="76">
        <f>VLOOKUP(A54,[1]INTI!$F$4:$G$317,2,FALSE)</f>
        <v>22.082999999999998</v>
      </c>
      <c r="C54" s="8" t="s">
        <v>7</v>
      </c>
      <c r="D54" s="8" t="s">
        <v>4</v>
      </c>
      <c r="E54" s="1"/>
      <c r="F54" s="1"/>
      <c r="G54" s="1"/>
      <c r="H54" s="1"/>
      <c r="I54" s="1">
        <f>(6+26)*3.12</f>
        <v>99.84</v>
      </c>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f>SUM(F54:AJ54)</f>
        <v>99.84</v>
      </c>
    </row>
    <row r="55" spans="1:37" x14ac:dyDescent="0.25">
      <c r="A55" s="48" t="str">
        <f t="shared" ref="A55:A57" si="23">A54</f>
        <v>Q12</v>
      </c>
      <c r="B55" s="77"/>
      <c r="C55" s="76" t="s">
        <v>8</v>
      </c>
      <c r="D55" s="8" t="s">
        <v>4</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f>SUM(F55:AJ55)</f>
        <v>0</v>
      </c>
    </row>
    <row r="56" spans="1:37" x14ac:dyDescent="0.25">
      <c r="A56" s="48" t="str">
        <f t="shared" si="23"/>
        <v>Q12</v>
      </c>
      <c r="B56" s="77"/>
      <c r="C56" s="78"/>
      <c r="D56" s="8" t="s">
        <v>3</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f>SUM(F56:AJ56)</f>
        <v>0</v>
      </c>
    </row>
    <row r="57" spans="1:37" x14ac:dyDescent="0.25">
      <c r="A57" s="49" t="str">
        <f t="shared" si="23"/>
        <v>Q12</v>
      </c>
      <c r="B57" s="78"/>
      <c r="C57" s="5" t="s">
        <v>9</v>
      </c>
      <c r="D57" s="5" t="s">
        <v>4</v>
      </c>
      <c r="E57" s="1">
        <v>-457.74000000000007</v>
      </c>
      <c r="F57" s="6">
        <f t="shared" ref="F57:AH57" si="24">E57+F54-F55</f>
        <v>-457.74000000000007</v>
      </c>
      <c r="G57" s="6">
        <f t="shared" si="24"/>
        <v>-457.74000000000007</v>
      </c>
      <c r="H57" s="6">
        <f t="shared" si="24"/>
        <v>-457.74000000000007</v>
      </c>
      <c r="I57" s="6">
        <f t="shared" si="24"/>
        <v>-357.90000000000009</v>
      </c>
      <c r="J57" s="6">
        <f t="shared" si="24"/>
        <v>-357.90000000000009</v>
      </c>
      <c r="K57" s="6">
        <f t="shared" si="24"/>
        <v>-357.90000000000009</v>
      </c>
      <c r="L57" s="6">
        <f t="shared" si="24"/>
        <v>-357.90000000000009</v>
      </c>
      <c r="M57" s="6">
        <f t="shared" si="24"/>
        <v>-357.90000000000009</v>
      </c>
      <c r="N57" s="6">
        <f t="shared" si="24"/>
        <v>-357.90000000000009</v>
      </c>
      <c r="O57" s="6">
        <f t="shared" si="24"/>
        <v>-357.90000000000009</v>
      </c>
      <c r="P57" s="6">
        <f t="shared" si="24"/>
        <v>-357.90000000000009</v>
      </c>
      <c r="Q57" s="6">
        <f t="shared" si="24"/>
        <v>-357.90000000000009</v>
      </c>
      <c r="R57" s="6">
        <f t="shared" si="24"/>
        <v>-357.90000000000009</v>
      </c>
      <c r="S57" s="6">
        <f t="shared" si="24"/>
        <v>-357.90000000000009</v>
      </c>
      <c r="T57" s="6">
        <f t="shared" si="24"/>
        <v>-357.90000000000009</v>
      </c>
      <c r="U57" s="6">
        <f t="shared" si="24"/>
        <v>-357.90000000000009</v>
      </c>
      <c r="V57" s="6">
        <f t="shared" si="24"/>
        <v>-357.90000000000009</v>
      </c>
      <c r="W57" s="6">
        <f t="shared" si="24"/>
        <v>-357.90000000000009</v>
      </c>
      <c r="X57" s="6">
        <f t="shared" si="24"/>
        <v>-357.90000000000009</v>
      </c>
      <c r="Y57" s="6">
        <f t="shared" si="24"/>
        <v>-357.90000000000009</v>
      </c>
      <c r="Z57" s="6">
        <f t="shared" si="24"/>
        <v>-357.90000000000009</v>
      </c>
      <c r="AA57" s="6">
        <f t="shared" si="24"/>
        <v>-357.90000000000009</v>
      </c>
      <c r="AB57" s="6">
        <f t="shared" si="24"/>
        <v>-357.90000000000009</v>
      </c>
      <c r="AC57" s="6">
        <f t="shared" si="24"/>
        <v>-357.90000000000009</v>
      </c>
      <c r="AD57" s="6">
        <f t="shared" si="24"/>
        <v>-357.90000000000009</v>
      </c>
      <c r="AE57" s="6">
        <f t="shared" si="24"/>
        <v>-357.90000000000009</v>
      </c>
      <c r="AF57" s="6">
        <f t="shared" si="24"/>
        <v>-357.90000000000009</v>
      </c>
      <c r="AG57" s="6">
        <f t="shared" si="24"/>
        <v>-357.90000000000009</v>
      </c>
      <c r="AH57" s="6">
        <f t="shared" si="24"/>
        <v>-357.90000000000009</v>
      </c>
      <c r="AI57" s="6">
        <f>AG57+AI54-AI55</f>
        <v>-357.90000000000009</v>
      </c>
      <c r="AJ57" s="6">
        <f>AH57+AJ54-AJ55</f>
        <v>-357.90000000000009</v>
      </c>
      <c r="AK57" s="6">
        <f>AJ57</f>
        <v>-357.90000000000009</v>
      </c>
    </row>
    <row r="58" spans="1:37" x14ac:dyDescent="0.25">
      <c r="A58" s="47" t="s">
        <v>40</v>
      </c>
      <c r="B58" s="76">
        <f>VLOOKUP(A58,[1]INTI!$F$4:$G$317,2,FALSE)</f>
        <v>25.617999999999999</v>
      </c>
      <c r="C58" s="8" t="s">
        <v>7</v>
      </c>
      <c r="D58" s="8" t="s">
        <v>4</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f>SUM(F58:AJ58)</f>
        <v>0</v>
      </c>
    </row>
    <row r="59" spans="1:37" x14ac:dyDescent="0.25">
      <c r="A59" s="48" t="str">
        <f t="shared" ref="A59:A61" si="25">A58</f>
        <v>F21</v>
      </c>
      <c r="B59" s="77"/>
      <c r="C59" s="76" t="s">
        <v>8</v>
      </c>
      <c r="D59" s="8" t="s">
        <v>4</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f>SUM(F59:AJ59)</f>
        <v>0</v>
      </c>
    </row>
    <row r="60" spans="1:37" x14ac:dyDescent="0.25">
      <c r="A60" s="48" t="str">
        <f t="shared" si="25"/>
        <v>F21</v>
      </c>
      <c r="B60" s="77"/>
      <c r="C60" s="78"/>
      <c r="D60" s="8" t="s">
        <v>3</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f>SUM(F60:AJ60)</f>
        <v>0</v>
      </c>
    </row>
    <row r="61" spans="1:37" x14ac:dyDescent="0.25">
      <c r="A61" s="49" t="str">
        <f t="shared" si="25"/>
        <v>F21</v>
      </c>
      <c r="B61" s="78"/>
      <c r="C61" s="5" t="s">
        <v>9</v>
      </c>
      <c r="D61" s="5" t="s">
        <v>4</v>
      </c>
      <c r="E61" s="1">
        <v>1.9</v>
      </c>
      <c r="F61" s="6">
        <f t="shared" ref="F61:AH61" si="26">E61+F58-F59</f>
        <v>1.9</v>
      </c>
      <c r="G61" s="6">
        <f t="shared" si="26"/>
        <v>1.9</v>
      </c>
      <c r="H61" s="6">
        <f t="shared" si="26"/>
        <v>1.9</v>
      </c>
      <c r="I61" s="6">
        <f t="shared" si="26"/>
        <v>1.9</v>
      </c>
      <c r="J61" s="6">
        <f t="shared" si="26"/>
        <v>1.9</v>
      </c>
      <c r="K61" s="6">
        <f t="shared" si="26"/>
        <v>1.9</v>
      </c>
      <c r="L61" s="6">
        <f t="shared" si="26"/>
        <v>1.9</v>
      </c>
      <c r="M61" s="6">
        <f t="shared" si="26"/>
        <v>1.9</v>
      </c>
      <c r="N61" s="6">
        <f t="shared" si="26"/>
        <v>1.9</v>
      </c>
      <c r="O61" s="6">
        <f t="shared" si="26"/>
        <v>1.9</v>
      </c>
      <c r="P61" s="6">
        <f t="shared" si="26"/>
        <v>1.9</v>
      </c>
      <c r="Q61" s="6">
        <f t="shared" si="26"/>
        <v>1.9</v>
      </c>
      <c r="R61" s="6">
        <f t="shared" si="26"/>
        <v>1.9</v>
      </c>
      <c r="S61" s="6">
        <f t="shared" si="26"/>
        <v>1.9</v>
      </c>
      <c r="T61" s="6">
        <f t="shared" si="26"/>
        <v>1.9</v>
      </c>
      <c r="U61" s="6">
        <f t="shared" si="26"/>
        <v>1.9</v>
      </c>
      <c r="V61" s="6">
        <f t="shared" si="26"/>
        <v>1.9</v>
      </c>
      <c r="W61" s="6">
        <f t="shared" si="26"/>
        <v>1.9</v>
      </c>
      <c r="X61" s="6">
        <f t="shared" si="26"/>
        <v>1.9</v>
      </c>
      <c r="Y61" s="6">
        <f t="shared" si="26"/>
        <v>1.9</v>
      </c>
      <c r="Z61" s="6">
        <f t="shared" si="26"/>
        <v>1.9</v>
      </c>
      <c r="AA61" s="6">
        <f t="shared" si="26"/>
        <v>1.9</v>
      </c>
      <c r="AB61" s="6">
        <f t="shared" si="26"/>
        <v>1.9</v>
      </c>
      <c r="AC61" s="6">
        <f t="shared" si="26"/>
        <v>1.9</v>
      </c>
      <c r="AD61" s="6">
        <f t="shared" si="26"/>
        <v>1.9</v>
      </c>
      <c r="AE61" s="6">
        <f t="shared" si="26"/>
        <v>1.9</v>
      </c>
      <c r="AF61" s="6">
        <f t="shared" si="26"/>
        <v>1.9</v>
      </c>
      <c r="AG61" s="6">
        <f t="shared" si="26"/>
        <v>1.9</v>
      </c>
      <c r="AH61" s="6">
        <f t="shared" si="26"/>
        <v>1.9</v>
      </c>
      <c r="AI61" s="6">
        <f>AG61+AI58-AI59</f>
        <v>1.9</v>
      </c>
      <c r="AJ61" s="6">
        <f>AH61+AJ58-AJ59</f>
        <v>1.9</v>
      </c>
      <c r="AK61" s="6">
        <f>AJ61</f>
        <v>1.9</v>
      </c>
    </row>
    <row r="62" spans="1:37" x14ac:dyDescent="0.25">
      <c r="A62" s="47" t="s">
        <v>41</v>
      </c>
      <c r="B62" s="76">
        <f>VLOOKUP(A62,[1]INTI!$F$4:$G$317,2,FALSE)</f>
        <v>24.452999999999999</v>
      </c>
      <c r="C62" s="8" t="s">
        <v>7</v>
      </c>
      <c r="D62" s="8" t="s">
        <v>4</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f>SUM(F62:AJ62)</f>
        <v>0</v>
      </c>
    </row>
    <row r="63" spans="1:37" x14ac:dyDescent="0.25">
      <c r="A63" s="48" t="str">
        <f t="shared" ref="A63:A65" si="27">A62</f>
        <v>G19</v>
      </c>
      <c r="B63" s="77"/>
      <c r="C63" s="76" t="s">
        <v>8</v>
      </c>
      <c r="D63" s="8" t="s">
        <v>4</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f>SUM(F63:AJ63)</f>
        <v>0</v>
      </c>
    </row>
    <row r="64" spans="1:37" x14ac:dyDescent="0.25">
      <c r="A64" s="48" t="str">
        <f t="shared" si="27"/>
        <v>G19</v>
      </c>
      <c r="B64" s="77"/>
      <c r="C64" s="78"/>
      <c r="D64" s="8" t="s">
        <v>3</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f>SUM(F64:AJ64)</f>
        <v>0</v>
      </c>
    </row>
    <row r="65" spans="1:37" x14ac:dyDescent="0.25">
      <c r="A65" s="49" t="str">
        <f t="shared" si="27"/>
        <v>G19</v>
      </c>
      <c r="B65" s="78"/>
      <c r="C65" s="5" t="s">
        <v>9</v>
      </c>
      <c r="D65" s="5" t="s">
        <v>4</v>
      </c>
      <c r="E65" s="1">
        <v>1.9</v>
      </c>
      <c r="F65" s="6">
        <f t="shared" ref="F65:AH65" si="28">E65+F62-F63</f>
        <v>1.9</v>
      </c>
      <c r="G65" s="6">
        <f t="shared" si="28"/>
        <v>1.9</v>
      </c>
      <c r="H65" s="6">
        <f t="shared" si="28"/>
        <v>1.9</v>
      </c>
      <c r="I65" s="6">
        <f t="shared" si="28"/>
        <v>1.9</v>
      </c>
      <c r="J65" s="6">
        <f t="shared" si="28"/>
        <v>1.9</v>
      </c>
      <c r="K65" s="6">
        <f t="shared" si="28"/>
        <v>1.9</v>
      </c>
      <c r="L65" s="6">
        <f t="shared" si="28"/>
        <v>1.9</v>
      </c>
      <c r="M65" s="6">
        <f t="shared" si="28"/>
        <v>1.9</v>
      </c>
      <c r="N65" s="6">
        <f t="shared" si="28"/>
        <v>1.9</v>
      </c>
      <c r="O65" s="6">
        <f t="shared" si="28"/>
        <v>1.9</v>
      </c>
      <c r="P65" s="6">
        <f t="shared" si="28"/>
        <v>1.9</v>
      </c>
      <c r="Q65" s="6">
        <f t="shared" si="28"/>
        <v>1.9</v>
      </c>
      <c r="R65" s="6">
        <f t="shared" si="28"/>
        <v>1.9</v>
      </c>
      <c r="S65" s="6">
        <f t="shared" si="28"/>
        <v>1.9</v>
      </c>
      <c r="T65" s="6">
        <f t="shared" si="28"/>
        <v>1.9</v>
      </c>
      <c r="U65" s="6">
        <f t="shared" si="28"/>
        <v>1.9</v>
      </c>
      <c r="V65" s="6">
        <f t="shared" si="28"/>
        <v>1.9</v>
      </c>
      <c r="W65" s="6">
        <f t="shared" si="28"/>
        <v>1.9</v>
      </c>
      <c r="X65" s="6">
        <f t="shared" si="28"/>
        <v>1.9</v>
      </c>
      <c r="Y65" s="6">
        <f t="shared" si="28"/>
        <v>1.9</v>
      </c>
      <c r="Z65" s="6">
        <f t="shared" si="28"/>
        <v>1.9</v>
      </c>
      <c r="AA65" s="6">
        <f t="shared" si="28"/>
        <v>1.9</v>
      </c>
      <c r="AB65" s="6">
        <f t="shared" si="28"/>
        <v>1.9</v>
      </c>
      <c r="AC65" s="6">
        <f t="shared" si="28"/>
        <v>1.9</v>
      </c>
      <c r="AD65" s="6">
        <f t="shared" si="28"/>
        <v>1.9</v>
      </c>
      <c r="AE65" s="6">
        <f t="shared" si="28"/>
        <v>1.9</v>
      </c>
      <c r="AF65" s="6">
        <f t="shared" si="28"/>
        <v>1.9</v>
      </c>
      <c r="AG65" s="6">
        <f t="shared" si="28"/>
        <v>1.9</v>
      </c>
      <c r="AH65" s="6">
        <f t="shared" si="28"/>
        <v>1.9</v>
      </c>
      <c r="AI65" s="6">
        <f>AG65+AI62-AI63</f>
        <v>1.9</v>
      </c>
      <c r="AJ65" s="6">
        <f>AH65+AJ62-AJ63</f>
        <v>1.9</v>
      </c>
      <c r="AK65" s="6">
        <f>AJ65</f>
        <v>1.9</v>
      </c>
    </row>
    <row r="66" spans="1:37" x14ac:dyDescent="0.25">
      <c r="A66" s="47" t="s">
        <v>42</v>
      </c>
      <c r="B66" s="76">
        <f>VLOOKUP(A66,[1]INTI!$F$4:$G$317,2,FALSE)</f>
        <v>39.430999999999997</v>
      </c>
      <c r="C66" s="8" t="s">
        <v>7</v>
      </c>
      <c r="D66" s="8" t="s">
        <v>4</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f>SUM(F66:AJ66)</f>
        <v>0</v>
      </c>
    </row>
    <row r="67" spans="1:37" x14ac:dyDescent="0.25">
      <c r="A67" s="48" t="str">
        <f t="shared" ref="A67:A69" si="29">A66</f>
        <v>G26</v>
      </c>
      <c r="B67" s="77"/>
      <c r="C67" s="76" t="s">
        <v>8</v>
      </c>
      <c r="D67" s="8" t="s">
        <v>4</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f>SUM(F67:AJ67)</f>
        <v>0</v>
      </c>
    </row>
    <row r="68" spans="1:37" x14ac:dyDescent="0.25">
      <c r="A68" s="48" t="str">
        <f t="shared" si="29"/>
        <v>G26</v>
      </c>
      <c r="B68" s="77"/>
      <c r="C68" s="78"/>
      <c r="D68" s="8" t="s">
        <v>3</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f>SUM(F68:AJ68)</f>
        <v>0</v>
      </c>
    </row>
    <row r="69" spans="1:37" x14ac:dyDescent="0.25">
      <c r="A69" s="49" t="str">
        <f t="shared" si="29"/>
        <v>G26</v>
      </c>
      <c r="B69" s="78"/>
      <c r="C69" s="5" t="s">
        <v>9</v>
      </c>
      <c r="D69" s="5" t="s">
        <v>4</v>
      </c>
      <c r="E69" s="1">
        <v>1.9</v>
      </c>
      <c r="F69" s="6">
        <f t="shared" ref="F69:AH69" si="30">E69+F66-F67</f>
        <v>1.9</v>
      </c>
      <c r="G69" s="6">
        <f t="shared" si="30"/>
        <v>1.9</v>
      </c>
      <c r="H69" s="6">
        <f t="shared" si="30"/>
        <v>1.9</v>
      </c>
      <c r="I69" s="6">
        <f t="shared" si="30"/>
        <v>1.9</v>
      </c>
      <c r="J69" s="6">
        <f t="shared" si="30"/>
        <v>1.9</v>
      </c>
      <c r="K69" s="6">
        <f t="shared" si="30"/>
        <v>1.9</v>
      </c>
      <c r="L69" s="6">
        <f t="shared" si="30"/>
        <v>1.9</v>
      </c>
      <c r="M69" s="6">
        <f t="shared" si="30"/>
        <v>1.9</v>
      </c>
      <c r="N69" s="6">
        <f t="shared" si="30"/>
        <v>1.9</v>
      </c>
      <c r="O69" s="6">
        <f t="shared" si="30"/>
        <v>1.9</v>
      </c>
      <c r="P69" s="6">
        <f t="shared" si="30"/>
        <v>1.9</v>
      </c>
      <c r="Q69" s="6">
        <f t="shared" si="30"/>
        <v>1.9</v>
      </c>
      <c r="R69" s="6">
        <f t="shared" si="30"/>
        <v>1.9</v>
      </c>
      <c r="S69" s="6">
        <f t="shared" si="30"/>
        <v>1.9</v>
      </c>
      <c r="T69" s="6">
        <f t="shared" si="30"/>
        <v>1.9</v>
      </c>
      <c r="U69" s="6">
        <f t="shared" si="30"/>
        <v>1.9</v>
      </c>
      <c r="V69" s="6">
        <f t="shared" si="30"/>
        <v>1.9</v>
      </c>
      <c r="W69" s="6">
        <f t="shared" si="30"/>
        <v>1.9</v>
      </c>
      <c r="X69" s="6">
        <f t="shared" si="30"/>
        <v>1.9</v>
      </c>
      <c r="Y69" s="6">
        <f t="shared" si="30"/>
        <v>1.9</v>
      </c>
      <c r="Z69" s="6">
        <f t="shared" si="30"/>
        <v>1.9</v>
      </c>
      <c r="AA69" s="6">
        <f t="shared" si="30"/>
        <v>1.9</v>
      </c>
      <c r="AB69" s="6">
        <f t="shared" si="30"/>
        <v>1.9</v>
      </c>
      <c r="AC69" s="6">
        <f t="shared" si="30"/>
        <v>1.9</v>
      </c>
      <c r="AD69" s="6">
        <f t="shared" si="30"/>
        <v>1.9</v>
      </c>
      <c r="AE69" s="6">
        <f t="shared" si="30"/>
        <v>1.9</v>
      </c>
      <c r="AF69" s="6">
        <f t="shared" si="30"/>
        <v>1.9</v>
      </c>
      <c r="AG69" s="6">
        <f t="shared" si="30"/>
        <v>1.9</v>
      </c>
      <c r="AH69" s="6">
        <f t="shared" si="30"/>
        <v>1.9</v>
      </c>
      <c r="AI69" s="6">
        <f>AG69+AI66-AI67</f>
        <v>1.9</v>
      </c>
      <c r="AJ69" s="6">
        <f>AH69+AJ66-AJ67</f>
        <v>1.9</v>
      </c>
      <c r="AK69" s="6">
        <f>AJ69</f>
        <v>1.9</v>
      </c>
    </row>
    <row r="70" spans="1:37" x14ac:dyDescent="0.25">
      <c r="A70" s="47" t="s">
        <v>43</v>
      </c>
      <c r="B70" s="76">
        <f>VLOOKUP(A70,[1]INTI!$F$4:$G$317,2,FALSE)</f>
        <v>19.09</v>
      </c>
      <c r="C70" s="8" t="s">
        <v>7</v>
      </c>
      <c r="D70" s="8" t="s">
        <v>4</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v>0</v>
      </c>
    </row>
    <row r="71" spans="1:37" x14ac:dyDescent="0.25">
      <c r="A71" s="48" t="str">
        <f t="shared" ref="A71:A73" si="31">A70</f>
        <v>H04</v>
      </c>
      <c r="B71" s="77"/>
      <c r="C71" s="76" t="s">
        <v>8</v>
      </c>
      <c r="D71" s="8" t="s">
        <v>4</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4">
        <v>0</v>
      </c>
    </row>
    <row r="72" spans="1:37" x14ac:dyDescent="0.25">
      <c r="A72" s="48" t="str">
        <f t="shared" si="31"/>
        <v>H04</v>
      </c>
      <c r="B72" s="77"/>
      <c r="C72" s="78"/>
      <c r="D72" s="8" t="s">
        <v>3</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2">
        <v>0</v>
      </c>
    </row>
    <row r="73" spans="1:37" x14ac:dyDescent="0.25">
      <c r="A73" s="49" t="str">
        <f t="shared" si="31"/>
        <v>H04</v>
      </c>
      <c r="B73" s="78"/>
      <c r="C73" s="5" t="s">
        <v>9</v>
      </c>
      <c r="D73" s="5" t="s">
        <v>4</v>
      </c>
      <c r="E73" s="1">
        <v>3.4</v>
      </c>
      <c r="F73" s="6">
        <f t="shared" ref="F73:AH73" si="32">E73+F70-F71</f>
        <v>3.4</v>
      </c>
      <c r="G73" s="6">
        <f t="shared" si="32"/>
        <v>3.4</v>
      </c>
      <c r="H73" s="6">
        <f t="shared" si="32"/>
        <v>3.4</v>
      </c>
      <c r="I73" s="6">
        <f t="shared" si="32"/>
        <v>3.4</v>
      </c>
      <c r="J73" s="6">
        <f t="shared" si="32"/>
        <v>3.4</v>
      </c>
      <c r="K73" s="6">
        <f t="shared" si="32"/>
        <v>3.4</v>
      </c>
      <c r="L73" s="6">
        <f t="shared" si="32"/>
        <v>3.4</v>
      </c>
      <c r="M73" s="6">
        <f t="shared" si="32"/>
        <v>3.4</v>
      </c>
      <c r="N73" s="6">
        <f t="shared" si="32"/>
        <v>3.4</v>
      </c>
      <c r="O73" s="6">
        <f t="shared" si="32"/>
        <v>3.4</v>
      </c>
      <c r="P73" s="6">
        <f t="shared" si="32"/>
        <v>3.4</v>
      </c>
      <c r="Q73" s="6">
        <f t="shared" si="32"/>
        <v>3.4</v>
      </c>
      <c r="R73" s="6">
        <f t="shared" si="32"/>
        <v>3.4</v>
      </c>
      <c r="S73" s="6">
        <f t="shared" si="32"/>
        <v>3.4</v>
      </c>
      <c r="T73" s="6">
        <f t="shared" si="32"/>
        <v>3.4</v>
      </c>
      <c r="U73" s="6">
        <f t="shared" si="32"/>
        <v>3.4</v>
      </c>
      <c r="V73" s="6">
        <f t="shared" si="32"/>
        <v>3.4</v>
      </c>
      <c r="W73" s="6">
        <f t="shared" si="32"/>
        <v>3.4</v>
      </c>
      <c r="X73" s="6">
        <f t="shared" si="32"/>
        <v>3.4</v>
      </c>
      <c r="Y73" s="6">
        <f t="shared" si="32"/>
        <v>3.4</v>
      </c>
      <c r="Z73" s="6">
        <f t="shared" si="32"/>
        <v>3.4</v>
      </c>
      <c r="AA73" s="6">
        <f t="shared" si="32"/>
        <v>3.4</v>
      </c>
      <c r="AB73" s="6">
        <f t="shared" si="32"/>
        <v>3.4</v>
      </c>
      <c r="AC73" s="6">
        <f t="shared" si="32"/>
        <v>3.4</v>
      </c>
      <c r="AD73" s="6">
        <f t="shared" si="32"/>
        <v>3.4</v>
      </c>
      <c r="AE73" s="6">
        <f t="shared" si="32"/>
        <v>3.4</v>
      </c>
      <c r="AF73" s="6">
        <f t="shared" si="32"/>
        <v>3.4</v>
      </c>
      <c r="AG73" s="6">
        <f t="shared" si="32"/>
        <v>3.4</v>
      </c>
      <c r="AH73" s="6">
        <f t="shared" si="32"/>
        <v>3.4</v>
      </c>
      <c r="AI73" s="6">
        <f>AG73+AI70-AI71</f>
        <v>3.4</v>
      </c>
      <c r="AJ73" s="6">
        <f>AH73+AJ70-AJ71</f>
        <v>3.4</v>
      </c>
      <c r="AK73" s="6">
        <f>AJ73</f>
        <v>3.4</v>
      </c>
    </row>
    <row r="74" spans="1:37" x14ac:dyDescent="0.25">
      <c r="A74" s="47" t="s">
        <v>44</v>
      </c>
      <c r="B74" s="76">
        <f>VLOOKUP(A74,[1]INTI!$F$4:$G$317,2,FALSE)</f>
        <v>19.946000000000002</v>
      </c>
      <c r="C74" s="8" t="s">
        <v>7</v>
      </c>
      <c r="D74" s="8" t="s">
        <v>4</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v>0</v>
      </c>
    </row>
    <row r="75" spans="1:37" x14ac:dyDescent="0.25">
      <c r="A75" s="48" t="str">
        <f t="shared" ref="A75:A77" si="33">A74</f>
        <v>I05</v>
      </c>
      <c r="B75" s="77"/>
      <c r="C75" s="76" t="s">
        <v>8</v>
      </c>
      <c r="D75" s="8" t="s">
        <v>4</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4">
        <v>0</v>
      </c>
    </row>
    <row r="76" spans="1:37" ht="14.25" customHeight="1" x14ac:dyDescent="0.25">
      <c r="A76" s="48" t="str">
        <f t="shared" si="33"/>
        <v>I05</v>
      </c>
      <c r="B76" s="77"/>
      <c r="C76" s="78"/>
      <c r="D76" s="8" t="s">
        <v>3</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2">
        <v>0</v>
      </c>
    </row>
    <row r="77" spans="1:37" x14ac:dyDescent="0.25">
      <c r="A77" s="49" t="str">
        <f t="shared" si="33"/>
        <v>I05</v>
      </c>
      <c r="B77" s="78"/>
      <c r="C77" s="5" t="s">
        <v>9</v>
      </c>
      <c r="D77" s="5" t="s">
        <v>4</v>
      </c>
      <c r="E77" s="1">
        <v>3.4</v>
      </c>
      <c r="F77" s="6">
        <f t="shared" ref="F77:AH77" si="34">E77+F74-F75</f>
        <v>3.4</v>
      </c>
      <c r="G77" s="6">
        <f t="shared" si="34"/>
        <v>3.4</v>
      </c>
      <c r="H77" s="6">
        <f t="shared" si="34"/>
        <v>3.4</v>
      </c>
      <c r="I77" s="6">
        <f t="shared" si="34"/>
        <v>3.4</v>
      </c>
      <c r="J77" s="6">
        <f t="shared" si="34"/>
        <v>3.4</v>
      </c>
      <c r="K77" s="6">
        <f t="shared" si="34"/>
        <v>3.4</v>
      </c>
      <c r="L77" s="6">
        <f t="shared" si="34"/>
        <v>3.4</v>
      </c>
      <c r="M77" s="6">
        <f t="shared" si="34"/>
        <v>3.4</v>
      </c>
      <c r="N77" s="6">
        <f t="shared" si="34"/>
        <v>3.4</v>
      </c>
      <c r="O77" s="6">
        <f t="shared" si="34"/>
        <v>3.4</v>
      </c>
      <c r="P77" s="6">
        <f t="shared" si="34"/>
        <v>3.4</v>
      </c>
      <c r="Q77" s="6">
        <f t="shared" si="34"/>
        <v>3.4</v>
      </c>
      <c r="R77" s="6">
        <f t="shared" si="34"/>
        <v>3.4</v>
      </c>
      <c r="S77" s="6">
        <f t="shared" si="34"/>
        <v>3.4</v>
      </c>
      <c r="T77" s="6">
        <f t="shared" si="34"/>
        <v>3.4</v>
      </c>
      <c r="U77" s="6">
        <f t="shared" si="34"/>
        <v>3.4</v>
      </c>
      <c r="V77" s="6">
        <f t="shared" si="34"/>
        <v>3.4</v>
      </c>
      <c r="W77" s="6">
        <f t="shared" si="34"/>
        <v>3.4</v>
      </c>
      <c r="X77" s="6">
        <f t="shared" si="34"/>
        <v>3.4</v>
      </c>
      <c r="Y77" s="6">
        <f t="shared" si="34"/>
        <v>3.4</v>
      </c>
      <c r="Z77" s="6">
        <f t="shared" si="34"/>
        <v>3.4</v>
      </c>
      <c r="AA77" s="6">
        <f t="shared" si="34"/>
        <v>3.4</v>
      </c>
      <c r="AB77" s="6">
        <f t="shared" si="34"/>
        <v>3.4</v>
      </c>
      <c r="AC77" s="6">
        <f t="shared" si="34"/>
        <v>3.4</v>
      </c>
      <c r="AD77" s="6">
        <f t="shared" si="34"/>
        <v>3.4</v>
      </c>
      <c r="AE77" s="6">
        <f t="shared" si="34"/>
        <v>3.4</v>
      </c>
      <c r="AF77" s="6">
        <f t="shared" si="34"/>
        <v>3.4</v>
      </c>
      <c r="AG77" s="6">
        <f t="shared" si="34"/>
        <v>3.4</v>
      </c>
      <c r="AH77" s="6">
        <f t="shared" si="34"/>
        <v>3.4</v>
      </c>
      <c r="AI77" s="6">
        <f>AG77+AI74-AI75</f>
        <v>3.4</v>
      </c>
      <c r="AJ77" s="6">
        <f>AH77+AJ74-AJ75</f>
        <v>3.4</v>
      </c>
      <c r="AK77" s="6">
        <f>AJ77</f>
        <v>3.4</v>
      </c>
    </row>
    <row r="78" spans="1:37" x14ac:dyDescent="0.25">
      <c r="A78" s="47" t="s">
        <v>45</v>
      </c>
      <c r="B78" s="76">
        <f>VLOOKUP(A78,[1]INTI!$F$4:$G$317,2,FALSE)</f>
        <v>30.151</v>
      </c>
      <c r="C78" s="8" t="s">
        <v>7</v>
      </c>
      <c r="D78" s="8" t="s">
        <v>4</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v>0</v>
      </c>
    </row>
    <row r="79" spans="1:37" x14ac:dyDescent="0.25">
      <c r="A79" s="48" t="str">
        <f t="shared" ref="A79:A81" si="35">A78</f>
        <v>I06</v>
      </c>
      <c r="B79" s="77"/>
      <c r="C79" s="76" t="s">
        <v>8</v>
      </c>
      <c r="D79" s="8" t="s">
        <v>4</v>
      </c>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4">
        <v>0</v>
      </c>
    </row>
    <row r="80" spans="1:37" x14ac:dyDescent="0.25">
      <c r="A80" s="48" t="str">
        <f t="shared" si="35"/>
        <v>I06</v>
      </c>
      <c r="B80" s="77"/>
      <c r="C80" s="78"/>
      <c r="D80" s="8" t="s">
        <v>3</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2">
        <v>0</v>
      </c>
    </row>
    <row r="81" spans="1:37" x14ac:dyDescent="0.25">
      <c r="A81" s="49" t="str">
        <f t="shared" si="35"/>
        <v>I06</v>
      </c>
      <c r="B81" s="78"/>
      <c r="C81" s="5" t="s">
        <v>9</v>
      </c>
      <c r="D81" s="5" t="s">
        <v>4</v>
      </c>
      <c r="E81" s="1">
        <v>-4.0999999999999996</v>
      </c>
      <c r="F81" s="6">
        <f t="shared" ref="F81:AH81" si="36">E81+F78-F79</f>
        <v>-4.0999999999999996</v>
      </c>
      <c r="G81" s="6">
        <f t="shared" si="36"/>
        <v>-4.0999999999999996</v>
      </c>
      <c r="H81" s="6">
        <f t="shared" si="36"/>
        <v>-4.0999999999999996</v>
      </c>
      <c r="I81" s="6">
        <f t="shared" si="36"/>
        <v>-4.0999999999999996</v>
      </c>
      <c r="J81" s="6">
        <f t="shared" si="36"/>
        <v>-4.0999999999999996</v>
      </c>
      <c r="K81" s="6">
        <f t="shared" si="36"/>
        <v>-4.0999999999999996</v>
      </c>
      <c r="L81" s="6">
        <f t="shared" si="36"/>
        <v>-4.0999999999999996</v>
      </c>
      <c r="M81" s="6">
        <f t="shared" si="36"/>
        <v>-4.0999999999999996</v>
      </c>
      <c r="N81" s="6">
        <f t="shared" si="36"/>
        <v>-4.0999999999999996</v>
      </c>
      <c r="O81" s="6">
        <f t="shared" si="36"/>
        <v>-4.0999999999999996</v>
      </c>
      <c r="P81" s="6">
        <f t="shared" si="36"/>
        <v>-4.0999999999999996</v>
      </c>
      <c r="Q81" s="6">
        <f t="shared" si="36"/>
        <v>-4.0999999999999996</v>
      </c>
      <c r="R81" s="6">
        <f t="shared" si="36"/>
        <v>-4.0999999999999996</v>
      </c>
      <c r="S81" s="6">
        <f t="shared" si="36"/>
        <v>-4.0999999999999996</v>
      </c>
      <c r="T81" s="6">
        <f t="shared" si="36"/>
        <v>-4.0999999999999996</v>
      </c>
      <c r="U81" s="6">
        <f t="shared" si="36"/>
        <v>-4.0999999999999996</v>
      </c>
      <c r="V81" s="6">
        <f t="shared" si="36"/>
        <v>-4.0999999999999996</v>
      </c>
      <c r="W81" s="6">
        <f t="shared" si="36"/>
        <v>-4.0999999999999996</v>
      </c>
      <c r="X81" s="6">
        <f t="shared" si="36"/>
        <v>-4.0999999999999996</v>
      </c>
      <c r="Y81" s="6">
        <f t="shared" si="36"/>
        <v>-4.0999999999999996</v>
      </c>
      <c r="Z81" s="6">
        <f t="shared" si="36"/>
        <v>-4.0999999999999996</v>
      </c>
      <c r="AA81" s="6">
        <f t="shared" si="36"/>
        <v>-4.0999999999999996</v>
      </c>
      <c r="AB81" s="6">
        <f t="shared" si="36"/>
        <v>-4.0999999999999996</v>
      </c>
      <c r="AC81" s="6">
        <f t="shared" si="36"/>
        <v>-4.0999999999999996</v>
      </c>
      <c r="AD81" s="6">
        <f t="shared" si="36"/>
        <v>-4.0999999999999996</v>
      </c>
      <c r="AE81" s="6">
        <f t="shared" si="36"/>
        <v>-4.0999999999999996</v>
      </c>
      <c r="AF81" s="6">
        <f t="shared" si="36"/>
        <v>-4.0999999999999996</v>
      </c>
      <c r="AG81" s="6">
        <f t="shared" si="36"/>
        <v>-4.0999999999999996</v>
      </c>
      <c r="AH81" s="6">
        <f t="shared" si="36"/>
        <v>-4.0999999999999996</v>
      </c>
      <c r="AI81" s="6">
        <f>AG81+AI78-AI79</f>
        <v>-4.0999999999999996</v>
      </c>
      <c r="AJ81" s="6">
        <f>AH81+AJ78-AJ79</f>
        <v>-4.0999999999999996</v>
      </c>
      <c r="AK81" s="6">
        <f>AJ81</f>
        <v>-4.0999999999999996</v>
      </c>
    </row>
    <row r="82" spans="1:37" x14ac:dyDescent="0.25">
      <c r="A82" s="47" t="s">
        <v>46</v>
      </c>
      <c r="B82" s="76">
        <f>VLOOKUP(A82,[1]INTI!$F$4:$G$317,2,FALSE)</f>
        <v>27.567</v>
      </c>
      <c r="C82" s="8" t="s">
        <v>7</v>
      </c>
      <c r="D82" s="8" t="s">
        <v>4</v>
      </c>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v>0</v>
      </c>
    </row>
    <row r="83" spans="1:37" x14ac:dyDescent="0.25">
      <c r="A83" s="48" t="str">
        <f t="shared" ref="A83:A85" si="37">A82</f>
        <v>I19</v>
      </c>
      <c r="B83" s="77"/>
      <c r="C83" s="76" t="s">
        <v>8</v>
      </c>
      <c r="D83" s="8" t="s">
        <v>4</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4">
        <v>0</v>
      </c>
    </row>
    <row r="84" spans="1:37" x14ac:dyDescent="0.25">
      <c r="A84" s="48" t="str">
        <f t="shared" si="37"/>
        <v>I19</v>
      </c>
      <c r="B84" s="77"/>
      <c r="C84" s="78"/>
      <c r="D84" s="8" t="s">
        <v>3</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2">
        <v>0</v>
      </c>
    </row>
    <row r="85" spans="1:37" x14ac:dyDescent="0.25">
      <c r="A85" s="49" t="str">
        <f t="shared" si="37"/>
        <v>I19</v>
      </c>
      <c r="B85" s="78"/>
      <c r="C85" s="5" t="s">
        <v>9</v>
      </c>
      <c r="D85" s="5" t="s">
        <v>4</v>
      </c>
      <c r="E85" s="1">
        <v>-317.39999999999998</v>
      </c>
      <c r="F85" s="6">
        <f t="shared" ref="F85:AH85" si="38">E85+F82-F83</f>
        <v>-317.39999999999998</v>
      </c>
      <c r="G85" s="6">
        <f t="shared" si="38"/>
        <v>-317.39999999999998</v>
      </c>
      <c r="H85" s="6">
        <f t="shared" si="38"/>
        <v>-317.39999999999998</v>
      </c>
      <c r="I85" s="6">
        <f t="shared" si="38"/>
        <v>-317.39999999999998</v>
      </c>
      <c r="J85" s="6">
        <f t="shared" si="38"/>
        <v>-317.39999999999998</v>
      </c>
      <c r="K85" s="6">
        <f t="shared" si="38"/>
        <v>-317.39999999999998</v>
      </c>
      <c r="L85" s="6">
        <f t="shared" si="38"/>
        <v>-317.39999999999998</v>
      </c>
      <c r="M85" s="6">
        <f t="shared" si="38"/>
        <v>-317.39999999999998</v>
      </c>
      <c r="N85" s="6">
        <f t="shared" si="38"/>
        <v>-317.39999999999998</v>
      </c>
      <c r="O85" s="6">
        <f t="shared" si="38"/>
        <v>-317.39999999999998</v>
      </c>
      <c r="P85" s="6">
        <f t="shared" si="38"/>
        <v>-317.39999999999998</v>
      </c>
      <c r="Q85" s="6">
        <f t="shared" si="38"/>
        <v>-317.39999999999998</v>
      </c>
      <c r="R85" s="6">
        <f t="shared" si="38"/>
        <v>-317.39999999999998</v>
      </c>
      <c r="S85" s="6">
        <f t="shared" si="38"/>
        <v>-317.39999999999998</v>
      </c>
      <c r="T85" s="6">
        <f t="shared" si="38"/>
        <v>-317.39999999999998</v>
      </c>
      <c r="U85" s="6">
        <f t="shared" si="38"/>
        <v>-317.39999999999998</v>
      </c>
      <c r="V85" s="6">
        <f t="shared" si="38"/>
        <v>-317.39999999999998</v>
      </c>
      <c r="W85" s="6">
        <f t="shared" si="38"/>
        <v>-317.39999999999998</v>
      </c>
      <c r="X85" s="6">
        <f t="shared" si="38"/>
        <v>-317.39999999999998</v>
      </c>
      <c r="Y85" s="6">
        <f t="shared" si="38"/>
        <v>-317.39999999999998</v>
      </c>
      <c r="Z85" s="6">
        <f t="shared" si="38"/>
        <v>-317.39999999999998</v>
      </c>
      <c r="AA85" s="6">
        <f t="shared" si="38"/>
        <v>-317.39999999999998</v>
      </c>
      <c r="AB85" s="6">
        <f t="shared" si="38"/>
        <v>-317.39999999999998</v>
      </c>
      <c r="AC85" s="6">
        <f t="shared" si="38"/>
        <v>-317.39999999999998</v>
      </c>
      <c r="AD85" s="6">
        <f t="shared" si="38"/>
        <v>-317.39999999999998</v>
      </c>
      <c r="AE85" s="6">
        <f t="shared" si="38"/>
        <v>-317.39999999999998</v>
      </c>
      <c r="AF85" s="6">
        <f t="shared" si="38"/>
        <v>-317.39999999999998</v>
      </c>
      <c r="AG85" s="6">
        <f t="shared" si="38"/>
        <v>-317.39999999999998</v>
      </c>
      <c r="AH85" s="6">
        <f t="shared" si="38"/>
        <v>-317.39999999999998</v>
      </c>
      <c r="AI85" s="6">
        <f>AG85+AI82-AI83</f>
        <v>-317.39999999999998</v>
      </c>
      <c r="AJ85" s="6">
        <f>AH85+AJ82-AJ83</f>
        <v>-317.39999999999998</v>
      </c>
      <c r="AK85" s="6">
        <f>AJ85</f>
        <v>-317.39999999999998</v>
      </c>
    </row>
    <row r="86" spans="1:37" x14ac:dyDescent="0.25">
      <c r="A86" s="47" t="s">
        <v>47</v>
      </c>
      <c r="B86" s="76">
        <f>VLOOKUP(A86,[1]INTI!$F$4:$G$317,2,FALSE)</f>
        <v>34.872999999999998</v>
      </c>
      <c r="C86" s="8" t="s">
        <v>7</v>
      </c>
      <c r="D86" s="8" t="s">
        <v>4</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f>SUM(F86:AJ86)</f>
        <v>0</v>
      </c>
    </row>
    <row r="87" spans="1:37" x14ac:dyDescent="0.25">
      <c r="A87" s="48" t="str">
        <f t="shared" ref="A87:A89" si="39">A86</f>
        <v>I20</v>
      </c>
      <c r="B87" s="77"/>
      <c r="C87" s="76" t="s">
        <v>8</v>
      </c>
      <c r="D87" s="8" t="s">
        <v>4</v>
      </c>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f>SUM(F87:AJ87)</f>
        <v>0</v>
      </c>
    </row>
    <row r="88" spans="1:37" x14ac:dyDescent="0.25">
      <c r="A88" s="48" t="str">
        <f t="shared" si="39"/>
        <v>I20</v>
      </c>
      <c r="B88" s="77"/>
      <c r="C88" s="78"/>
      <c r="D88" s="8" t="s">
        <v>3</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f>SUM(F88:AJ88)</f>
        <v>0</v>
      </c>
    </row>
    <row r="89" spans="1:37" x14ac:dyDescent="0.25">
      <c r="A89" s="49" t="str">
        <f t="shared" si="39"/>
        <v>I20</v>
      </c>
      <c r="B89" s="78"/>
      <c r="C89" s="5" t="s">
        <v>9</v>
      </c>
      <c r="D89" s="5" t="s">
        <v>4</v>
      </c>
      <c r="E89" s="1">
        <v>0</v>
      </c>
      <c r="F89" s="6">
        <f t="shared" ref="F89:AH89" si="40">E89+F86-F87</f>
        <v>0</v>
      </c>
      <c r="G89" s="6">
        <f t="shared" si="40"/>
        <v>0</v>
      </c>
      <c r="H89" s="6">
        <f t="shared" si="40"/>
        <v>0</v>
      </c>
      <c r="I89" s="6">
        <f t="shared" si="40"/>
        <v>0</v>
      </c>
      <c r="J89" s="6">
        <f t="shared" si="40"/>
        <v>0</v>
      </c>
      <c r="K89" s="6">
        <f t="shared" si="40"/>
        <v>0</v>
      </c>
      <c r="L89" s="6">
        <f t="shared" si="40"/>
        <v>0</v>
      </c>
      <c r="M89" s="6">
        <f t="shared" si="40"/>
        <v>0</v>
      </c>
      <c r="N89" s="6">
        <f t="shared" si="40"/>
        <v>0</v>
      </c>
      <c r="O89" s="6">
        <f t="shared" si="40"/>
        <v>0</v>
      </c>
      <c r="P89" s="6">
        <f t="shared" si="40"/>
        <v>0</v>
      </c>
      <c r="Q89" s="6">
        <f t="shared" si="40"/>
        <v>0</v>
      </c>
      <c r="R89" s="6">
        <f t="shared" si="40"/>
        <v>0</v>
      </c>
      <c r="S89" s="6">
        <f t="shared" si="40"/>
        <v>0</v>
      </c>
      <c r="T89" s="6">
        <f t="shared" si="40"/>
        <v>0</v>
      </c>
      <c r="U89" s="6">
        <f t="shared" si="40"/>
        <v>0</v>
      </c>
      <c r="V89" s="6">
        <f t="shared" si="40"/>
        <v>0</v>
      </c>
      <c r="W89" s="6">
        <f t="shared" si="40"/>
        <v>0</v>
      </c>
      <c r="X89" s="6">
        <f t="shared" si="40"/>
        <v>0</v>
      </c>
      <c r="Y89" s="6">
        <f t="shared" si="40"/>
        <v>0</v>
      </c>
      <c r="Z89" s="6">
        <f t="shared" si="40"/>
        <v>0</v>
      </c>
      <c r="AA89" s="6">
        <f t="shared" si="40"/>
        <v>0</v>
      </c>
      <c r="AB89" s="6">
        <f t="shared" si="40"/>
        <v>0</v>
      </c>
      <c r="AC89" s="6">
        <f t="shared" si="40"/>
        <v>0</v>
      </c>
      <c r="AD89" s="6">
        <f t="shared" si="40"/>
        <v>0</v>
      </c>
      <c r="AE89" s="6">
        <f t="shared" si="40"/>
        <v>0</v>
      </c>
      <c r="AF89" s="6">
        <f t="shared" si="40"/>
        <v>0</v>
      </c>
      <c r="AG89" s="6">
        <f t="shared" si="40"/>
        <v>0</v>
      </c>
      <c r="AH89" s="6">
        <f t="shared" si="40"/>
        <v>0</v>
      </c>
      <c r="AI89" s="6">
        <f>AG89+AI86-AI87</f>
        <v>0</v>
      </c>
      <c r="AJ89" s="6">
        <f>AH89+AJ86-AJ87</f>
        <v>0</v>
      </c>
      <c r="AK89" s="6">
        <f>AJ89</f>
        <v>0</v>
      </c>
    </row>
    <row r="90" spans="1:37" x14ac:dyDescent="0.25">
      <c r="A90" s="47" t="s">
        <v>48</v>
      </c>
      <c r="B90" s="76">
        <f>VLOOKUP(A90,[1]INTI!$F$4:$G$317,2,FALSE)</f>
        <v>21.093</v>
      </c>
      <c r="C90" s="8" t="s">
        <v>7</v>
      </c>
      <c r="D90" s="8" t="s">
        <v>4</v>
      </c>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v>0</v>
      </c>
    </row>
    <row r="91" spans="1:37" x14ac:dyDescent="0.25">
      <c r="A91" s="48" t="str">
        <f t="shared" ref="A91:A93" si="41">A90</f>
        <v>I23</v>
      </c>
      <c r="B91" s="77"/>
      <c r="C91" s="76" t="s">
        <v>8</v>
      </c>
      <c r="D91" s="8" t="s">
        <v>4</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4">
        <v>0</v>
      </c>
    </row>
    <row r="92" spans="1:37" x14ac:dyDescent="0.25">
      <c r="A92" s="48" t="str">
        <f t="shared" si="41"/>
        <v>I23</v>
      </c>
      <c r="B92" s="77"/>
      <c r="C92" s="78"/>
      <c r="D92" s="8" t="s">
        <v>3</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2">
        <v>0</v>
      </c>
    </row>
    <row r="93" spans="1:37" x14ac:dyDescent="0.25">
      <c r="A93" s="49" t="str">
        <f t="shared" si="41"/>
        <v>I23</v>
      </c>
      <c r="B93" s="78"/>
      <c r="C93" s="5" t="s">
        <v>9</v>
      </c>
      <c r="D93" s="5" t="s">
        <v>4</v>
      </c>
      <c r="E93" s="1">
        <v>0</v>
      </c>
      <c r="F93" s="6">
        <f t="shared" ref="F93:AH93" si="42">E93+F90-F91</f>
        <v>0</v>
      </c>
      <c r="G93" s="6">
        <f t="shared" si="42"/>
        <v>0</v>
      </c>
      <c r="H93" s="6">
        <f t="shared" si="42"/>
        <v>0</v>
      </c>
      <c r="I93" s="6">
        <f t="shared" si="42"/>
        <v>0</v>
      </c>
      <c r="J93" s="6">
        <f t="shared" si="42"/>
        <v>0</v>
      </c>
      <c r="K93" s="6">
        <f t="shared" si="42"/>
        <v>0</v>
      </c>
      <c r="L93" s="6">
        <f t="shared" si="42"/>
        <v>0</v>
      </c>
      <c r="M93" s="6">
        <f t="shared" si="42"/>
        <v>0</v>
      </c>
      <c r="N93" s="6">
        <f t="shared" si="42"/>
        <v>0</v>
      </c>
      <c r="O93" s="6">
        <f t="shared" si="42"/>
        <v>0</v>
      </c>
      <c r="P93" s="6">
        <f t="shared" si="42"/>
        <v>0</v>
      </c>
      <c r="Q93" s="6">
        <f t="shared" si="42"/>
        <v>0</v>
      </c>
      <c r="R93" s="6">
        <f t="shared" si="42"/>
        <v>0</v>
      </c>
      <c r="S93" s="6">
        <f t="shared" si="42"/>
        <v>0</v>
      </c>
      <c r="T93" s="6">
        <f t="shared" si="42"/>
        <v>0</v>
      </c>
      <c r="U93" s="6">
        <f t="shared" si="42"/>
        <v>0</v>
      </c>
      <c r="V93" s="6">
        <f t="shared" si="42"/>
        <v>0</v>
      </c>
      <c r="W93" s="6">
        <f t="shared" si="42"/>
        <v>0</v>
      </c>
      <c r="X93" s="6">
        <f t="shared" si="42"/>
        <v>0</v>
      </c>
      <c r="Y93" s="6">
        <f t="shared" si="42"/>
        <v>0</v>
      </c>
      <c r="Z93" s="6">
        <f t="shared" si="42"/>
        <v>0</v>
      </c>
      <c r="AA93" s="6">
        <f t="shared" si="42"/>
        <v>0</v>
      </c>
      <c r="AB93" s="6">
        <f t="shared" si="42"/>
        <v>0</v>
      </c>
      <c r="AC93" s="6">
        <f t="shared" si="42"/>
        <v>0</v>
      </c>
      <c r="AD93" s="6">
        <f t="shared" si="42"/>
        <v>0</v>
      </c>
      <c r="AE93" s="6">
        <f t="shared" si="42"/>
        <v>0</v>
      </c>
      <c r="AF93" s="6">
        <f t="shared" si="42"/>
        <v>0</v>
      </c>
      <c r="AG93" s="6">
        <f t="shared" si="42"/>
        <v>0</v>
      </c>
      <c r="AH93" s="6">
        <f t="shared" si="42"/>
        <v>0</v>
      </c>
      <c r="AI93" s="6">
        <f>AG93+AI90-AI91</f>
        <v>0</v>
      </c>
      <c r="AJ93" s="6">
        <f>AH93+AJ90-AJ91</f>
        <v>0</v>
      </c>
      <c r="AK93" s="6">
        <f>AJ93</f>
        <v>0</v>
      </c>
    </row>
    <row r="94" spans="1:37" x14ac:dyDescent="0.25">
      <c r="A94" s="47" t="s">
        <v>49</v>
      </c>
      <c r="B94" s="76">
        <f>VLOOKUP(A94,[1]INTI!$F$4:$G$317,2,FALSE)</f>
        <v>22.658999999999999</v>
      </c>
      <c r="C94" s="8" t="s">
        <v>7</v>
      </c>
      <c r="D94" s="8" t="s">
        <v>4</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v>0</v>
      </c>
    </row>
    <row r="95" spans="1:37" x14ac:dyDescent="0.25">
      <c r="A95" s="48" t="str">
        <f t="shared" ref="A95:A97" si="43">A94</f>
        <v>I24</v>
      </c>
      <c r="B95" s="77"/>
      <c r="C95" s="76" t="s">
        <v>8</v>
      </c>
      <c r="D95" s="8" t="s">
        <v>4</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4">
        <v>0</v>
      </c>
    </row>
    <row r="96" spans="1:37" x14ac:dyDescent="0.25">
      <c r="A96" s="48" t="str">
        <f t="shared" si="43"/>
        <v>I24</v>
      </c>
      <c r="B96" s="77"/>
      <c r="C96" s="78"/>
      <c r="D96" s="8" t="s">
        <v>3</v>
      </c>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2">
        <v>0</v>
      </c>
    </row>
    <row r="97" spans="1:37" x14ac:dyDescent="0.25">
      <c r="A97" s="49" t="str">
        <f t="shared" si="43"/>
        <v>I24</v>
      </c>
      <c r="B97" s="78"/>
      <c r="C97" s="5" t="s">
        <v>9</v>
      </c>
      <c r="D97" s="5" t="s">
        <v>4</v>
      </c>
      <c r="E97" s="1">
        <v>1.9</v>
      </c>
      <c r="F97" s="6">
        <f t="shared" ref="F97:AH97" si="44">E97+F94-F95</f>
        <v>1.9</v>
      </c>
      <c r="G97" s="6">
        <f t="shared" si="44"/>
        <v>1.9</v>
      </c>
      <c r="H97" s="6">
        <f t="shared" si="44"/>
        <v>1.9</v>
      </c>
      <c r="I97" s="6">
        <f t="shared" si="44"/>
        <v>1.9</v>
      </c>
      <c r="J97" s="6">
        <f t="shared" si="44"/>
        <v>1.9</v>
      </c>
      <c r="K97" s="6">
        <f t="shared" si="44"/>
        <v>1.9</v>
      </c>
      <c r="L97" s="6">
        <f t="shared" si="44"/>
        <v>1.9</v>
      </c>
      <c r="M97" s="6">
        <f t="shared" si="44"/>
        <v>1.9</v>
      </c>
      <c r="N97" s="6">
        <f t="shared" si="44"/>
        <v>1.9</v>
      </c>
      <c r="O97" s="6">
        <f t="shared" si="44"/>
        <v>1.9</v>
      </c>
      <c r="P97" s="6">
        <f t="shared" si="44"/>
        <v>1.9</v>
      </c>
      <c r="Q97" s="6">
        <f t="shared" si="44"/>
        <v>1.9</v>
      </c>
      <c r="R97" s="6">
        <f t="shared" si="44"/>
        <v>1.9</v>
      </c>
      <c r="S97" s="6">
        <f t="shared" si="44"/>
        <v>1.9</v>
      </c>
      <c r="T97" s="6">
        <f t="shared" si="44"/>
        <v>1.9</v>
      </c>
      <c r="U97" s="6">
        <f t="shared" si="44"/>
        <v>1.9</v>
      </c>
      <c r="V97" s="6">
        <f t="shared" si="44"/>
        <v>1.9</v>
      </c>
      <c r="W97" s="6">
        <f t="shared" si="44"/>
        <v>1.9</v>
      </c>
      <c r="X97" s="6">
        <f t="shared" si="44"/>
        <v>1.9</v>
      </c>
      <c r="Y97" s="6">
        <f t="shared" si="44"/>
        <v>1.9</v>
      </c>
      <c r="Z97" s="6">
        <f t="shared" si="44"/>
        <v>1.9</v>
      </c>
      <c r="AA97" s="6">
        <f t="shared" si="44"/>
        <v>1.9</v>
      </c>
      <c r="AB97" s="6">
        <f t="shared" si="44"/>
        <v>1.9</v>
      </c>
      <c r="AC97" s="6">
        <f t="shared" si="44"/>
        <v>1.9</v>
      </c>
      <c r="AD97" s="6">
        <f t="shared" si="44"/>
        <v>1.9</v>
      </c>
      <c r="AE97" s="6">
        <f t="shared" si="44"/>
        <v>1.9</v>
      </c>
      <c r="AF97" s="6">
        <f t="shared" si="44"/>
        <v>1.9</v>
      </c>
      <c r="AG97" s="6">
        <f t="shared" si="44"/>
        <v>1.9</v>
      </c>
      <c r="AH97" s="6">
        <f t="shared" si="44"/>
        <v>1.9</v>
      </c>
      <c r="AI97" s="6">
        <f>AG97+AI94-AI95</f>
        <v>1.9</v>
      </c>
      <c r="AJ97" s="6">
        <f>AH97+AJ94-AJ95</f>
        <v>1.9</v>
      </c>
      <c r="AK97" s="6">
        <f>AJ97</f>
        <v>1.9</v>
      </c>
    </row>
    <row r="98" spans="1:37" x14ac:dyDescent="0.25">
      <c r="A98" s="47" t="s">
        <v>50</v>
      </c>
      <c r="B98" s="76">
        <f>VLOOKUP(A98,[1]INTI!$F$4:$G$317,2,FALSE)</f>
        <v>30.907</v>
      </c>
      <c r="C98" s="8" t="s">
        <v>7</v>
      </c>
      <c r="D98" s="8" t="s">
        <v>4</v>
      </c>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f>SUM(F98:AJ98)</f>
        <v>0</v>
      </c>
    </row>
    <row r="99" spans="1:37" x14ac:dyDescent="0.25">
      <c r="A99" s="48" t="str">
        <f t="shared" ref="A99:A101" si="45">A98</f>
        <v>J05</v>
      </c>
      <c r="B99" s="77"/>
      <c r="C99" s="76" t="s">
        <v>8</v>
      </c>
      <c r="D99" s="8" t="s">
        <v>4</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f>SUM(F99:AJ99)</f>
        <v>0</v>
      </c>
    </row>
    <row r="100" spans="1:37" x14ac:dyDescent="0.25">
      <c r="A100" s="48" t="str">
        <f t="shared" si="45"/>
        <v>J05</v>
      </c>
      <c r="B100" s="77"/>
      <c r="C100" s="78"/>
      <c r="D100" s="8" t="s">
        <v>3</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f>SUM(F100:AJ100)</f>
        <v>0</v>
      </c>
    </row>
    <row r="101" spans="1:37" x14ac:dyDescent="0.25">
      <c r="A101" s="49" t="str">
        <f t="shared" si="45"/>
        <v>J05</v>
      </c>
      <c r="B101" s="78"/>
      <c r="C101" s="5" t="s">
        <v>9</v>
      </c>
      <c r="D101" s="5" t="s">
        <v>4</v>
      </c>
      <c r="E101" s="1">
        <v>-122.6</v>
      </c>
      <c r="F101" s="6">
        <f t="shared" ref="F101:AH101" si="46">E101+F98-F99</f>
        <v>-122.6</v>
      </c>
      <c r="G101" s="6">
        <f t="shared" si="46"/>
        <v>-122.6</v>
      </c>
      <c r="H101" s="6">
        <f t="shared" si="46"/>
        <v>-122.6</v>
      </c>
      <c r="I101" s="6">
        <f t="shared" si="46"/>
        <v>-122.6</v>
      </c>
      <c r="J101" s="6">
        <f t="shared" si="46"/>
        <v>-122.6</v>
      </c>
      <c r="K101" s="6">
        <f t="shared" si="46"/>
        <v>-122.6</v>
      </c>
      <c r="L101" s="6">
        <f t="shared" si="46"/>
        <v>-122.6</v>
      </c>
      <c r="M101" s="6">
        <f t="shared" si="46"/>
        <v>-122.6</v>
      </c>
      <c r="N101" s="6">
        <f t="shared" si="46"/>
        <v>-122.6</v>
      </c>
      <c r="O101" s="6">
        <f t="shared" si="46"/>
        <v>-122.6</v>
      </c>
      <c r="P101" s="6">
        <f t="shared" si="46"/>
        <v>-122.6</v>
      </c>
      <c r="Q101" s="6">
        <f t="shared" si="46"/>
        <v>-122.6</v>
      </c>
      <c r="R101" s="6">
        <f t="shared" si="46"/>
        <v>-122.6</v>
      </c>
      <c r="S101" s="6">
        <f t="shared" si="46"/>
        <v>-122.6</v>
      </c>
      <c r="T101" s="6">
        <f t="shared" si="46"/>
        <v>-122.6</v>
      </c>
      <c r="U101" s="6">
        <f t="shared" si="46"/>
        <v>-122.6</v>
      </c>
      <c r="V101" s="6">
        <f t="shared" si="46"/>
        <v>-122.6</v>
      </c>
      <c r="W101" s="6">
        <f t="shared" si="46"/>
        <v>-122.6</v>
      </c>
      <c r="X101" s="6">
        <f t="shared" si="46"/>
        <v>-122.6</v>
      </c>
      <c r="Y101" s="6">
        <f t="shared" si="46"/>
        <v>-122.6</v>
      </c>
      <c r="Z101" s="6">
        <f t="shared" si="46"/>
        <v>-122.6</v>
      </c>
      <c r="AA101" s="6">
        <f t="shared" si="46"/>
        <v>-122.6</v>
      </c>
      <c r="AB101" s="6">
        <f t="shared" si="46"/>
        <v>-122.6</v>
      </c>
      <c r="AC101" s="6">
        <f t="shared" si="46"/>
        <v>-122.6</v>
      </c>
      <c r="AD101" s="6">
        <f t="shared" si="46"/>
        <v>-122.6</v>
      </c>
      <c r="AE101" s="6">
        <f t="shared" si="46"/>
        <v>-122.6</v>
      </c>
      <c r="AF101" s="6">
        <f t="shared" si="46"/>
        <v>-122.6</v>
      </c>
      <c r="AG101" s="6">
        <f t="shared" si="46"/>
        <v>-122.6</v>
      </c>
      <c r="AH101" s="6">
        <f t="shared" si="46"/>
        <v>-122.6</v>
      </c>
      <c r="AI101" s="6">
        <f>AG101+AI98-AI99</f>
        <v>-122.6</v>
      </c>
      <c r="AJ101" s="6">
        <f>AH101+AJ98-AJ99</f>
        <v>-122.6</v>
      </c>
      <c r="AK101" s="6">
        <f>AJ101</f>
        <v>-122.6</v>
      </c>
    </row>
    <row r="102" spans="1:37" x14ac:dyDescent="0.25">
      <c r="A102" s="47" t="s">
        <v>51</v>
      </c>
      <c r="B102" s="76">
        <f>VLOOKUP(A102,[1]INTI!$F$4:$G$317,2,FALSE)</f>
        <v>35.590000000000003</v>
      </c>
      <c r="C102" s="8" t="s">
        <v>7</v>
      </c>
      <c r="D102" s="8" t="s">
        <v>4</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f>SUM(F102:AJ102)</f>
        <v>0</v>
      </c>
    </row>
    <row r="103" spans="1:37" x14ac:dyDescent="0.25">
      <c r="A103" s="48" t="str">
        <f t="shared" ref="A103:A105" si="47">A102</f>
        <v>N13</v>
      </c>
      <c r="B103" s="77"/>
      <c r="C103" s="76" t="s">
        <v>8</v>
      </c>
      <c r="D103" s="8" t="s">
        <v>4</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f>SUM(F103:AJ103)</f>
        <v>0</v>
      </c>
    </row>
    <row r="104" spans="1:37" x14ac:dyDescent="0.25">
      <c r="A104" s="48" t="str">
        <f t="shared" si="47"/>
        <v>N13</v>
      </c>
      <c r="B104" s="77"/>
      <c r="C104" s="78"/>
      <c r="D104" s="8" t="s">
        <v>3</v>
      </c>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f>SUM(F104:AJ104)</f>
        <v>0</v>
      </c>
    </row>
    <row r="105" spans="1:37" x14ac:dyDescent="0.25">
      <c r="A105" s="49" t="str">
        <f t="shared" si="47"/>
        <v>N13</v>
      </c>
      <c r="B105" s="78"/>
      <c r="C105" s="5" t="s">
        <v>9</v>
      </c>
      <c r="D105" s="5" t="s">
        <v>4</v>
      </c>
      <c r="E105" s="1">
        <v>529.39999999999986</v>
      </c>
      <c r="F105" s="6">
        <f t="shared" ref="F105:AH105" si="48">E105+F102-F103</f>
        <v>529.39999999999986</v>
      </c>
      <c r="G105" s="6">
        <f t="shared" si="48"/>
        <v>529.39999999999986</v>
      </c>
      <c r="H105" s="6">
        <f t="shared" si="48"/>
        <v>529.39999999999986</v>
      </c>
      <c r="I105" s="6">
        <f t="shared" si="48"/>
        <v>529.39999999999986</v>
      </c>
      <c r="J105" s="6">
        <f t="shared" si="48"/>
        <v>529.39999999999986</v>
      </c>
      <c r="K105" s="6">
        <f t="shared" si="48"/>
        <v>529.39999999999986</v>
      </c>
      <c r="L105" s="6">
        <f t="shared" si="48"/>
        <v>529.39999999999986</v>
      </c>
      <c r="M105" s="6">
        <f t="shared" si="48"/>
        <v>529.39999999999986</v>
      </c>
      <c r="N105" s="6">
        <f t="shared" si="48"/>
        <v>529.39999999999986</v>
      </c>
      <c r="O105" s="6">
        <f t="shared" si="48"/>
        <v>529.39999999999986</v>
      </c>
      <c r="P105" s="6">
        <f t="shared" si="48"/>
        <v>529.39999999999986</v>
      </c>
      <c r="Q105" s="6">
        <f t="shared" si="48"/>
        <v>529.39999999999986</v>
      </c>
      <c r="R105" s="6">
        <f t="shared" si="48"/>
        <v>529.39999999999986</v>
      </c>
      <c r="S105" s="6">
        <f t="shared" si="48"/>
        <v>529.39999999999986</v>
      </c>
      <c r="T105" s="6">
        <f t="shared" si="48"/>
        <v>529.39999999999986</v>
      </c>
      <c r="U105" s="6">
        <f t="shared" si="48"/>
        <v>529.39999999999986</v>
      </c>
      <c r="V105" s="6">
        <f t="shared" si="48"/>
        <v>529.39999999999986</v>
      </c>
      <c r="W105" s="6">
        <f t="shared" si="48"/>
        <v>529.39999999999986</v>
      </c>
      <c r="X105" s="6">
        <f t="shared" si="48"/>
        <v>529.39999999999986</v>
      </c>
      <c r="Y105" s="6">
        <f t="shared" si="48"/>
        <v>529.39999999999986</v>
      </c>
      <c r="Z105" s="6">
        <f t="shared" si="48"/>
        <v>529.39999999999986</v>
      </c>
      <c r="AA105" s="6">
        <f t="shared" si="48"/>
        <v>529.39999999999986</v>
      </c>
      <c r="AB105" s="6">
        <f t="shared" si="48"/>
        <v>529.39999999999986</v>
      </c>
      <c r="AC105" s="6">
        <f t="shared" si="48"/>
        <v>529.39999999999986</v>
      </c>
      <c r="AD105" s="6">
        <f t="shared" si="48"/>
        <v>529.39999999999986</v>
      </c>
      <c r="AE105" s="6">
        <f t="shared" si="48"/>
        <v>529.39999999999986</v>
      </c>
      <c r="AF105" s="6">
        <f t="shared" si="48"/>
        <v>529.39999999999986</v>
      </c>
      <c r="AG105" s="6">
        <f t="shared" si="48"/>
        <v>529.39999999999986</v>
      </c>
      <c r="AH105" s="6">
        <f t="shared" si="48"/>
        <v>529.39999999999986</v>
      </c>
      <c r="AI105" s="6">
        <f>AG105+AI102-AI103</f>
        <v>529.39999999999986</v>
      </c>
      <c r="AJ105" s="6">
        <f>AH105+AJ102-AJ103</f>
        <v>529.39999999999986</v>
      </c>
      <c r="AK105" s="6">
        <f>AJ105</f>
        <v>529.39999999999986</v>
      </c>
    </row>
    <row r="106" spans="1:37" x14ac:dyDescent="0.25">
      <c r="A106" s="47" t="s">
        <v>52</v>
      </c>
      <c r="B106" s="76">
        <f>VLOOKUP(A106,[1]INTI!$F$4:$G$317,2,FALSE)</f>
        <v>21.138999999999999</v>
      </c>
      <c r="C106" s="8" t="s">
        <v>7</v>
      </c>
      <c r="D106" s="8" t="s">
        <v>4</v>
      </c>
      <c r="E106" s="1"/>
      <c r="F106" s="1">
        <f>(26+45)*1.7</f>
        <v>120.7</v>
      </c>
      <c r="G106" s="1"/>
      <c r="H106" s="1"/>
      <c r="I106" s="1"/>
      <c r="J106" s="1">
        <f>15*1.66</f>
        <v>24.9</v>
      </c>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f>SUM(F106:AJ106)</f>
        <v>145.6</v>
      </c>
    </row>
    <row r="107" spans="1:37" x14ac:dyDescent="0.25">
      <c r="A107" s="48" t="str">
        <f t="shared" ref="A107:A109" si="49">A106</f>
        <v>Q22</v>
      </c>
      <c r="B107" s="77"/>
      <c r="C107" s="76" t="s">
        <v>8</v>
      </c>
      <c r="D107" s="8" t="s">
        <v>4</v>
      </c>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f>SUM(F107:AJ107)</f>
        <v>0</v>
      </c>
    </row>
    <row r="108" spans="1:37" x14ac:dyDescent="0.25">
      <c r="A108" s="48" t="str">
        <f t="shared" si="49"/>
        <v>Q22</v>
      </c>
      <c r="B108" s="77"/>
      <c r="C108" s="78"/>
      <c r="D108" s="8" t="s">
        <v>3</v>
      </c>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f>SUM(F108:AJ108)</f>
        <v>0</v>
      </c>
    </row>
    <row r="109" spans="1:37" x14ac:dyDescent="0.25">
      <c r="A109" s="49" t="str">
        <f t="shared" si="49"/>
        <v>Q22</v>
      </c>
      <c r="B109" s="78"/>
      <c r="C109" s="5" t="s">
        <v>9</v>
      </c>
      <c r="D109" s="5" t="s">
        <v>4</v>
      </c>
      <c r="E109" s="1">
        <v>-362.24</v>
      </c>
      <c r="F109" s="6">
        <f t="shared" ref="F109:AH109" si="50">E109+F106-F107</f>
        <v>-241.54000000000002</v>
      </c>
      <c r="G109" s="6">
        <f t="shared" si="50"/>
        <v>-241.54000000000002</v>
      </c>
      <c r="H109" s="6">
        <f t="shared" si="50"/>
        <v>-241.54000000000002</v>
      </c>
      <c r="I109" s="6">
        <f t="shared" si="50"/>
        <v>-241.54000000000002</v>
      </c>
      <c r="J109" s="6">
        <f t="shared" si="50"/>
        <v>-216.64000000000001</v>
      </c>
      <c r="K109" s="6">
        <f t="shared" si="50"/>
        <v>-216.64000000000001</v>
      </c>
      <c r="L109" s="6">
        <f t="shared" si="50"/>
        <v>-216.64000000000001</v>
      </c>
      <c r="M109" s="6">
        <f t="shared" si="50"/>
        <v>-216.64000000000001</v>
      </c>
      <c r="N109" s="6">
        <f t="shared" si="50"/>
        <v>-216.64000000000001</v>
      </c>
      <c r="O109" s="6">
        <f t="shared" si="50"/>
        <v>-216.64000000000001</v>
      </c>
      <c r="P109" s="6">
        <f t="shared" si="50"/>
        <v>-216.64000000000001</v>
      </c>
      <c r="Q109" s="6">
        <f t="shared" si="50"/>
        <v>-216.64000000000001</v>
      </c>
      <c r="R109" s="6">
        <f t="shared" si="50"/>
        <v>-216.64000000000001</v>
      </c>
      <c r="S109" s="6">
        <f t="shared" si="50"/>
        <v>-216.64000000000001</v>
      </c>
      <c r="T109" s="6">
        <f t="shared" si="50"/>
        <v>-216.64000000000001</v>
      </c>
      <c r="U109" s="6">
        <f t="shared" si="50"/>
        <v>-216.64000000000001</v>
      </c>
      <c r="V109" s="6">
        <f t="shared" si="50"/>
        <v>-216.64000000000001</v>
      </c>
      <c r="W109" s="6">
        <f t="shared" si="50"/>
        <v>-216.64000000000001</v>
      </c>
      <c r="X109" s="6">
        <f t="shared" si="50"/>
        <v>-216.64000000000001</v>
      </c>
      <c r="Y109" s="6">
        <f t="shared" si="50"/>
        <v>-216.64000000000001</v>
      </c>
      <c r="Z109" s="6">
        <f t="shared" si="50"/>
        <v>-216.64000000000001</v>
      </c>
      <c r="AA109" s="6">
        <f t="shared" si="50"/>
        <v>-216.64000000000001</v>
      </c>
      <c r="AB109" s="6">
        <f t="shared" si="50"/>
        <v>-216.64000000000001</v>
      </c>
      <c r="AC109" s="6">
        <f t="shared" si="50"/>
        <v>-216.64000000000001</v>
      </c>
      <c r="AD109" s="6">
        <f t="shared" si="50"/>
        <v>-216.64000000000001</v>
      </c>
      <c r="AE109" s="6">
        <f t="shared" si="50"/>
        <v>-216.64000000000001</v>
      </c>
      <c r="AF109" s="6">
        <f t="shared" si="50"/>
        <v>-216.64000000000001</v>
      </c>
      <c r="AG109" s="6">
        <f t="shared" si="50"/>
        <v>-216.64000000000001</v>
      </c>
      <c r="AH109" s="6">
        <f t="shared" si="50"/>
        <v>-216.64000000000001</v>
      </c>
      <c r="AI109" s="6">
        <f>AG109+AI106-AI107</f>
        <v>-216.64000000000001</v>
      </c>
      <c r="AJ109" s="6">
        <f>AH109+AJ106-AJ107</f>
        <v>-216.64000000000001</v>
      </c>
      <c r="AK109" s="6">
        <f>AJ109</f>
        <v>-216.64000000000001</v>
      </c>
    </row>
    <row r="110" spans="1:37" x14ac:dyDescent="0.25">
      <c r="A110" s="47" t="s">
        <v>53</v>
      </c>
      <c r="B110" s="76">
        <f>VLOOKUP(A110,[1]INTI!$F$4:$G$317,2,FALSE)</f>
        <v>31.484000000000002</v>
      </c>
      <c r="C110" s="8" t="s">
        <v>7</v>
      </c>
      <c r="D110" s="8" t="s">
        <v>4</v>
      </c>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f>SUM(F110:AJ110)</f>
        <v>0</v>
      </c>
    </row>
    <row r="111" spans="1:37" x14ac:dyDescent="0.25">
      <c r="A111" s="48" t="str">
        <f t="shared" ref="A111:A113" si="51">A110</f>
        <v>S23</v>
      </c>
      <c r="B111" s="77"/>
      <c r="C111" s="76" t="s">
        <v>8</v>
      </c>
      <c r="D111" s="8" t="s">
        <v>4</v>
      </c>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f>SUM(F111:AJ111)</f>
        <v>0</v>
      </c>
    </row>
    <row r="112" spans="1:37" x14ac:dyDescent="0.25">
      <c r="A112" s="48" t="str">
        <f t="shared" si="51"/>
        <v>S23</v>
      </c>
      <c r="B112" s="77"/>
      <c r="C112" s="78"/>
      <c r="D112" s="8" t="s">
        <v>3</v>
      </c>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f>SUM(F112:AJ112)</f>
        <v>0</v>
      </c>
    </row>
    <row r="113" spans="1:37" x14ac:dyDescent="0.25">
      <c r="A113" s="49" t="str">
        <f t="shared" si="51"/>
        <v>S23</v>
      </c>
      <c r="B113" s="78"/>
      <c r="C113" s="5" t="s">
        <v>9</v>
      </c>
      <c r="D113" s="5" t="s">
        <v>4</v>
      </c>
      <c r="E113" s="1">
        <v>-255.44</v>
      </c>
      <c r="F113" s="6">
        <f t="shared" ref="F113:AH113" si="52">E113+F110-F111</f>
        <v>-255.44</v>
      </c>
      <c r="G113" s="6">
        <f t="shared" si="52"/>
        <v>-255.44</v>
      </c>
      <c r="H113" s="6">
        <f t="shared" si="52"/>
        <v>-255.44</v>
      </c>
      <c r="I113" s="6">
        <f t="shared" si="52"/>
        <v>-255.44</v>
      </c>
      <c r="J113" s="6">
        <f t="shared" si="52"/>
        <v>-255.44</v>
      </c>
      <c r="K113" s="6">
        <f t="shared" si="52"/>
        <v>-255.44</v>
      </c>
      <c r="L113" s="6">
        <f t="shared" si="52"/>
        <v>-255.44</v>
      </c>
      <c r="M113" s="6">
        <f t="shared" si="52"/>
        <v>-255.44</v>
      </c>
      <c r="N113" s="6">
        <f t="shared" si="52"/>
        <v>-255.44</v>
      </c>
      <c r="O113" s="6">
        <f t="shared" si="52"/>
        <v>-255.44</v>
      </c>
      <c r="P113" s="6">
        <f t="shared" si="52"/>
        <v>-255.44</v>
      </c>
      <c r="Q113" s="6">
        <f t="shared" si="52"/>
        <v>-255.44</v>
      </c>
      <c r="R113" s="6">
        <f t="shared" si="52"/>
        <v>-255.44</v>
      </c>
      <c r="S113" s="6">
        <f t="shared" si="52"/>
        <v>-255.44</v>
      </c>
      <c r="T113" s="6">
        <f t="shared" si="52"/>
        <v>-255.44</v>
      </c>
      <c r="U113" s="6">
        <f t="shared" si="52"/>
        <v>-255.44</v>
      </c>
      <c r="V113" s="6">
        <f t="shared" si="52"/>
        <v>-255.44</v>
      </c>
      <c r="W113" s="6">
        <f t="shared" si="52"/>
        <v>-255.44</v>
      </c>
      <c r="X113" s="6">
        <f t="shared" si="52"/>
        <v>-255.44</v>
      </c>
      <c r="Y113" s="6">
        <f t="shared" si="52"/>
        <v>-255.44</v>
      </c>
      <c r="Z113" s="6">
        <f t="shared" si="52"/>
        <v>-255.44</v>
      </c>
      <c r="AA113" s="6">
        <f t="shared" si="52"/>
        <v>-255.44</v>
      </c>
      <c r="AB113" s="6">
        <f t="shared" si="52"/>
        <v>-255.44</v>
      </c>
      <c r="AC113" s="6">
        <f t="shared" si="52"/>
        <v>-255.44</v>
      </c>
      <c r="AD113" s="6">
        <f t="shared" si="52"/>
        <v>-255.44</v>
      </c>
      <c r="AE113" s="6">
        <f t="shared" si="52"/>
        <v>-255.44</v>
      </c>
      <c r="AF113" s="6">
        <f t="shared" si="52"/>
        <v>-255.44</v>
      </c>
      <c r="AG113" s="6">
        <f t="shared" si="52"/>
        <v>-255.44</v>
      </c>
      <c r="AH113" s="6">
        <f t="shared" si="52"/>
        <v>-255.44</v>
      </c>
      <c r="AI113" s="6">
        <f>AG113+AI110-AI111</f>
        <v>-255.44</v>
      </c>
      <c r="AJ113" s="6">
        <f>AH113+AJ110-AJ111</f>
        <v>-255.44</v>
      </c>
      <c r="AK113" s="6">
        <f>AJ113</f>
        <v>-255.44</v>
      </c>
    </row>
    <row r="114" spans="1:37" x14ac:dyDescent="0.25">
      <c r="A114" s="47" t="s">
        <v>54</v>
      </c>
      <c r="B114" s="76">
        <f>VLOOKUP(A114,[1]INTI!$F$4:$G$317,2,FALSE)</f>
        <v>14.933</v>
      </c>
      <c r="C114" s="8" t="s">
        <v>7</v>
      </c>
      <c r="D114" s="8" t="s">
        <v>4</v>
      </c>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f>SUM(F114:AJ114)</f>
        <v>0</v>
      </c>
    </row>
    <row r="115" spans="1:37" x14ac:dyDescent="0.25">
      <c r="A115" s="48" t="str">
        <f t="shared" ref="A115:A117" si="53">A114</f>
        <v>U24</v>
      </c>
      <c r="B115" s="77"/>
      <c r="C115" s="76" t="s">
        <v>8</v>
      </c>
      <c r="D115" s="8" t="s">
        <v>4</v>
      </c>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f>SUM(F115:AJ115)</f>
        <v>0</v>
      </c>
    </row>
    <row r="116" spans="1:37" x14ac:dyDescent="0.25">
      <c r="A116" s="48" t="str">
        <f t="shared" si="53"/>
        <v>U24</v>
      </c>
      <c r="B116" s="77"/>
      <c r="C116" s="78"/>
      <c r="D116" s="8" t="s">
        <v>3</v>
      </c>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f>SUM(F116:AJ116)</f>
        <v>0</v>
      </c>
    </row>
    <row r="117" spans="1:37" x14ac:dyDescent="0.25">
      <c r="A117" s="49" t="str">
        <f t="shared" si="53"/>
        <v>U24</v>
      </c>
      <c r="B117" s="78"/>
      <c r="C117" s="5" t="s">
        <v>9</v>
      </c>
      <c r="D117" s="5" t="s">
        <v>4</v>
      </c>
      <c r="E117" s="1">
        <v>47</v>
      </c>
      <c r="F117" s="6">
        <f t="shared" ref="F117:AH117" si="54">E117+F114-F115</f>
        <v>47</v>
      </c>
      <c r="G117" s="6">
        <f>F117+G114-G115</f>
        <v>47</v>
      </c>
      <c r="H117" s="6">
        <f t="shared" si="54"/>
        <v>47</v>
      </c>
      <c r="I117" s="6">
        <f t="shared" si="54"/>
        <v>47</v>
      </c>
      <c r="J117" s="6">
        <f t="shared" si="54"/>
        <v>47</v>
      </c>
      <c r="K117" s="6">
        <f t="shared" si="54"/>
        <v>47</v>
      </c>
      <c r="L117" s="6">
        <f t="shared" si="54"/>
        <v>47</v>
      </c>
      <c r="M117" s="6">
        <f t="shared" si="54"/>
        <v>47</v>
      </c>
      <c r="N117" s="6">
        <f t="shared" si="54"/>
        <v>47</v>
      </c>
      <c r="O117" s="6">
        <f t="shared" si="54"/>
        <v>47</v>
      </c>
      <c r="P117" s="6">
        <f t="shared" si="54"/>
        <v>47</v>
      </c>
      <c r="Q117" s="6">
        <f t="shared" si="54"/>
        <v>47</v>
      </c>
      <c r="R117" s="6">
        <f t="shared" si="54"/>
        <v>47</v>
      </c>
      <c r="S117" s="6">
        <f t="shared" si="54"/>
        <v>47</v>
      </c>
      <c r="T117" s="6">
        <f t="shared" si="54"/>
        <v>47</v>
      </c>
      <c r="U117" s="6">
        <f t="shared" si="54"/>
        <v>47</v>
      </c>
      <c r="V117" s="6">
        <f t="shared" si="54"/>
        <v>47</v>
      </c>
      <c r="W117" s="6">
        <f t="shared" si="54"/>
        <v>47</v>
      </c>
      <c r="X117" s="6">
        <f t="shared" si="54"/>
        <v>47</v>
      </c>
      <c r="Y117" s="6">
        <f t="shared" si="54"/>
        <v>47</v>
      </c>
      <c r="Z117" s="6">
        <f t="shared" si="54"/>
        <v>47</v>
      </c>
      <c r="AA117" s="6">
        <f t="shared" si="54"/>
        <v>47</v>
      </c>
      <c r="AB117" s="6">
        <f t="shared" si="54"/>
        <v>47</v>
      </c>
      <c r="AC117" s="6">
        <f t="shared" si="54"/>
        <v>47</v>
      </c>
      <c r="AD117" s="6">
        <f t="shared" si="54"/>
        <v>47</v>
      </c>
      <c r="AE117" s="6">
        <f>AD117+AE114-AE115</f>
        <v>47</v>
      </c>
      <c r="AF117" s="6">
        <f>AE117+AF114-AF115</f>
        <v>47</v>
      </c>
      <c r="AG117" s="6">
        <f t="shared" si="54"/>
        <v>47</v>
      </c>
      <c r="AH117" s="6">
        <f t="shared" si="54"/>
        <v>47</v>
      </c>
      <c r="AI117" s="6">
        <f>AG117+AI114-AI115</f>
        <v>47</v>
      </c>
      <c r="AJ117" s="6">
        <f>AH117+AJ114-AJ115</f>
        <v>47</v>
      </c>
      <c r="AK117" s="6">
        <f>AJ117</f>
        <v>47</v>
      </c>
    </row>
    <row r="118" spans="1:37" x14ac:dyDescent="0.25">
      <c r="A118" s="47" t="s">
        <v>55</v>
      </c>
      <c r="B118" s="76">
        <f>VLOOKUP(A118,[1]INTI!$F$4:$G$317,2,FALSE)</f>
        <v>7.73</v>
      </c>
      <c r="C118" s="8" t="s">
        <v>7</v>
      </c>
      <c r="D118" s="8" t="s">
        <v>4</v>
      </c>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f>SUM(F118:AJ118)</f>
        <v>0</v>
      </c>
    </row>
    <row r="119" spans="1:37" x14ac:dyDescent="0.25">
      <c r="A119" s="48" t="str">
        <f t="shared" ref="A119:A121" si="55">A118</f>
        <v>U24A</v>
      </c>
      <c r="B119" s="77"/>
      <c r="C119" s="76" t="s">
        <v>8</v>
      </c>
      <c r="D119" s="8" t="s">
        <v>4</v>
      </c>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f>SUM(F119:AJ119)</f>
        <v>0</v>
      </c>
    </row>
    <row r="120" spans="1:37" x14ac:dyDescent="0.25">
      <c r="A120" s="48" t="str">
        <f t="shared" si="55"/>
        <v>U24A</v>
      </c>
      <c r="B120" s="77"/>
      <c r="C120" s="78"/>
      <c r="D120" s="8" t="s">
        <v>3</v>
      </c>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f>SUM(F120:AJ120)</f>
        <v>0</v>
      </c>
    </row>
    <row r="121" spans="1:37" x14ac:dyDescent="0.25">
      <c r="A121" s="49" t="str">
        <f t="shared" si="55"/>
        <v>U24A</v>
      </c>
      <c r="B121" s="78"/>
      <c r="C121" s="5" t="s">
        <v>9</v>
      </c>
      <c r="D121" s="5" t="s">
        <v>4</v>
      </c>
      <c r="E121" s="1">
        <v>-24</v>
      </c>
      <c r="F121" s="6">
        <f t="shared" ref="F121:AH121" si="56">E121+F118-F119</f>
        <v>-24</v>
      </c>
      <c r="G121" s="6">
        <f t="shared" si="56"/>
        <v>-24</v>
      </c>
      <c r="H121" s="6">
        <f t="shared" si="56"/>
        <v>-24</v>
      </c>
      <c r="I121" s="6">
        <f t="shared" si="56"/>
        <v>-24</v>
      </c>
      <c r="J121" s="6">
        <f t="shared" si="56"/>
        <v>-24</v>
      </c>
      <c r="K121" s="6">
        <f t="shared" si="56"/>
        <v>-24</v>
      </c>
      <c r="L121" s="6">
        <f t="shared" si="56"/>
        <v>-24</v>
      </c>
      <c r="M121" s="6">
        <f t="shared" si="56"/>
        <v>-24</v>
      </c>
      <c r="N121" s="6">
        <f t="shared" si="56"/>
        <v>-24</v>
      </c>
      <c r="O121" s="6">
        <f t="shared" si="56"/>
        <v>-24</v>
      </c>
      <c r="P121" s="6">
        <f t="shared" si="56"/>
        <v>-24</v>
      </c>
      <c r="Q121" s="6">
        <f t="shared" si="56"/>
        <v>-24</v>
      </c>
      <c r="R121" s="6">
        <f t="shared" si="56"/>
        <v>-24</v>
      </c>
      <c r="S121" s="6">
        <f t="shared" si="56"/>
        <v>-24</v>
      </c>
      <c r="T121" s="6">
        <f t="shared" si="56"/>
        <v>-24</v>
      </c>
      <c r="U121" s="6">
        <f t="shared" si="56"/>
        <v>-24</v>
      </c>
      <c r="V121" s="6">
        <f t="shared" si="56"/>
        <v>-24</v>
      </c>
      <c r="W121" s="6">
        <f t="shared" si="56"/>
        <v>-24</v>
      </c>
      <c r="X121" s="6">
        <f t="shared" si="56"/>
        <v>-24</v>
      </c>
      <c r="Y121" s="6">
        <f t="shared" si="56"/>
        <v>-24</v>
      </c>
      <c r="Z121" s="6">
        <f t="shared" si="56"/>
        <v>-24</v>
      </c>
      <c r="AA121" s="6">
        <f t="shared" si="56"/>
        <v>-24</v>
      </c>
      <c r="AB121" s="6">
        <f t="shared" si="56"/>
        <v>-24</v>
      </c>
      <c r="AC121" s="6">
        <f t="shared" si="56"/>
        <v>-24</v>
      </c>
      <c r="AD121" s="6">
        <f t="shared" si="56"/>
        <v>-24</v>
      </c>
      <c r="AE121" s="6">
        <f>AD121+AE118-AE119</f>
        <v>-24</v>
      </c>
      <c r="AF121" s="6">
        <f>AE121+AF118-AF119</f>
        <v>-24</v>
      </c>
      <c r="AG121" s="6">
        <f t="shared" si="56"/>
        <v>-24</v>
      </c>
      <c r="AH121" s="6">
        <f t="shared" si="56"/>
        <v>-24</v>
      </c>
      <c r="AI121" s="6">
        <f>AG121+AI118-AI119</f>
        <v>-24</v>
      </c>
      <c r="AJ121" s="6">
        <f>AH121+AJ118-AJ119</f>
        <v>-24</v>
      </c>
      <c r="AK121" s="6">
        <f>AJ121</f>
        <v>-24</v>
      </c>
    </row>
    <row r="122" spans="1:37" x14ac:dyDescent="0.25">
      <c r="A122" s="47" t="s">
        <v>56</v>
      </c>
      <c r="B122" s="76">
        <f>VLOOKUP(A122,[1]INTI!$F$4:$G$317,2,FALSE)</f>
        <v>8.6769999999999996</v>
      </c>
      <c r="C122" s="8" t="s">
        <v>7</v>
      </c>
      <c r="D122" s="8" t="s">
        <v>4</v>
      </c>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f>SUM(F122:AJ122)</f>
        <v>0</v>
      </c>
    </row>
    <row r="123" spans="1:37" x14ac:dyDescent="0.25">
      <c r="A123" s="48" t="str">
        <f t="shared" ref="A123:A125" si="57">A122</f>
        <v>V24</v>
      </c>
      <c r="B123" s="77"/>
      <c r="C123" s="76" t="s">
        <v>8</v>
      </c>
      <c r="D123" s="8" t="s">
        <v>4</v>
      </c>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f>SUM(F123:AJ123)</f>
        <v>0</v>
      </c>
    </row>
    <row r="124" spans="1:37" x14ac:dyDescent="0.25">
      <c r="A124" s="48" t="str">
        <f t="shared" si="57"/>
        <v>V24</v>
      </c>
      <c r="B124" s="77"/>
      <c r="C124" s="78"/>
      <c r="D124" s="8" t="s">
        <v>3</v>
      </c>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f>SUM(F124:AJ124)</f>
        <v>0</v>
      </c>
    </row>
    <row r="125" spans="1:37" x14ac:dyDescent="0.25">
      <c r="A125" s="49" t="str">
        <f t="shared" si="57"/>
        <v>V24</v>
      </c>
      <c r="B125" s="78"/>
      <c r="C125" s="5" t="s">
        <v>9</v>
      </c>
      <c r="D125" s="5" t="s">
        <v>4</v>
      </c>
      <c r="E125" s="1">
        <v>-28</v>
      </c>
      <c r="F125" s="6">
        <f t="shared" ref="F125:AH125" si="58">E125+F122-F123</f>
        <v>-28</v>
      </c>
      <c r="G125" s="6">
        <f t="shared" si="58"/>
        <v>-28</v>
      </c>
      <c r="H125" s="6">
        <f t="shared" si="58"/>
        <v>-28</v>
      </c>
      <c r="I125" s="6">
        <f t="shared" si="58"/>
        <v>-28</v>
      </c>
      <c r="J125" s="6">
        <f t="shared" si="58"/>
        <v>-28</v>
      </c>
      <c r="K125" s="6">
        <f t="shared" si="58"/>
        <v>-28</v>
      </c>
      <c r="L125" s="6">
        <f t="shared" si="58"/>
        <v>-28</v>
      </c>
      <c r="M125" s="6">
        <f t="shared" si="58"/>
        <v>-28</v>
      </c>
      <c r="N125" s="6">
        <f t="shared" si="58"/>
        <v>-28</v>
      </c>
      <c r="O125" s="6">
        <f t="shared" si="58"/>
        <v>-28</v>
      </c>
      <c r="P125" s="6">
        <f t="shared" si="58"/>
        <v>-28</v>
      </c>
      <c r="Q125" s="6">
        <f t="shared" si="58"/>
        <v>-28</v>
      </c>
      <c r="R125" s="6">
        <f t="shared" si="58"/>
        <v>-28</v>
      </c>
      <c r="S125" s="6">
        <f t="shared" si="58"/>
        <v>-28</v>
      </c>
      <c r="T125" s="6">
        <f t="shared" si="58"/>
        <v>-28</v>
      </c>
      <c r="U125" s="6">
        <f t="shared" si="58"/>
        <v>-28</v>
      </c>
      <c r="V125" s="6">
        <f t="shared" si="58"/>
        <v>-28</v>
      </c>
      <c r="W125" s="6">
        <f t="shared" si="58"/>
        <v>-28</v>
      </c>
      <c r="X125" s="6">
        <f t="shared" si="58"/>
        <v>-28</v>
      </c>
      <c r="Y125" s="6">
        <f t="shared" si="58"/>
        <v>-28</v>
      </c>
      <c r="Z125" s="6">
        <f t="shared" si="58"/>
        <v>-28</v>
      </c>
      <c r="AA125" s="6">
        <f t="shared" si="58"/>
        <v>-28</v>
      </c>
      <c r="AB125" s="6">
        <f t="shared" si="58"/>
        <v>-28</v>
      </c>
      <c r="AC125" s="6">
        <f t="shared" si="58"/>
        <v>-28</v>
      </c>
      <c r="AD125" s="6">
        <f t="shared" si="58"/>
        <v>-28</v>
      </c>
      <c r="AE125" s="6">
        <f>AD125+AE122-AE123</f>
        <v>-28</v>
      </c>
      <c r="AF125" s="6">
        <f>AE125+AF122-AF123</f>
        <v>-28</v>
      </c>
      <c r="AG125" s="6">
        <f t="shared" si="58"/>
        <v>-28</v>
      </c>
      <c r="AH125" s="6">
        <f t="shared" si="58"/>
        <v>-28</v>
      </c>
      <c r="AI125" s="6">
        <f>AG125+AI122-AI123</f>
        <v>-28</v>
      </c>
      <c r="AJ125" s="6">
        <f>AH125+AJ122-AJ123</f>
        <v>-28</v>
      </c>
      <c r="AK125" s="6">
        <f>AJ125</f>
        <v>-28</v>
      </c>
    </row>
    <row r="126" spans="1:37" x14ac:dyDescent="0.25">
      <c r="A126" s="47" t="s">
        <v>57</v>
      </c>
      <c r="B126" s="76">
        <f>VLOOKUP(A126,[1]INTI!$F$4:$G$317,2,FALSE)</f>
        <v>27.521000000000001</v>
      </c>
      <c r="C126" s="8" t="s">
        <v>7</v>
      </c>
      <c r="D126" s="8" t="s">
        <v>4</v>
      </c>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f>SUM(F126:AJ126)</f>
        <v>0</v>
      </c>
    </row>
    <row r="127" spans="1:37" x14ac:dyDescent="0.25">
      <c r="A127" s="48" t="str">
        <f t="shared" ref="A127:A129" si="59">A126</f>
        <v>V33</v>
      </c>
      <c r="B127" s="77"/>
      <c r="C127" s="76" t="s">
        <v>8</v>
      </c>
      <c r="D127" s="8" t="s">
        <v>4</v>
      </c>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f>SUM(F127:AJ127)</f>
        <v>0</v>
      </c>
    </row>
    <row r="128" spans="1:37" x14ac:dyDescent="0.25">
      <c r="A128" s="48" t="str">
        <f t="shared" si="59"/>
        <v>V33</v>
      </c>
      <c r="B128" s="77"/>
      <c r="C128" s="78"/>
      <c r="D128" s="8" t="s">
        <v>3</v>
      </c>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f>SUM(F128:AJ128)</f>
        <v>0</v>
      </c>
    </row>
    <row r="129" spans="1:37" x14ac:dyDescent="0.25">
      <c r="A129" s="49" t="str">
        <f t="shared" si="59"/>
        <v>V33</v>
      </c>
      <c r="B129" s="78"/>
      <c r="C129" s="5" t="s">
        <v>9</v>
      </c>
      <c r="D129" s="5" t="s">
        <v>4</v>
      </c>
      <c r="E129" s="1">
        <v>73.099999999999994</v>
      </c>
      <c r="F129" s="6">
        <f t="shared" ref="F129:AH129" si="60">E129+F126-F127</f>
        <v>73.099999999999994</v>
      </c>
      <c r="G129" s="6">
        <f t="shared" si="60"/>
        <v>73.099999999999994</v>
      </c>
      <c r="H129" s="6">
        <f t="shared" si="60"/>
        <v>73.099999999999994</v>
      </c>
      <c r="I129" s="6">
        <f t="shared" si="60"/>
        <v>73.099999999999994</v>
      </c>
      <c r="J129" s="6">
        <f t="shared" si="60"/>
        <v>73.099999999999994</v>
      </c>
      <c r="K129" s="6">
        <f t="shared" si="60"/>
        <v>73.099999999999994</v>
      </c>
      <c r="L129" s="6">
        <f t="shared" si="60"/>
        <v>73.099999999999994</v>
      </c>
      <c r="M129" s="6">
        <f t="shared" si="60"/>
        <v>73.099999999999994</v>
      </c>
      <c r="N129" s="6">
        <f t="shared" si="60"/>
        <v>73.099999999999994</v>
      </c>
      <c r="O129" s="6">
        <f t="shared" si="60"/>
        <v>73.099999999999994</v>
      </c>
      <c r="P129" s="6">
        <f t="shared" si="60"/>
        <v>73.099999999999994</v>
      </c>
      <c r="Q129" s="6">
        <f t="shared" si="60"/>
        <v>73.099999999999994</v>
      </c>
      <c r="R129" s="6">
        <f t="shared" si="60"/>
        <v>73.099999999999994</v>
      </c>
      <c r="S129" s="6">
        <f t="shared" si="60"/>
        <v>73.099999999999994</v>
      </c>
      <c r="T129" s="6">
        <f t="shared" si="60"/>
        <v>73.099999999999994</v>
      </c>
      <c r="U129" s="6">
        <f t="shared" si="60"/>
        <v>73.099999999999994</v>
      </c>
      <c r="V129" s="6">
        <f t="shared" si="60"/>
        <v>73.099999999999994</v>
      </c>
      <c r="W129" s="6">
        <f t="shared" si="60"/>
        <v>73.099999999999994</v>
      </c>
      <c r="X129" s="6">
        <f t="shared" si="60"/>
        <v>73.099999999999994</v>
      </c>
      <c r="Y129" s="6">
        <f t="shared" si="60"/>
        <v>73.099999999999994</v>
      </c>
      <c r="Z129" s="6">
        <f t="shared" si="60"/>
        <v>73.099999999999994</v>
      </c>
      <c r="AA129" s="6">
        <f t="shared" si="60"/>
        <v>73.099999999999994</v>
      </c>
      <c r="AB129" s="6">
        <f t="shared" si="60"/>
        <v>73.099999999999994</v>
      </c>
      <c r="AC129" s="6">
        <f t="shared" si="60"/>
        <v>73.099999999999994</v>
      </c>
      <c r="AD129" s="6">
        <f t="shared" si="60"/>
        <v>73.099999999999994</v>
      </c>
      <c r="AE129" s="6">
        <f>AD129+AE126-AE127</f>
        <v>73.099999999999994</v>
      </c>
      <c r="AF129" s="6">
        <f>AE129+AF126-AF127</f>
        <v>73.099999999999994</v>
      </c>
      <c r="AG129" s="6">
        <f t="shared" si="60"/>
        <v>73.099999999999994</v>
      </c>
      <c r="AH129" s="6">
        <f t="shared" si="60"/>
        <v>73.099999999999994</v>
      </c>
      <c r="AI129" s="6">
        <f>AG129+AI126-AI127</f>
        <v>73.099999999999994</v>
      </c>
      <c r="AJ129" s="6">
        <f>AH129+AJ126-AJ127</f>
        <v>73.099999999999994</v>
      </c>
      <c r="AK129" s="6">
        <f>AJ129</f>
        <v>73.099999999999994</v>
      </c>
    </row>
    <row r="130" spans="1:37" x14ac:dyDescent="0.25">
      <c r="A130" s="47" t="s">
        <v>58</v>
      </c>
      <c r="B130" s="76">
        <f>VLOOKUP(A130,[1]INTI!$F$4:$G$317,2,FALSE)</f>
        <v>23.297999999999998</v>
      </c>
      <c r="C130" s="8" t="s">
        <v>7</v>
      </c>
      <c r="D130" s="8" t="s">
        <v>4</v>
      </c>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f>SUM(F130:AJ130)</f>
        <v>0</v>
      </c>
    </row>
    <row r="131" spans="1:37" x14ac:dyDescent="0.25">
      <c r="A131" s="48" t="str">
        <f t="shared" ref="A131:A133" si="61">A130</f>
        <v>Q18</v>
      </c>
      <c r="B131" s="77"/>
      <c r="C131" s="76" t="s">
        <v>8</v>
      </c>
      <c r="D131" s="8" t="s">
        <v>4</v>
      </c>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f>SUM(F131:AJ131)</f>
        <v>0</v>
      </c>
    </row>
    <row r="132" spans="1:37" x14ac:dyDescent="0.25">
      <c r="A132" s="48" t="str">
        <f t="shared" si="61"/>
        <v>Q18</v>
      </c>
      <c r="B132" s="77"/>
      <c r="C132" s="78"/>
      <c r="D132" s="8" t="s">
        <v>3</v>
      </c>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f>SUM(F132:AJ132)</f>
        <v>0</v>
      </c>
    </row>
    <row r="133" spans="1:37" x14ac:dyDescent="0.25">
      <c r="A133" s="49" t="str">
        <f t="shared" si="61"/>
        <v>Q18</v>
      </c>
      <c r="B133" s="78"/>
      <c r="C133" s="5" t="s">
        <v>9</v>
      </c>
      <c r="D133" s="5" t="s">
        <v>4</v>
      </c>
      <c r="E133" s="1">
        <v>756.48999999999978</v>
      </c>
      <c r="F133" s="6">
        <f t="shared" ref="F133:AH133" si="62">E133+F130-F131</f>
        <v>756.48999999999978</v>
      </c>
      <c r="G133" s="6">
        <f t="shared" si="62"/>
        <v>756.48999999999978</v>
      </c>
      <c r="H133" s="6">
        <f t="shared" si="62"/>
        <v>756.48999999999978</v>
      </c>
      <c r="I133" s="6">
        <f t="shared" si="62"/>
        <v>756.48999999999978</v>
      </c>
      <c r="J133" s="6">
        <f t="shared" si="62"/>
        <v>756.48999999999978</v>
      </c>
      <c r="K133" s="6">
        <f t="shared" si="62"/>
        <v>756.48999999999978</v>
      </c>
      <c r="L133" s="6">
        <f t="shared" si="62"/>
        <v>756.48999999999978</v>
      </c>
      <c r="M133" s="6">
        <f t="shared" si="62"/>
        <v>756.48999999999978</v>
      </c>
      <c r="N133" s="6">
        <f t="shared" si="62"/>
        <v>756.48999999999978</v>
      </c>
      <c r="O133" s="6">
        <f t="shared" si="62"/>
        <v>756.48999999999978</v>
      </c>
      <c r="P133" s="6">
        <f t="shared" si="62"/>
        <v>756.48999999999978</v>
      </c>
      <c r="Q133" s="6">
        <f t="shared" si="62"/>
        <v>756.48999999999978</v>
      </c>
      <c r="R133" s="6">
        <f t="shared" si="62"/>
        <v>756.48999999999978</v>
      </c>
      <c r="S133" s="6">
        <f t="shared" si="62"/>
        <v>756.48999999999978</v>
      </c>
      <c r="T133" s="6">
        <f t="shared" si="62"/>
        <v>756.48999999999978</v>
      </c>
      <c r="U133" s="6">
        <f t="shared" si="62"/>
        <v>756.48999999999978</v>
      </c>
      <c r="V133" s="6">
        <f t="shared" si="62"/>
        <v>756.48999999999978</v>
      </c>
      <c r="W133" s="6">
        <f t="shared" si="62"/>
        <v>756.48999999999978</v>
      </c>
      <c r="X133" s="6">
        <f t="shared" si="62"/>
        <v>756.48999999999978</v>
      </c>
      <c r="Y133" s="6">
        <f t="shared" si="62"/>
        <v>756.48999999999978</v>
      </c>
      <c r="Z133" s="6">
        <f t="shared" si="62"/>
        <v>756.48999999999978</v>
      </c>
      <c r="AA133" s="6">
        <f t="shared" si="62"/>
        <v>756.48999999999978</v>
      </c>
      <c r="AB133" s="6">
        <f t="shared" si="62"/>
        <v>756.48999999999978</v>
      </c>
      <c r="AC133" s="6">
        <f t="shared" si="62"/>
        <v>756.48999999999978</v>
      </c>
      <c r="AD133" s="6">
        <f t="shared" si="62"/>
        <v>756.48999999999978</v>
      </c>
      <c r="AE133" s="6">
        <f>AD133+AE130-AE131</f>
        <v>756.48999999999978</v>
      </c>
      <c r="AF133" s="6">
        <f>AE133+AF130-AF131</f>
        <v>756.48999999999978</v>
      </c>
      <c r="AG133" s="6">
        <f t="shared" si="62"/>
        <v>756.48999999999978</v>
      </c>
      <c r="AH133" s="6">
        <f t="shared" si="62"/>
        <v>756.48999999999978</v>
      </c>
      <c r="AI133" s="6">
        <f>AG133+AI130-AI131</f>
        <v>756.48999999999978</v>
      </c>
      <c r="AJ133" s="6">
        <f>AH133+AJ130-AJ131</f>
        <v>756.48999999999978</v>
      </c>
      <c r="AK133" s="6">
        <f>AJ133</f>
        <v>756.48999999999978</v>
      </c>
    </row>
    <row r="134" spans="1:37" x14ac:dyDescent="0.25">
      <c r="A134" s="47" t="s">
        <v>59</v>
      </c>
      <c r="B134" s="76">
        <f>VLOOKUP(A134,[1]INTI!$F$4:$G$317,2,FALSE)</f>
        <v>11.544</v>
      </c>
      <c r="C134" s="8" t="s">
        <v>7</v>
      </c>
      <c r="D134" s="8" t="s">
        <v>4</v>
      </c>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f>SUM(F134:AJ134)</f>
        <v>0</v>
      </c>
    </row>
    <row r="135" spans="1:37" x14ac:dyDescent="0.25">
      <c r="A135" s="48" t="str">
        <f t="shared" ref="A135:A137" si="63">A134</f>
        <v>L01</v>
      </c>
      <c r="B135" s="77"/>
      <c r="C135" s="76" t="s">
        <v>8</v>
      </c>
      <c r="D135" s="8" t="s">
        <v>4</v>
      </c>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f>SUM(F135:AJ135)</f>
        <v>0</v>
      </c>
    </row>
    <row r="136" spans="1:37" x14ac:dyDescent="0.25">
      <c r="A136" s="48" t="str">
        <f t="shared" si="63"/>
        <v>L01</v>
      </c>
      <c r="B136" s="77"/>
      <c r="C136" s="78"/>
      <c r="D136" s="8" t="s">
        <v>3</v>
      </c>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f>SUM(F136:AJ136)</f>
        <v>0</v>
      </c>
    </row>
    <row r="137" spans="1:37" x14ac:dyDescent="0.25">
      <c r="A137" s="49" t="str">
        <f t="shared" si="63"/>
        <v>L01</v>
      </c>
      <c r="B137" s="78"/>
      <c r="C137" s="5" t="s">
        <v>9</v>
      </c>
      <c r="D137" s="5" t="s">
        <v>4</v>
      </c>
      <c r="E137" s="1">
        <v>-1317.7459999999999</v>
      </c>
      <c r="F137" s="6">
        <f t="shared" ref="F137:AH137" si="64">E137+F134-F135</f>
        <v>-1317.7459999999999</v>
      </c>
      <c r="G137" s="6">
        <f t="shared" si="64"/>
        <v>-1317.7459999999999</v>
      </c>
      <c r="H137" s="6">
        <f t="shared" si="64"/>
        <v>-1317.7459999999999</v>
      </c>
      <c r="I137" s="6">
        <f t="shared" si="64"/>
        <v>-1317.7459999999999</v>
      </c>
      <c r="J137" s="6">
        <f t="shared" si="64"/>
        <v>-1317.7459999999999</v>
      </c>
      <c r="K137" s="6">
        <f t="shared" si="64"/>
        <v>-1317.7459999999999</v>
      </c>
      <c r="L137" s="6">
        <f t="shared" si="64"/>
        <v>-1317.7459999999999</v>
      </c>
      <c r="M137" s="6">
        <f t="shared" si="64"/>
        <v>-1317.7459999999999</v>
      </c>
      <c r="N137" s="6">
        <f t="shared" si="64"/>
        <v>-1317.7459999999999</v>
      </c>
      <c r="O137" s="6">
        <f t="shared" si="64"/>
        <v>-1317.7459999999999</v>
      </c>
      <c r="P137" s="6">
        <f t="shared" si="64"/>
        <v>-1317.7459999999999</v>
      </c>
      <c r="Q137" s="6">
        <f t="shared" si="64"/>
        <v>-1317.7459999999999</v>
      </c>
      <c r="R137" s="6">
        <f t="shared" si="64"/>
        <v>-1317.7459999999999</v>
      </c>
      <c r="S137" s="6">
        <f t="shared" si="64"/>
        <v>-1317.7459999999999</v>
      </c>
      <c r="T137" s="6">
        <f t="shared" si="64"/>
        <v>-1317.7459999999999</v>
      </c>
      <c r="U137" s="6">
        <f t="shared" si="64"/>
        <v>-1317.7459999999999</v>
      </c>
      <c r="V137" s="6">
        <f t="shared" si="64"/>
        <v>-1317.7459999999999</v>
      </c>
      <c r="W137" s="6">
        <f t="shared" si="64"/>
        <v>-1317.7459999999999</v>
      </c>
      <c r="X137" s="6">
        <f t="shared" si="64"/>
        <v>-1317.7459999999999</v>
      </c>
      <c r="Y137" s="6">
        <f t="shared" si="64"/>
        <v>-1317.7459999999999</v>
      </c>
      <c r="Z137" s="6">
        <f t="shared" si="64"/>
        <v>-1317.7459999999999</v>
      </c>
      <c r="AA137" s="6">
        <f t="shared" si="64"/>
        <v>-1317.7459999999999</v>
      </c>
      <c r="AB137" s="6">
        <f t="shared" si="64"/>
        <v>-1317.7459999999999</v>
      </c>
      <c r="AC137" s="6">
        <f t="shared" si="64"/>
        <v>-1317.7459999999999</v>
      </c>
      <c r="AD137" s="6">
        <f t="shared" si="64"/>
        <v>-1317.7459999999999</v>
      </c>
      <c r="AE137" s="6">
        <f>AD137+AE134-AE135</f>
        <v>-1317.7459999999999</v>
      </c>
      <c r="AF137" s="6">
        <f>AE137+AF134-AF135</f>
        <v>-1317.7459999999999</v>
      </c>
      <c r="AG137" s="6">
        <f t="shared" si="64"/>
        <v>-1317.7459999999999</v>
      </c>
      <c r="AH137" s="6">
        <f t="shared" si="64"/>
        <v>-1317.7459999999999</v>
      </c>
      <c r="AI137" s="6">
        <f>AG137+AI134-AI135</f>
        <v>-1317.7459999999999</v>
      </c>
      <c r="AJ137" s="6">
        <f>AH137+AJ134-AJ135</f>
        <v>-1317.7459999999999</v>
      </c>
      <c r="AK137" s="6">
        <f>AJ137</f>
        <v>-1317.7459999999999</v>
      </c>
    </row>
    <row r="138" spans="1:37" x14ac:dyDescent="0.25">
      <c r="A138" s="47" t="s">
        <v>60</v>
      </c>
      <c r="B138" s="76">
        <f>VLOOKUP(A138,[1]INTI!$F$4:$G$317,2,FALSE)</f>
        <v>21.821000000000002</v>
      </c>
      <c r="C138" s="8" t="s">
        <v>7</v>
      </c>
      <c r="D138" s="8" t="s">
        <v>4</v>
      </c>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f>SUM(F138:AJ138)</f>
        <v>0</v>
      </c>
    </row>
    <row r="139" spans="1:37" x14ac:dyDescent="0.25">
      <c r="A139" s="48" t="str">
        <f t="shared" ref="A139:A141" si="65">A138</f>
        <v>R27</v>
      </c>
      <c r="B139" s="77"/>
      <c r="C139" s="76" t="s">
        <v>8</v>
      </c>
      <c r="D139" s="8" t="s">
        <v>4</v>
      </c>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f>SUM(F139:AJ139)</f>
        <v>0</v>
      </c>
    </row>
    <row r="140" spans="1:37" x14ac:dyDescent="0.25">
      <c r="A140" s="48" t="str">
        <f t="shared" si="65"/>
        <v>R27</v>
      </c>
      <c r="B140" s="77"/>
      <c r="C140" s="78"/>
      <c r="D140" s="8" t="s">
        <v>3</v>
      </c>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f>SUM(F140:AJ140)</f>
        <v>0</v>
      </c>
    </row>
    <row r="141" spans="1:37" x14ac:dyDescent="0.25">
      <c r="A141" s="49" t="str">
        <f t="shared" si="65"/>
        <v>R27</v>
      </c>
      <c r="B141" s="78"/>
      <c r="C141" s="5" t="s">
        <v>9</v>
      </c>
      <c r="D141" s="5" t="s">
        <v>4</v>
      </c>
      <c r="E141" s="1">
        <v>-78</v>
      </c>
      <c r="F141" s="6">
        <f t="shared" ref="F141:AH141" si="66">E141+F138-F139</f>
        <v>-78</v>
      </c>
      <c r="G141" s="6">
        <f t="shared" si="66"/>
        <v>-78</v>
      </c>
      <c r="H141" s="6">
        <f t="shared" si="66"/>
        <v>-78</v>
      </c>
      <c r="I141" s="6">
        <f t="shared" si="66"/>
        <v>-78</v>
      </c>
      <c r="J141" s="6">
        <f t="shared" si="66"/>
        <v>-78</v>
      </c>
      <c r="K141" s="6">
        <f t="shared" si="66"/>
        <v>-78</v>
      </c>
      <c r="L141" s="6">
        <f t="shared" si="66"/>
        <v>-78</v>
      </c>
      <c r="M141" s="6">
        <f t="shared" si="66"/>
        <v>-78</v>
      </c>
      <c r="N141" s="6">
        <f t="shared" si="66"/>
        <v>-78</v>
      </c>
      <c r="O141" s="6">
        <f t="shared" si="66"/>
        <v>-78</v>
      </c>
      <c r="P141" s="6">
        <f t="shared" si="66"/>
        <v>-78</v>
      </c>
      <c r="Q141" s="6">
        <f t="shared" si="66"/>
        <v>-78</v>
      </c>
      <c r="R141" s="6">
        <f t="shared" si="66"/>
        <v>-78</v>
      </c>
      <c r="S141" s="6">
        <f t="shared" si="66"/>
        <v>-78</v>
      </c>
      <c r="T141" s="6">
        <f t="shared" si="66"/>
        <v>-78</v>
      </c>
      <c r="U141" s="6">
        <f t="shared" si="66"/>
        <v>-78</v>
      </c>
      <c r="V141" s="6">
        <f t="shared" si="66"/>
        <v>-78</v>
      </c>
      <c r="W141" s="6">
        <f t="shared" si="66"/>
        <v>-78</v>
      </c>
      <c r="X141" s="6">
        <f t="shared" si="66"/>
        <v>-78</v>
      </c>
      <c r="Y141" s="6">
        <f t="shared" si="66"/>
        <v>-78</v>
      </c>
      <c r="Z141" s="6">
        <f t="shared" si="66"/>
        <v>-78</v>
      </c>
      <c r="AA141" s="6">
        <f t="shared" si="66"/>
        <v>-78</v>
      </c>
      <c r="AB141" s="6">
        <f t="shared" si="66"/>
        <v>-78</v>
      </c>
      <c r="AC141" s="6">
        <f t="shared" si="66"/>
        <v>-78</v>
      </c>
      <c r="AD141" s="6">
        <f t="shared" si="66"/>
        <v>-78</v>
      </c>
      <c r="AE141" s="6">
        <f>AD141+AE138-AE139</f>
        <v>-78</v>
      </c>
      <c r="AF141" s="6">
        <f>AE141+AF138-AF139</f>
        <v>-78</v>
      </c>
      <c r="AG141" s="6">
        <f t="shared" si="66"/>
        <v>-78</v>
      </c>
      <c r="AH141" s="6">
        <f t="shared" si="66"/>
        <v>-78</v>
      </c>
      <c r="AI141" s="6">
        <f>AG141+AI138-AI139</f>
        <v>-78</v>
      </c>
      <c r="AJ141" s="6">
        <f>AH141+AJ138-AJ139</f>
        <v>-78</v>
      </c>
      <c r="AK141" s="6">
        <f>AJ141</f>
        <v>-78</v>
      </c>
    </row>
    <row r="142" spans="1:37" x14ac:dyDescent="0.25">
      <c r="A142" s="47" t="s">
        <v>61</v>
      </c>
      <c r="B142" s="76">
        <f>VLOOKUP(A142,[1]INTI!$F$4:$G$317,2,FALSE)</f>
        <v>24.97</v>
      </c>
      <c r="C142" s="8" t="s">
        <v>7</v>
      </c>
      <c r="D142" s="8" t="s">
        <v>4</v>
      </c>
      <c r="E142" s="1"/>
      <c r="F142" s="1"/>
      <c r="G142" s="1"/>
      <c r="H142" s="1"/>
      <c r="I142" s="1"/>
      <c r="J142" s="1"/>
      <c r="K142" s="1"/>
      <c r="L142" s="1"/>
      <c r="M142" s="1"/>
      <c r="N142" s="1"/>
      <c r="O142" s="1"/>
      <c r="P142" s="1"/>
      <c r="Q142" s="1"/>
      <c r="R142" s="1"/>
      <c r="S142" s="1"/>
      <c r="T142" s="1"/>
      <c r="U142" s="1"/>
      <c r="V142" s="1"/>
      <c r="W142" s="1"/>
      <c r="X142" s="1"/>
      <c r="Y142" s="1">
        <f>(26+32)*1.7</f>
        <v>98.6</v>
      </c>
      <c r="Z142" s="1">
        <f>(44+35)*1.7</f>
        <v>134.29999999999998</v>
      </c>
      <c r="AA142" s="1">
        <f>(32+36)*1.7-24</f>
        <v>91.6</v>
      </c>
      <c r="AB142" s="1">
        <f>(19+36)*1.7-1.72</f>
        <v>91.78</v>
      </c>
      <c r="AC142" s="1">
        <f>30*1.7</f>
        <v>51</v>
      </c>
      <c r="AD142" s="1"/>
      <c r="AE142" s="1"/>
      <c r="AF142" s="1"/>
      <c r="AG142" s="1"/>
      <c r="AH142" s="1"/>
      <c r="AI142" s="1"/>
      <c r="AJ142" s="1"/>
      <c r="AK142" s="1">
        <f>SUM(F142:AJ142)</f>
        <v>467.28</v>
      </c>
    </row>
    <row r="143" spans="1:37" x14ac:dyDescent="0.25">
      <c r="A143" s="48" t="str">
        <f t="shared" ref="A143:A145" si="67">A142</f>
        <v>Q25</v>
      </c>
      <c r="B143" s="77"/>
      <c r="C143" s="76" t="s">
        <v>8</v>
      </c>
      <c r="D143" s="8" t="s">
        <v>4</v>
      </c>
      <c r="E143" s="1"/>
      <c r="F143" s="1"/>
      <c r="G143" s="1"/>
      <c r="H143" s="1"/>
      <c r="I143" s="1"/>
      <c r="J143" s="1"/>
      <c r="K143" s="1"/>
      <c r="L143" s="1"/>
      <c r="M143" s="1"/>
      <c r="N143" s="1"/>
      <c r="O143" s="1"/>
      <c r="P143" s="1"/>
      <c r="Q143" s="1"/>
      <c r="R143" s="1"/>
      <c r="S143" s="1"/>
      <c r="T143" s="1"/>
      <c r="U143" s="1"/>
      <c r="V143" s="1"/>
      <c r="W143" s="1"/>
      <c r="X143" s="1"/>
      <c r="Y143" s="1">
        <v>118.72</v>
      </c>
      <c r="Z143" s="1">
        <v>131.6</v>
      </c>
      <c r="AA143" s="1">
        <v>125.16</v>
      </c>
      <c r="AB143" s="1">
        <v>119.56</v>
      </c>
      <c r="AC143" s="1"/>
      <c r="AD143" s="1"/>
      <c r="AE143" s="1"/>
      <c r="AF143" s="1"/>
      <c r="AG143" s="1"/>
      <c r="AH143" s="1"/>
      <c r="AI143" s="1"/>
      <c r="AJ143" s="1"/>
      <c r="AK143" s="1">
        <f>SUM(F143:AJ143)</f>
        <v>495.04</v>
      </c>
    </row>
    <row r="144" spans="1:37" x14ac:dyDescent="0.25">
      <c r="A144" s="48" t="str">
        <f t="shared" si="67"/>
        <v>Q25</v>
      </c>
      <c r="B144" s="77"/>
      <c r="C144" s="78"/>
      <c r="D144" s="8" t="s">
        <v>3</v>
      </c>
      <c r="E144" s="1"/>
      <c r="F144" s="1"/>
      <c r="G144" s="1"/>
      <c r="H144" s="1"/>
      <c r="I144" s="1"/>
      <c r="J144" s="1"/>
      <c r="K144" s="1"/>
      <c r="L144" s="1"/>
      <c r="M144" s="1"/>
      <c r="N144" s="1"/>
      <c r="O144" s="1"/>
      <c r="P144" s="1"/>
      <c r="Q144" s="1"/>
      <c r="R144" s="1"/>
      <c r="S144" s="1"/>
      <c r="T144" s="1"/>
      <c r="U144" s="1"/>
      <c r="V144" s="1"/>
      <c r="W144" s="1"/>
      <c r="X144" s="1"/>
      <c r="Y144" s="1">
        <v>2.7</v>
      </c>
      <c r="Z144" s="1">
        <v>3.07</v>
      </c>
      <c r="AA144" s="1">
        <v>2.92</v>
      </c>
      <c r="AB144" s="1">
        <v>2.79</v>
      </c>
      <c r="AC144" s="1"/>
      <c r="AD144" s="1"/>
      <c r="AE144" s="1"/>
      <c r="AF144" s="1"/>
      <c r="AG144" s="1"/>
      <c r="AH144" s="1"/>
      <c r="AI144" s="1"/>
      <c r="AJ144" s="1"/>
      <c r="AK144" s="1">
        <f>SUM(F144:AJ144)</f>
        <v>11.48</v>
      </c>
    </row>
    <row r="145" spans="1:37" x14ac:dyDescent="0.25">
      <c r="A145" s="49" t="str">
        <f t="shared" si="67"/>
        <v>Q25</v>
      </c>
      <c r="B145" s="78"/>
      <c r="C145" s="5" t="s">
        <v>9</v>
      </c>
      <c r="D145" s="5" t="s">
        <v>4</v>
      </c>
      <c r="E145" s="1">
        <v>-17.22</v>
      </c>
      <c r="F145" s="6">
        <f t="shared" ref="F145:AH145" si="68">E145+F142-F143</f>
        <v>-17.22</v>
      </c>
      <c r="G145" s="6">
        <f t="shared" si="68"/>
        <v>-17.22</v>
      </c>
      <c r="H145" s="6">
        <f t="shared" si="68"/>
        <v>-17.22</v>
      </c>
      <c r="I145" s="6">
        <f t="shared" si="68"/>
        <v>-17.22</v>
      </c>
      <c r="J145" s="6">
        <f t="shared" si="68"/>
        <v>-17.22</v>
      </c>
      <c r="K145" s="6">
        <f t="shared" si="68"/>
        <v>-17.22</v>
      </c>
      <c r="L145" s="6">
        <f t="shared" si="68"/>
        <v>-17.22</v>
      </c>
      <c r="M145" s="6">
        <f t="shared" si="68"/>
        <v>-17.22</v>
      </c>
      <c r="N145" s="6">
        <f t="shared" si="68"/>
        <v>-17.22</v>
      </c>
      <c r="O145" s="6">
        <f t="shared" si="68"/>
        <v>-17.22</v>
      </c>
      <c r="P145" s="6">
        <f t="shared" si="68"/>
        <v>-17.22</v>
      </c>
      <c r="Q145" s="6">
        <f t="shared" si="68"/>
        <v>-17.22</v>
      </c>
      <c r="R145" s="6">
        <f t="shared" si="68"/>
        <v>-17.22</v>
      </c>
      <c r="S145" s="6">
        <f t="shared" si="68"/>
        <v>-17.22</v>
      </c>
      <c r="T145" s="6">
        <f t="shared" si="68"/>
        <v>-17.22</v>
      </c>
      <c r="U145" s="6">
        <f t="shared" si="68"/>
        <v>-17.22</v>
      </c>
      <c r="V145" s="6">
        <f t="shared" si="68"/>
        <v>-17.22</v>
      </c>
      <c r="W145" s="6">
        <f t="shared" si="68"/>
        <v>-17.22</v>
      </c>
      <c r="X145" s="6">
        <f t="shared" si="68"/>
        <v>-17.22</v>
      </c>
      <c r="Y145" s="6">
        <f t="shared" si="68"/>
        <v>-37.340000000000003</v>
      </c>
      <c r="Z145" s="6">
        <f t="shared" si="68"/>
        <v>-34.640000000000015</v>
      </c>
      <c r="AA145" s="6">
        <f t="shared" si="68"/>
        <v>-68.200000000000017</v>
      </c>
      <c r="AB145" s="6">
        <f t="shared" si="68"/>
        <v>-95.980000000000018</v>
      </c>
      <c r="AC145" s="6">
        <f t="shared" si="68"/>
        <v>-44.980000000000018</v>
      </c>
      <c r="AD145" s="6">
        <f t="shared" si="68"/>
        <v>-44.980000000000018</v>
      </c>
      <c r="AE145" s="6">
        <f>AD145+AE142-AE143</f>
        <v>-44.980000000000018</v>
      </c>
      <c r="AF145" s="6">
        <f>AE145+AF142-AF143</f>
        <v>-44.980000000000018</v>
      </c>
      <c r="AG145" s="6">
        <f t="shared" si="68"/>
        <v>-44.980000000000018</v>
      </c>
      <c r="AH145" s="6">
        <f t="shared" si="68"/>
        <v>-44.980000000000018</v>
      </c>
      <c r="AI145" s="6">
        <f>AG145+AI142-AI143</f>
        <v>-44.980000000000018</v>
      </c>
      <c r="AJ145" s="6">
        <f>AH145+AJ142-AJ143</f>
        <v>-44.980000000000018</v>
      </c>
      <c r="AK145" s="6">
        <f>AJ145</f>
        <v>-44.980000000000018</v>
      </c>
    </row>
    <row r="146" spans="1:37" x14ac:dyDescent="0.25">
      <c r="A146" s="47" t="s">
        <v>62</v>
      </c>
      <c r="B146" s="76">
        <f>VLOOKUP(A146,[1]INTI!$F$4:$G$317,2,FALSE)</f>
        <v>20.872</v>
      </c>
      <c r="C146" s="8" t="s">
        <v>7</v>
      </c>
      <c r="D146" s="8" t="s">
        <v>4</v>
      </c>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f>SUM(F146:AJ146)</f>
        <v>0</v>
      </c>
    </row>
    <row r="147" spans="1:37" x14ac:dyDescent="0.25">
      <c r="A147" s="48" t="str">
        <f t="shared" ref="A147:A149" si="69">A146</f>
        <v>R26</v>
      </c>
      <c r="B147" s="77"/>
      <c r="C147" s="76" t="s">
        <v>8</v>
      </c>
      <c r="D147" s="8" t="s">
        <v>4</v>
      </c>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f>SUM(F147:AJ147)</f>
        <v>0</v>
      </c>
    </row>
    <row r="148" spans="1:37" x14ac:dyDescent="0.25">
      <c r="A148" s="48" t="str">
        <f t="shared" si="69"/>
        <v>R26</v>
      </c>
      <c r="B148" s="77"/>
      <c r="C148" s="78"/>
      <c r="D148" s="8" t="s">
        <v>3</v>
      </c>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f>SUM(F148:AJ148)</f>
        <v>0</v>
      </c>
    </row>
    <row r="149" spans="1:37" x14ac:dyDescent="0.25">
      <c r="A149" s="49" t="str">
        <f t="shared" si="69"/>
        <v>R26</v>
      </c>
      <c r="B149" s="78"/>
      <c r="C149" s="5" t="s">
        <v>9</v>
      </c>
      <c r="D149" s="5" t="s">
        <v>4</v>
      </c>
      <c r="E149" s="1">
        <v>-190.84</v>
      </c>
      <c r="F149" s="6">
        <f t="shared" ref="F149:AH149" si="70">E149+F146-F147</f>
        <v>-190.84</v>
      </c>
      <c r="G149" s="6">
        <f t="shared" si="70"/>
        <v>-190.84</v>
      </c>
      <c r="H149" s="6">
        <f t="shared" si="70"/>
        <v>-190.84</v>
      </c>
      <c r="I149" s="6">
        <f t="shared" si="70"/>
        <v>-190.84</v>
      </c>
      <c r="J149" s="6">
        <f t="shared" si="70"/>
        <v>-190.84</v>
      </c>
      <c r="K149" s="6">
        <f t="shared" si="70"/>
        <v>-190.84</v>
      </c>
      <c r="L149" s="6">
        <f t="shared" si="70"/>
        <v>-190.84</v>
      </c>
      <c r="M149" s="6">
        <f t="shared" si="70"/>
        <v>-190.84</v>
      </c>
      <c r="N149" s="6">
        <f t="shared" si="70"/>
        <v>-190.84</v>
      </c>
      <c r="O149" s="6">
        <f t="shared" si="70"/>
        <v>-190.84</v>
      </c>
      <c r="P149" s="6">
        <f t="shared" si="70"/>
        <v>-190.84</v>
      </c>
      <c r="Q149" s="6">
        <f t="shared" si="70"/>
        <v>-190.84</v>
      </c>
      <c r="R149" s="6">
        <f t="shared" si="70"/>
        <v>-190.84</v>
      </c>
      <c r="S149" s="6">
        <f t="shared" si="70"/>
        <v>-190.84</v>
      </c>
      <c r="T149" s="6">
        <f t="shared" si="70"/>
        <v>-190.84</v>
      </c>
      <c r="U149" s="6">
        <f t="shared" si="70"/>
        <v>-190.84</v>
      </c>
      <c r="V149" s="6">
        <f t="shared" si="70"/>
        <v>-190.84</v>
      </c>
      <c r="W149" s="6">
        <f t="shared" si="70"/>
        <v>-190.84</v>
      </c>
      <c r="X149" s="6">
        <f t="shared" si="70"/>
        <v>-190.84</v>
      </c>
      <c r="Y149" s="6">
        <f t="shared" si="70"/>
        <v>-190.84</v>
      </c>
      <c r="Z149" s="6">
        <f t="shared" si="70"/>
        <v>-190.84</v>
      </c>
      <c r="AA149" s="6">
        <f t="shared" si="70"/>
        <v>-190.84</v>
      </c>
      <c r="AB149" s="6">
        <f t="shared" si="70"/>
        <v>-190.84</v>
      </c>
      <c r="AC149" s="6">
        <f t="shared" si="70"/>
        <v>-190.84</v>
      </c>
      <c r="AD149" s="6">
        <f t="shared" si="70"/>
        <v>-190.84</v>
      </c>
      <c r="AE149" s="6">
        <f>AD149+AE146-AE147</f>
        <v>-190.84</v>
      </c>
      <c r="AF149" s="6">
        <f>AE149+AF146-AF147</f>
        <v>-190.84</v>
      </c>
      <c r="AG149" s="6">
        <f t="shared" si="70"/>
        <v>-190.84</v>
      </c>
      <c r="AH149" s="6">
        <f t="shared" si="70"/>
        <v>-190.84</v>
      </c>
      <c r="AI149" s="6">
        <f>AG149+AI146-AI147</f>
        <v>-190.84</v>
      </c>
      <c r="AJ149" s="6">
        <f>AH149+AJ146-AJ147</f>
        <v>-190.84</v>
      </c>
      <c r="AK149" s="6">
        <f>AJ149</f>
        <v>-190.84</v>
      </c>
    </row>
    <row r="150" spans="1:37" x14ac:dyDescent="0.25">
      <c r="A150" s="47" t="s">
        <v>63</v>
      </c>
      <c r="B150" s="76">
        <f>VLOOKUP(A150,[1]INTI!$F$4:$G$317,2,FALSE)</f>
        <v>26.111000000000001</v>
      </c>
      <c r="C150" s="8" t="s">
        <v>7</v>
      </c>
      <c r="D150" s="8" t="s">
        <v>4</v>
      </c>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f>SUM(F150:AJ150)</f>
        <v>0</v>
      </c>
    </row>
    <row r="151" spans="1:37" x14ac:dyDescent="0.25">
      <c r="A151" s="48" t="str">
        <f t="shared" ref="A151:A153" si="71">A150</f>
        <v>N07</v>
      </c>
      <c r="B151" s="77"/>
      <c r="C151" s="76" t="s">
        <v>8</v>
      </c>
      <c r="D151" s="8" t="s">
        <v>4</v>
      </c>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f>SUM(F151:AJ151)</f>
        <v>0</v>
      </c>
    </row>
    <row r="152" spans="1:37" x14ac:dyDescent="0.25">
      <c r="A152" s="48" t="str">
        <f t="shared" si="71"/>
        <v>N07</v>
      </c>
      <c r="B152" s="77"/>
      <c r="C152" s="78"/>
      <c r="D152" s="8" t="s">
        <v>3</v>
      </c>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f>SUM(F152:AJ152)</f>
        <v>0</v>
      </c>
    </row>
    <row r="153" spans="1:37" x14ac:dyDescent="0.25">
      <c r="A153" s="49" t="str">
        <f t="shared" si="71"/>
        <v>N07</v>
      </c>
      <c r="B153" s="78"/>
      <c r="C153" s="5" t="s">
        <v>9</v>
      </c>
      <c r="D153" s="5" t="s">
        <v>4</v>
      </c>
      <c r="E153" s="1">
        <v>-66.400000000000006</v>
      </c>
      <c r="F153" s="6">
        <f t="shared" ref="F153:AH153" si="72">E153+F150-F151</f>
        <v>-66.400000000000006</v>
      </c>
      <c r="G153" s="6">
        <f t="shared" si="72"/>
        <v>-66.400000000000006</v>
      </c>
      <c r="H153" s="6">
        <f t="shared" si="72"/>
        <v>-66.400000000000006</v>
      </c>
      <c r="I153" s="6">
        <f t="shared" si="72"/>
        <v>-66.400000000000006</v>
      </c>
      <c r="J153" s="6">
        <f t="shared" si="72"/>
        <v>-66.400000000000006</v>
      </c>
      <c r="K153" s="6">
        <f t="shared" si="72"/>
        <v>-66.400000000000006</v>
      </c>
      <c r="L153" s="6">
        <f t="shared" si="72"/>
        <v>-66.400000000000006</v>
      </c>
      <c r="M153" s="6">
        <f t="shared" si="72"/>
        <v>-66.400000000000006</v>
      </c>
      <c r="N153" s="6">
        <f t="shared" si="72"/>
        <v>-66.400000000000006</v>
      </c>
      <c r="O153" s="6">
        <f t="shared" si="72"/>
        <v>-66.400000000000006</v>
      </c>
      <c r="P153" s="6">
        <f t="shared" si="72"/>
        <v>-66.400000000000006</v>
      </c>
      <c r="Q153" s="6">
        <f t="shared" si="72"/>
        <v>-66.400000000000006</v>
      </c>
      <c r="R153" s="6">
        <f t="shared" si="72"/>
        <v>-66.400000000000006</v>
      </c>
      <c r="S153" s="6">
        <f t="shared" si="72"/>
        <v>-66.400000000000006</v>
      </c>
      <c r="T153" s="6">
        <f t="shared" si="72"/>
        <v>-66.400000000000006</v>
      </c>
      <c r="U153" s="6">
        <f t="shared" si="72"/>
        <v>-66.400000000000006</v>
      </c>
      <c r="V153" s="6">
        <f t="shared" si="72"/>
        <v>-66.400000000000006</v>
      </c>
      <c r="W153" s="6">
        <f t="shared" si="72"/>
        <v>-66.400000000000006</v>
      </c>
      <c r="X153" s="6">
        <f t="shared" si="72"/>
        <v>-66.400000000000006</v>
      </c>
      <c r="Y153" s="6">
        <f t="shared" si="72"/>
        <v>-66.400000000000006</v>
      </c>
      <c r="Z153" s="6">
        <f t="shared" si="72"/>
        <v>-66.400000000000006</v>
      </c>
      <c r="AA153" s="6">
        <f t="shared" si="72"/>
        <v>-66.400000000000006</v>
      </c>
      <c r="AB153" s="6">
        <f t="shared" si="72"/>
        <v>-66.400000000000006</v>
      </c>
      <c r="AC153" s="6">
        <f t="shared" si="72"/>
        <v>-66.400000000000006</v>
      </c>
      <c r="AD153" s="6">
        <f t="shared" si="72"/>
        <v>-66.400000000000006</v>
      </c>
      <c r="AE153" s="6">
        <f>AD153+AE150-AE151</f>
        <v>-66.400000000000006</v>
      </c>
      <c r="AF153" s="6">
        <f>AE153+AF150-AF151</f>
        <v>-66.400000000000006</v>
      </c>
      <c r="AG153" s="6">
        <f t="shared" si="72"/>
        <v>-66.400000000000006</v>
      </c>
      <c r="AH153" s="6">
        <f t="shared" si="72"/>
        <v>-66.400000000000006</v>
      </c>
      <c r="AI153" s="6">
        <f>AG153+AI150-AI151</f>
        <v>-66.400000000000006</v>
      </c>
      <c r="AJ153" s="6">
        <f>AH153+AJ150-AJ151</f>
        <v>-66.400000000000006</v>
      </c>
      <c r="AK153" s="6">
        <f>AJ153</f>
        <v>-66.400000000000006</v>
      </c>
    </row>
    <row r="154" spans="1:37" x14ac:dyDescent="0.25">
      <c r="A154" s="47" t="s">
        <v>64</v>
      </c>
      <c r="B154" s="76">
        <f>VLOOKUP(A154,[1]INTI!$F$4:$G$317,2,FALSE)</f>
        <v>17.151</v>
      </c>
      <c r="C154" s="8" t="s">
        <v>7</v>
      </c>
      <c r="D154" s="8" t="s">
        <v>4</v>
      </c>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f>SUM(F154:AJ154)</f>
        <v>0</v>
      </c>
    </row>
    <row r="155" spans="1:37" x14ac:dyDescent="0.25">
      <c r="A155" s="48" t="str">
        <f t="shared" ref="A155:A157" si="73">A154</f>
        <v>V26</v>
      </c>
      <c r="B155" s="77"/>
      <c r="C155" s="76" t="s">
        <v>8</v>
      </c>
      <c r="D155" s="8" t="s">
        <v>4</v>
      </c>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f>SUM(F155:AJ155)</f>
        <v>0</v>
      </c>
    </row>
    <row r="156" spans="1:37" x14ac:dyDescent="0.25">
      <c r="A156" s="48" t="str">
        <f t="shared" si="73"/>
        <v>V26</v>
      </c>
      <c r="B156" s="77"/>
      <c r="C156" s="78"/>
      <c r="D156" s="8" t="s">
        <v>3</v>
      </c>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f>SUM(F156:AJ156)</f>
        <v>0</v>
      </c>
    </row>
    <row r="157" spans="1:37" x14ac:dyDescent="0.25">
      <c r="A157" s="49" t="str">
        <f t="shared" si="73"/>
        <v>V26</v>
      </c>
      <c r="B157" s="78"/>
      <c r="C157" s="5" t="s">
        <v>9</v>
      </c>
      <c r="D157" s="5" t="s">
        <v>4</v>
      </c>
      <c r="E157" s="1">
        <v>5.0999999999999996</v>
      </c>
      <c r="F157" s="6">
        <f t="shared" ref="F157:AH157" si="74">E157+F154-F155</f>
        <v>5.0999999999999996</v>
      </c>
      <c r="G157" s="6">
        <f t="shared" si="74"/>
        <v>5.0999999999999996</v>
      </c>
      <c r="H157" s="6">
        <f t="shared" si="74"/>
        <v>5.0999999999999996</v>
      </c>
      <c r="I157" s="6">
        <f t="shared" si="74"/>
        <v>5.0999999999999996</v>
      </c>
      <c r="J157" s="6">
        <f t="shared" si="74"/>
        <v>5.0999999999999996</v>
      </c>
      <c r="K157" s="6">
        <f t="shared" si="74"/>
        <v>5.0999999999999996</v>
      </c>
      <c r="L157" s="6">
        <f t="shared" si="74"/>
        <v>5.0999999999999996</v>
      </c>
      <c r="M157" s="6">
        <f t="shared" si="74"/>
        <v>5.0999999999999996</v>
      </c>
      <c r="N157" s="6">
        <f t="shared" si="74"/>
        <v>5.0999999999999996</v>
      </c>
      <c r="O157" s="6">
        <f t="shared" si="74"/>
        <v>5.0999999999999996</v>
      </c>
      <c r="P157" s="6">
        <f t="shared" si="74"/>
        <v>5.0999999999999996</v>
      </c>
      <c r="Q157" s="6">
        <f t="shared" si="74"/>
        <v>5.0999999999999996</v>
      </c>
      <c r="R157" s="6">
        <f t="shared" si="74"/>
        <v>5.0999999999999996</v>
      </c>
      <c r="S157" s="6">
        <f t="shared" si="74"/>
        <v>5.0999999999999996</v>
      </c>
      <c r="T157" s="6">
        <f t="shared" si="74"/>
        <v>5.0999999999999996</v>
      </c>
      <c r="U157" s="6">
        <f t="shared" si="74"/>
        <v>5.0999999999999996</v>
      </c>
      <c r="V157" s="6">
        <f t="shared" si="74"/>
        <v>5.0999999999999996</v>
      </c>
      <c r="W157" s="6">
        <f t="shared" si="74"/>
        <v>5.0999999999999996</v>
      </c>
      <c r="X157" s="6">
        <f t="shared" si="74"/>
        <v>5.0999999999999996</v>
      </c>
      <c r="Y157" s="6">
        <f t="shared" si="74"/>
        <v>5.0999999999999996</v>
      </c>
      <c r="Z157" s="6">
        <f t="shared" si="74"/>
        <v>5.0999999999999996</v>
      </c>
      <c r="AA157" s="6">
        <f t="shared" si="74"/>
        <v>5.0999999999999996</v>
      </c>
      <c r="AB157" s="6">
        <f t="shared" si="74"/>
        <v>5.0999999999999996</v>
      </c>
      <c r="AC157" s="6">
        <f t="shared" si="74"/>
        <v>5.0999999999999996</v>
      </c>
      <c r="AD157" s="6">
        <f t="shared" si="74"/>
        <v>5.0999999999999996</v>
      </c>
      <c r="AE157" s="6">
        <f>AD157+AE154-AE155</f>
        <v>5.0999999999999996</v>
      </c>
      <c r="AF157" s="6">
        <f>AE157+AF154-AF155</f>
        <v>5.0999999999999996</v>
      </c>
      <c r="AG157" s="6">
        <f t="shared" si="74"/>
        <v>5.0999999999999996</v>
      </c>
      <c r="AH157" s="6">
        <f t="shared" si="74"/>
        <v>5.0999999999999996</v>
      </c>
      <c r="AI157" s="6">
        <f>AG157+AI154-AI155</f>
        <v>5.0999999999999996</v>
      </c>
      <c r="AJ157" s="6">
        <f>AH157+AJ154-AJ155</f>
        <v>5.0999999999999996</v>
      </c>
      <c r="AK157" s="6">
        <f>AJ157</f>
        <v>5.0999999999999996</v>
      </c>
    </row>
    <row r="158" spans="1:37" x14ac:dyDescent="0.25">
      <c r="A158" s="47" t="s">
        <v>65</v>
      </c>
      <c r="B158" s="76">
        <f>VLOOKUP(A158,[1]INTI!$F$4:$G$317,2,FALSE)</f>
        <v>18.172999999999998</v>
      </c>
      <c r="C158" s="8" t="s">
        <v>7</v>
      </c>
      <c r="D158" s="8" t="s">
        <v>4</v>
      </c>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f>SUM(F158:AJ158)</f>
        <v>0</v>
      </c>
    </row>
    <row r="159" spans="1:37" x14ac:dyDescent="0.25">
      <c r="A159" s="48" t="str">
        <f t="shared" ref="A159:A161" si="75">A158</f>
        <v>M08</v>
      </c>
      <c r="B159" s="77"/>
      <c r="C159" s="76" t="s">
        <v>8</v>
      </c>
      <c r="D159" s="8" t="s">
        <v>4</v>
      </c>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f>SUM(F159:AJ159)</f>
        <v>0</v>
      </c>
    </row>
    <row r="160" spans="1:37" x14ac:dyDescent="0.25">
      <c r="A160" s="48" t="str">
        <f t="shared" si="75"/>
        <v>M08</v>
      </c>
      <c r="B160" s="77"/>
      <c r="C160" s="78"/>
      <c r="D160" s="8" t="s">
        <v>3</v>
      </c>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f>SUM(F160:AJ160)</f>
        <v>0</v>
      </c>
    </row>
    <row r="161" spans="1:37" x14ac:dyDescent="0.25">
      <c r="A161" s="49" t="str">
        <f t="shared" si="75"/>
        <v>M08</v>
      </c>
      <c r="B161" s="78"/>
      <c r="C161" s="5" t="s">
        <v>9</v>
      </c>
      <c r="D161" s="5" t="s">
        <v>4</v>
      </c>
      <c r="E161" s="1">
        <v>0</v>
      </c>
      <c r="F161" s="6">
        <f>E161+F158-F159</f>
        <v>0</v>
      </c>
      <c r="G161" s="6">
        <f>F161+G158-G159</f>
        <v>0</v>
      </c>
      <c r="H161" s="6">
        <f t="shared" ref="H161:AH161" si="76">G161+H158-H159</f>
        <v>0</v>
      </c>
      <c r="I161" s="6">
        <f t="shared" si="76"/>
        <v>0</v>
      </c>
      <c r="J161" s="6">
        <f t="shared" si="76"/>
        <v>0</v>
      </c>
      <c r="K161" s="6">
        <f t="shared" si="76"/>
        <v>0</v>
      </c>
      <c r="L161" s="6">
        <f t="shared" si="76"/>
        <v>0</v>
      </c>
      <c r="M161" s="6">
        <f>L161+M158-M159</f>
        <v>0</v>
      </c>
      <c r="N161" s="6">
        <f t="shared" si="76"/>
        <v>0</v>
      </c>
      <c r="O161" s="6">
        <f>N161+O158-O159</f>
        <v>0</v>
      </c>
      <c r="P161" s="6">
        <f>O161+P158-P159</f>
        <v>0</v>
      </c>
      <c r="Q161" s="6">
        <f t="shared" si="76"/>
        <v>0</v>
      </c>
      <c r="R161" s="6">
        <f>Q161+R158-R159</f>
        <v>0</v>
      </c>
      <c r="S161" s="6">
        <f>R161+S158-S159</f>
        <v>0</v>
      </c>
      <c r="T161" s="6">
        <f t="shared" si="76"/>
        <v>0</v>
      </c>
      <c r="U161" s="6">
        <f t="shared" si="76"/>
        <v>0</v>
      </c>
      <c r="V161" s="6">
        <f t="shared" si="76"/>
        <v>0</v>
      </c>
      <c r="W161" s="6">
        <f t="shared" si="76"/>
        <v>0</v>
      </c>
      <c r="X161" s="6">
        <f t="shared" si="76"/>
        <v>0</v>
      </c>
      <c r="Y161" s="6">
        <f t="shared" si="76"/>
        <v>0</v>
      </c>
      <c r="Z161" s="6">
        <f t="shared" si="76"/>
        <v>0</v>
      </c>
      <c r="AA161" s="6">
        <f t="shared" si="76"/>
        <v>0</v>
      </c>
      <c r="AB161" s="6">
        <f t="shared" si="76"/>
        <v>0</v>
      </c>
      <c r="AC161" s="6">
        <f t="shared" si="76"/>
        <v>0</v>
      </c>
      <c r="AD161" s="6">
        <f t="shared" si="76"/>
        <v>0</v>
      </c>
      <c r="AE161" s="6">
        <f>AD161+AE158-AE159</f>
        <v>0</v>
      </c>
      <c r="AF161" s="6">
        <f>AE161+AF158-AF159</f>
        <v>0</v>
      </c>
      <c r="AG161" s="6">
        <f t="shared" si="76"/>
        <v>0</v>
      </c>
      <c r="AH161" s="6">
        <f t="shared" si="76"/>
        <v>0</v>
      </c>
      <c r="AI161" s="6">
        <f>AG161+AI158-AI159</f>
        <v>0</v>
      </c>
      <c r="AJ161" s="6">
        <f>AH161+AJ158-AJ159</f>
        <v>0</v>
      </c>
      <c r="AK161" s="6">
        <f>AJ161</f>
        <v>0</v>
      </c>
    </row>
    <row r="162" spans="1:37" x14ac:dyDescent="0.25">
      <c r="A162" s="47" t="s">
        <v>66</v>
      </c>
      <c r="B162" s="76">
        <f>VLOOKUP(A162,[1]INTI!$F$4:$G$317,2,FALSE)</f>
        <v>20.268999999999998</v>
      </c>
      <c r="C162" s="8" t="s">
        <v>7</v>
      </c>
      <c r="D162" s="8" t="s">
        <v>4</v>
      </c>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f>SUM(F162:AJ162)</f>
        <v>0</v>
      </c>
    </row>
    <row r="163" spans="1:37" x14ac:dyDescent="0.25">
      <c r="A163" s="48" t="str">
        <f t="shared" ref="A163:A165" si="77">A162</f>
        <v>M04</v>
      </c>
      <c r="B163" s="77"/>
      <c r="C163" s="76" t="s">
        <v>8</v>
      </c>
      <c r="D163" s="8" t="s">
        <v>4</v>
      </c>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f>SUM(F163:AJ163)</f>
        <v>0</v>
      </c>
    </row>
    <row r="164" spans="1:37" x14ac:dyDescent="0.25">
      <c r="A164" s="48" t="str">
        <f t="shared" si="77"/>
        <v>M04</v>
      </c>
      <c r="B164" s="77"/>
      <c r="C164" s="78"/>
      <c r="D164" s="8" t="s">
        <v>3</v>
      </c>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f>SUM(F164:AJ164)</f>
        <v>0</v>
      </c>
    </row>
    <row r="165" spans="1:37" x14ac:dyDescent="0.25">
      <c r="A165" s="49" t="str">
        <f t="shared" si="77"/>
        <v>M04</v>
      </c>
      <c r="B165" s="78"/>
      <c r="C165" s="5" t="s">
        <v>9</v>
      </c>
      <c r="D165" s="5" t="s">
        <v>4</v>
      </c>
      <c r="E165" s="1">
        <v>226.49000000000007</v>
      </c>
      <c r="F165" s="6">
        <f>E165+F162-F163</f>
        <v>226.49000000000007</v>
      </c>
      <c r="G165" s="6">
        <f t="shared" ref="G165:AH165" si="78">F165+G162-G163</f>
        <v>226.49000000000007</v>
      </c>
      <c r="H165" s="6">
        <f t="shared" si="78"/>
        <v>226.49000000000007</v>
      </c>
      <c r="I165" s="6">
        <f t="shared" si="78"/>
        <v>226.49000000000007</v>
      </c>
      <c r="J165" s="6">
        <f t="shared" si="78"/>
        <v>226.49000000000007</v>
      </c>
      <c r="K165" s="6">
        <f t="shared" si="78"/>
        <v>226.49000000000007</v>
      </c>
      <c r="L165" s="6">
        <f t="shared" si="78"/>
        <v>226.49000000000007</v>
      </c>
      <c r="M165" s="6">
        <f t="shared" si="78"/>
        <v>226.49000000000007</v>
      </c>
      <c r="N165" s="6">
        <f>M165+N162-N163</f>
        <v>226.49000000000007</v>
      </c>
      <c r="O165" s="6">
        <f t="shared" ref="O165" si="79">N165+O162-O163</f>
        <v>226.49000000000007</v>
      </c>
      <c r="P165" s="6">
        <f>O165+P162-P163</f>
        <v>226.49000000000007</v>
      </c>
      <c r="Q165" s="6">
        <f t="shared" si="78"/>
        <v>226.49000000000007</v>
      </c>
      <c r="R165" s="6">
        <f t="shared" si="78"/>
        <v>226.49000000000007</v>
      </c>
      <c r="S165" s="6">
        <f t="shared" si="78"/>
        <v>226.49000000000007</v>
      </c>
      <c r="T165" s="6">
        <f t="shared" si="78"/>
        <v>226.49000000000007</v>
      </c>
      <c r="U165" s="6">
        <f t="shared" si="78"/>
        <v>226.49000000000007</v>
      </c>
      <c r="V165" s="6">
        <f t="shared" si="78"/>
        <v>226.49000000000007</v>
      </c>
      <c r="W165" s="6">
        <f t="shared" si="78"/>
        <v>226.49000000000007</v>
      </c>
      <c r="X165" s="6">
        <f t="shared" si="78"/>
        <v>226.49000000000007</v>
      </c>
      <c r="Y165" s="6">
        <f t="shared" si="78"/>
        <v>226.49000000000007</v>
      </c>
      <c r="Z165" s="6">
        <f t="shared" si="78"/>
        <v>226.49000000000007</v>
      </c>
      <c r="AA165" s="6">
        <f t="shared" si="78"/>
        <v>226.49000000000007</v>
      </c>
      <c r="AB165" s="6">
        <f t="shared" si="78"/>
        <v>226.49000000000007</v>
      </c>
      <c r="AC165" s="6">
        <f t="shared" si="78"/>
        <v>226.49000000000007</v>
      </c>
      <c r="AD165" s="6">
        <f t="shared" si="78"/>
        <v>226.49000000000007</v>
      </c>
      <c r="AE165" s="6">
        <f>AD165+AE162-AE163</f>
        <v>226.49000000000007</v>
      </c>
      <c r="AF165" s="6">
        <f>AE165+AF162-AF163</f>
        <v>226.49000000000007</v>
      </c>
      <c r="AG165" s="6">
        <f t="shared" si="78"/>
        <v>226.49000000000007</v>
      </c>
      <c r="AH165" s="6">
        <f t="shared" si="78"/>
        <v>226.49000000000007</v>
      </c>
      <c r="AI165" s="6">
        <f>AG165+AI162-AI163</f>
        <v>226.49000000000007</v>
      </c>
      <c r="AJ165" s="6">
        <f>AH165+AJ162-AJ163</f>
        <v>226.49000000000007</v>
      </c>
      <c r="AK165" s="6">
        <f>AJ165</f>
        <v>226.49000000000007</v>
      </c>
    </row>
    <row r="166" spans="1:37" x14ac:dyDescent="0.25">
      <c r="A166" s="47" t="s">
        <v>67</v>
      </c>
      <c r="B166" s="76">
        <f>VLOOKUP(A166,[1]INTI!$F$4:$G$317,2,FALSE)</f>
        <v>33.828000000000003</v>
      </c>
      <c r="C166" s="8" t="s">
        <v>7</v>
      </c>
      <c r="D166" s="8" t="s">
        <v>4</v>
      </c>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f>SUM(F166:AJ166)</f>
        <v>0</v>
      </c>
    </row>
    <row r="167" spans="1:37" x14ac:dyDescent="0.25">
      <c r="A167" s="48" t="str">
        <f t="shared" ref="A167:A169" si="80">A166</f>
        <v>Q21</v>
      </c>
      <c r="B167" s="77"/>
      <c r="C167" s="76" t="s">
        <v>8</v>
      </c>
      <c r="D167" s="8" t="s">
        <v>4</v>
      </c>
      <c r="E167" s="1"/>
      <c r="F167" s="1">
        <v>109.04</v>
      </c>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f>SUM(F167:AJ167)</f>
        <v>109.04</v>
      </c>
    </row>
    <row r="168" spans="1:37" x14ac:dyDescent="0.25">
      <c r="A168" s="48" t="str">
        <f t="shared" si="80"/>
        <v>Q21</v>
      </c>
      <c r="B168" s="77"/>
      <c r="C168" s="78"/>
      <c r="D168" s="8" t="s">
        <v>3</v>
      </c>
      <c r="E168" s="1"/>
      <c r="F168" s="1">
        <v>3.83</v>
      </c>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f>SUM(F168:AJ168)</f>
        <v>3.83</v>
      </c>
    </row>
    <row r="169" spans="1:37" x14ac:dyDescent="0.25">
      <c r="A169" s="49" t="str">
        <f t="shared" si="80"/>
        <v>Q21</v>
      </c>
      <c r="B169" s="78"/>
      <c r="C169" s="5" t="s">
        <v>9</v>
      </c>
      <c r="D169" s="5" t="s">
        <v>4</v>
      </c>
      <c r="E169" s="1">
        <v>-206.57</v>
      </c>
      <c r="F169" s="6">
        <f>E169+F166-F167</f>
        <v>-315.61</v>
      </c>
      <c r="G169" s="6">
        <f t="shared" ref="G169:AH169" si="81">F169+G166-G167</f>
        <v>-315.61</v>
      </c>
      <c r="H169" s="6">
        <f t="shared" si="81"/>
        <v>-315.61</v>
      </c>
      <c r="I169" s="6">
        <f t="shared" si="81"/>
        <v>-315.61</v>
      </c>
      <c r="J169" s="6">
        <f t="shared" si="81"/>
        <v>-315.61</v>
      </c>
      <c r="K169" s="6">
        <f t="shared" si="81"/>
        <v>-315.61</v>
      </c>
      <c r="L169" s="6">
        <f t="shared" si="81"/>
        <v>-315.61</v>
      </c>
      <c r="M169" s="6">
        <f t="shared" si="81"/>
        <v>-315.61</v>
      </c>
      <c r="N169" s="6">
        <f>M169+N166-N167</f>
        <v>-315.61</v>
      </c>
      <c r="O169" s="6">
        <f t="shared" si="81"/>
        <v>-315.61</v>
      </c>
      <c r="P169" s="6">
        <f>O169+P166-P167</f>
        <v>-315.61</v>
      </c>
      <c r="Q169" s="6">
        <f>P169+Q166-Q167</f>
        <v>-315.61</v>
      </c>
      <c r="R169" s="6">
        <f t="shared" si="81"/>
        <v>-315.61</v>
      </c>
      <c r="S169" s="6">
        <f t="shared" si="81"/>
        <v>-315.61</v>
      </c>
      <c r="T169" s="6">
        <f t="shared" si="81"/>
        <v>-315.61</v>
      </c>
      <c r="U169" s="6">
        <f t="shared" si="81"/>
        <v>-315.61</v>
      </c>
      <c r="V169" s="6">
        <f t="shared" si="81"/>
        <v>-315.61</v>
      </c>
      <c r="W169" s="6">
        <f t="shared" si="81"/>
        <v>-315.61</v>
      </c>
      <c r="X169" s="6">
        <f t="shared" si="81"/>
        <v>-315.61</v>
      </c>
      <c r="Y169" s="6">
        <f t="shared" si="81"/>
        <v>-315.61</v>
      </c>
      <c r="Z169" s="6">
        <f t="shared" si="81"/>
        <v>-315.61</v>
      </c>
      <c r="AA169" s="6">
        <f t="shared" si="81"/>
        <v>-315.61</v>
      </c>
      <c r="AB169" s="6">
        <f t="shared" si="81"/>
        <v>-315.61</v>
      </c>
      <c r="AC169" s="6">
        <f t="shared" si="81"/>
        <v>-315.61</v>
      </c>
      <c r="AD169" s="6">
        <f t="shared" si="81"/>
        <v>-315.61</v>
      </c>
      <c r="AE169" s="6">
        <f>AD169+AE166-AE167</f>
        <v>-315.61</v>
      </c>
      <c r="AF169" s="6">
        <f>AE169+AF166-AF167</f>
        <v>-315.61</v>
      </c>
      <c r="AG169" s="6">
        <f t="shared" si="81"/>
        <v>-315.61</v>
      </c>
      <c r="AH169" s="6">
        <f t="shared" si="81"/>
        <v>-315.61</v>
      </c>
      <c r="AI169" s="6">
        <f>AG169+AI166-AI167</f>
        <v>-315.61</v>
      </c>
      <c r="AJ169" s="6">
        <f>AH169+AJ166-AJ167</f>
        <v>-315.61</v>
      </c>
      <c r="AK169" s="6">
        <f>AJ169</f>
        <v>-315.61</v>
      </c>
    </row>
    <row r="170" spans="1:37" x14ac:dyDescent="0.25">
      <c r="A170" s="47" t="s">
        <v>68</v>
      </c>
      <c r="B170" s="76">
        <f>VLOOKUP(A170,[1]INTI!$F$4:$G$317,2,FALSE)</f>
        <v>28.2</v>
      </c>
      <c r="C170" s="8" t="s">
        <v>7</v>
      </c>
      <c r="D170" s="8" t="s">
        <v>4</v>
      </c>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f>SUM(F170:AJ170)</f>
        <v>0</v>
      </c>
    </row>
    <row r="171" spans="1:37" x14ac:dyDescent="0.25">
      <c r="A171" s="48" t="str">
        <f t="shared" ref="A171:A173" si="82">A170</f>
        <v>K14</v>
      </c>
      <c r="B171" s="77"/>
      <c r="C171" s="76" t="s">
        <v>8</v>
      </c>
      <c r="D171" s="8" t="s">
        <v>4</v>
      </c>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f>SUM(F171:AJ171)</f>
        <v>0</v>
      </c>
    </row>
    <row r="172" spans="1:37" x14ac:dyDescent="0.25">
      <c r="A172" s="48" t="str">
        <f t="shared" si="82"/>
        <v>K14</v>
      </c>
      <c r="B172" s="77"/>
      <c r="C172" s="78"/>
      <c r="D172" s="8" t="s">
        <v>3</v>
      </c>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f>SUM(F172:AJ172)</f>
        <v>0</v>
      </c>
    </row>
    <row r="173" spans="1:37" x14ac:dyDescent="0.25">
      <c r="A173" s="49" t="str">
        <f t="shared" si="82"/>
        <v>K14</v>
      </c>
      <c r="B173" s="78"/>
      <c r="C173" s="5" t="s">
        <v>9</v>
      </c>
      <c r="D173" s="5" t="s">
        <v>4</v>
      </c>
      <c r="E173" s="1">
        <v>-665.55000000000007</v>
      </c>
      <c r="F173" s="6">
        <f>E173+F170-F171</f>
        <v>-665.55000000000007</v>
      </c>
      <c r="G173" s="6">
        <f t="shared" ref="G173:M173" si="83">F173+G170-G171</f>
        <v>-665.55000000000007</v>
      </c>
      <c r="H173" s="6">
        <f t="shared" si="83"/>
        <v>-665.55000000000007</v>
      </c>
      <c r="I173" s="6">
        <f t="shared" si="83"/>
        <v>-665.55000000000007</v>
      </c>
      <c r="J173" s="6">
        <f t="shared" si="83"/>
        <v>-665.55000000000007</v>
      </c>
      <c r="K173" s="6">
        <f t="shared" si="83"/>
        <v>-665.55000000000007</v>
      </c>
      <c r="L173" s="6">
        <f t="shared" si="83"/>
        <v>-665.55000000000007</v>
      </c>
      <c r="M173" s="6">
        <f t="shared" si="83"/>
        <v>-665.55000000000007</v>
      </c>
      <c r="N173" s="6">
        <f>M173+N170-N171</f>
        <v>-665.55000000000007</v>
      </c>
      <c r="O173" s="6">
        <f t="shared" ref="O173" si="84">N173+O170-O171</f>
        <v>-665.55000000000007</v>
      </c>
      <c r="P173" s="6">
        <f>O173+P170-P171</f>
        <v>-665.55000000000007</v>
      </c>
      <c r="Q173" s="6">
        <f>P173+Q170-Q171</f>
        <v>-665.55000000000007</v>
      </c>
      <c r="R173" s="6">
        <f t="shared" ref="R173:AH173" si="85">Q173+R170-R171</f>
        <v>-665.55000000000007</v>
      </c>
      <c r="S173" s="6">
        <f t="shared" si="85"/>
        <v>-665.55000000000007</v>
      </c>
      <c r="T173" s="6">
        <f t="shared" si="85"/>
        <v>-665.55000000000007</v>
      </c>
      <c r="U173" s="6">
        <f t="shared" si="85"/>
        <v>-665.55000000000007</v>
      </c>
      <c r="V173" s="6">
        <f t="shared" si="85"/>
        <v>-665.55000000000007</v>
      </c>
      <c r="W173" s="6">
        <f t="shared" si="85"/>
        <v>-665.55000000000007</v>
      </c>
      <c r="X173" s="6">
        <f t="shared" si="85"/>
        <v>-665.55000000000007</v>
      </c>
      <c r="Y173" s="6">
        <f t="shared" si="85"/>
        <v>-665.55000000000007</v>
      </c>
      <c r="Z173" s="6">
        <f t="shared" si="85"/>
        <v>-665.55000000000007</v>
      </c>
      <c r="AA173" s="6">
        <f t="shared" si="85"/>
        <v>-665.55000000000007</v>
      </c>
      <c r="AB173" s="6">
        <f t="shared" si="85"/>
        <v>-665.55000000000007</v>
      </c>
      <c r="AC173" s="6">
        <f t="shared" si="85"/>
        <v>-665.55000000000007</v>
      </c>
      <c r="AD173" s="6">
        <f t="shared" si="85"/>
        <v>-665.55000000000007</v>
      </c>
      <c r="AE173" s="6">
        <f>AD173+AE170-AE171</f>
        <v>-665.55000000000007</v>
      </c>
      <c r="AF173" s="6">
        <f>AE173+AF170-AF171</f>
        <v>-665.55000000000007</v>
      </c>
      <c r="AG173" s="6">
        <f t="shared" si="85"/>
        <v>-665.55000000000007</v>
      </c>
      <c r="AH173" s="6">
        <f t="shared" si="85"/>
        <v>-665.55000000000007</v>
      </c>
      <c r="AI173" s="6">
        <f>AG173+AI170-AI171</f>
        <v>-665.55000000000007</v>
      </c>
      <c r="AJ173" s="6">
        <f>AH173+AJ170-AJ171</f>
        <v>-665.55000000000007</v>
      </c>
      <c r="AK173" s="6">
        <f>AJ173</f>
        <v>-665.55000000000007</v>
      </c>
    </row>
    <row r="174" spans="1:37" x14ac:dyDescent="0.25">
      <c r="A174" s="47" t="s">
        <v>69</v>
      </c>
      <c r="B174" s="76">
        <f>VLOOKUP(A174,[1]INTI!$F$4:$G$317,2,FALSE)</f>
        <v>12.167</v>
      </c>
      <c r="C174" s="8" t="s">
        <v>7</v>
      </c>
      <c r="D174" s="8" t="s">
        <v>4</v>
      </c>
      <c r="E174" s="1"/>
      <c r="F174" s="1"/>
      <c r="G174" s="1"/>
      <c r="H174" s="1"/>
      <c r="I174" s="1"/>
      <c r="J174" s="1"/>
      <c r="K174" s="1"/>
      <c r="L174" s="1"/>
      <c r="M174" s="1">
        <f>31*1.94-24</f>
        <v>36.14</v>
      </c>
      <c r="N174" s="1">
        <f>(51+32)*1.69-24</f>
        <v>116.26999999999998</v>
      </c>
      <c r="O174" s="1">
        <f>43*1.7</f>
        <v>73.099999999999994</v>
      </c>
      <c r="P174" s="1"/>
      <c r="Q174" s="1"/>
      <c r="R174" s="1"/>
      <c r="S174" s="1"/>
      <c r="T174" s="1"/>
      <c r="U174" s="1"/>
      <c r="V174" s="1">
        <f>48*1.7</f>
        <v>81.599999999999994</v>
      </c>
      <c r="W174" s="1"/>
      <c r="X174" s="1"/>
      <c r="Y174" s="1"/>
      <c r="Z174" s="1"/>
      <c r="AA174" s="1"/>
      <c r="AB174" s="1"/>
      <c r="AC174" s="1"/>
      <c r="AD174" s="1"/>
      <c r="AE174" s="1"/>
      <c r="AF174" s="1"/>
      <c r="AG174" s="1"/>
      <c r="AH174" s="1"/>
      <c r="AI174" s="1"/>
      <c r="AJ174" s="1"/>
      <c r="AK174" s="1">
        <f>SUM(F174:AJ174)</f>
        <v>307.10999999999996</v>
      </c>
    </row>
    <row r="175" spans="1:37" x14ac:dyDescent="0.25">
      <c r="A175" s="48" t="str">
        <f t="shared" ref="A175:A177" si="86">A174</f>
        <v>Q23</v>
      </c>
      <c r="B175" s="77"/>
      <c r="C175" s="76" t="s">
        <v>8</v>
      </c>
      <c r="D175" s="8" t="s">
        <v>4</v>
      </c>
      <c r="E175" s="1"/>
      <c r="F175" s="1"/>
      <c r="G175" s="1"/>
      <c r="H175" s="1"/>
      <c r="I175" s="1"/>
      <c r="J175" s="1"/>
      <c r="K175" s="1"/>
      <c r="L175" s="1"/>
      <c r="M175" s="1"/>
      <c r="N175" s="1">
        <v>127.12</v>
      </c>
      <c r="O175" s="1">
        <v>161</v>
      </c>
      <c r="P175" s="1">
        <v>41.72</v>
      </c>
      <c r="Q175" s="1">
        <v>42</v>
      </c>
      <c r="R175" s="1"/>
      <c r="S175" s="1"/>
      <c r="T175" s="1"/>
      <c r="U175" s="1"/>
      <c r="V175" s="1"/>
      <c r="W175" s="1"/>
      <c r="X175" s="1"/>
      <c r="Y175" s="1"/>
      <c r="Z175" s="1"/>
      <c r="AA175" s="1"/>
      <c r="AB175" s="1"/>
      <c r="AC175" s="1"/>
      <c r="AD175" s="1"/>
      <c r="AE175" s="1"/>
      <c r="AF175" s="1"/>
      <c r="AG175" s="1"/>
      <c r="AH175" s="1"/>
      <c r="AI175" s="1"/>
      <c r="AJ175" s="1"/>
      <c r="AK175" s="1">
        <f>SUM(F175:AJ175)</f>
        <v>371.84000000000003</v>
      </c>
    </row>
    <row r="176" spans="1:37" x14ac:dyDescent="0.25">
      <c r="A176" s="48" t="str">
        <f t="shared" si="86"/>
        <v>Q23</v>
      </c>
      <c r="B176" s="77"/>
      <c r="C176" s="78"/>
      <c r="D176" s="8" t="s">
        <v>3</v>
      </c>
      <c r="E176" s="1"/>
      <c r="F176" s="1"/>
      <c r="G176" s="1"/>
      <c r="H176" s="1"/>
      <c r="I176" s="1"/>
      <c r="J176" s="1"/>
      <c r="K176" s="1"/>
      <c r="L176" s="1"/>
      <c r="M176" s="1"/>
      <c r="N176" s="1">
        <v>2.66</v>
      </c>
      <c r="O176" s="1">
        <v>3.44</v>
      </c>
      <c r="P176" s="1">
        <v>0.89</v>
      </c>
      <c r="Q176" s="1">
        <v>0.9</v>
      </c>
      <c r="R176" s="1"/>
      <c r="S176" s="1"/>
      <c r="T176" s="1"/>
      <c r="U176" s="1"/>
      <c r="V176" s="1"/>
      <c r="W176" s="1"/>
      <c r="X176" s="1"/>
      <c r="Y176" s="1"/>
      <c r="Z176" s="1"/>
      <c r="AA176" s="1"/>
      <c r="AB176" s="1"/>
      <c r="AC176" s="1"/>
      <c r="AD176" s="1"/>
      <c r="AE176" s="1"/>
      <c r="AF176" s="1"/>
      <c r="AG176" s="1"/>
      <c r="AH176" s="1"/>
      <c r="AI176" s="1"/>
      <c r="AJ176" s="1"/>
      <c r="AK176" s="1">
        <f>SUM(F176:AJ176)</f>
        <v>7.89</v>
      </c>
    </row>
    <row r="177" spans="1:37" x14ac:dyDescent="0.25">
      <c r="A177" s="49" t="str">
        <f t="shared" si="86"/>
        <v>Q23</v>
      </c>
      <c r="B177" s="78"/>
      <c r="C177" s="5" t="s">
        <v>9</v>
      </c>
      <c r="D177" s="5" t="s">
        <v>4</v>
      </c>
      <c r="E177" s="1">
        <v>-19.22</v>
      </c>
      <c r="F177" s="6">
        <f>E177+F174-F175</f>
        <v>-19.22</v>
      </c>
      <c r="G177" s="6">
        <f t="shared" ref="G177:M177" si="87">F177+G174-G175</f>
        <v>-19.22</v>
      </c>
      <c r="H177" s="6">
        <f t="shared" si="87"/>
        <v>-19.22</v>
      </c>
      <c r="I177" s="6">
        <f t="shared" si="87"/>
        <v>-19.22</v>
      </c>
      <c r="J177" s="6">
        <f t="shared" si="87"/>
        <v>-19.22</v>
      </c>
      <c r="K177" s="6">
        <f t="shared" si="87"/>
        <v>-19.22</v>
      </c>
      <c r="L177" s="6">
        <f t="shared" si="87"/>
        <v>-19.22</v>
      </c>
      <c r="M177" s="6">
        <f t="shared" si="87"/>
        <v>16.920000000000002</v>
      </c>
      <c r="N177" s="6">
        <f>M177+N174-N175</f>
        <v>6.0699999999999932</v>
      </c>
      <c r="O177" s="6">
        <f t="shared" ref="O177" si="88">N177+O174-O175</f>
        <v>-81.830000000000013</v>
      </c>
      <c r="P177" s="6">
        <f>O177+P174-P175</f>
        <v>-123.55000000000001</v>
      </c>
      <c r="Q177" s="6">
        <f>P177+Q174-Q175</f>
        <v>-165.55</v>
      </c>
      <c r="R177" s="6">
        <f t="shared" ref="R177:AH177" si="89">Q177+R174-R175</f>
        <v>-165.55</v>
      </c>
      <c r="S177" s="6">
        <f t="shared" si="89"/>
        <v>-165.55</v>
      </c>
      <c r="T177" s="6">
        <f t="shared" si="89"/>
        <v>-165.55</v>
      </c>
      <c r="U177" s="6">
        <f t="shared" si="89"/>
        <v>-165.55</v>
      </c>
      <c r="V177" s="6">
        <f t="shared" si="89"/>
        <v>-83.950000000000017</v>
      </c>
      <c r="W177" s="6">
        <f t="shared" si="89"/>
        <v>-83.950000000000017</v>
      </c>
      <c r="X177" s="6">
        <f t="shared" si="89"/>
        <v>-83.950000000000017</v>
      </c>
      <c r="Y177" s="6">
        <f t="shared" si="89"/>
        <v>-83.950000000000017</v>
      </c>
      <c r="Z177" s="6">
        <f t="shared" si="89"/>
        <v>-83.950000000000017</v>
      </c>
      <c r="AA177" s="6">
        <f t="shared" si="89"/>
        <v>-83.950000000000017</v>
      </c>
      <c r="AB177" s="6">
        <f t="shared" si="89"/>
        <v>-83.950000000000017</v>
      </c>
      <c r="AC177" s="6">
        <f t="shared" si="89"/>
        <v>-83.950000000000017</v>
      </c>
      <c r="AD177" s="6">
        <f t="shared" si="89"/>
        <v>-83.950000000000017</v>
      </c>
      <c r="AE177" s="6">
        <f>AD177+AE174-AE175</f>
        <v>-83.950000000000017</v>
      </c>
      <c r="AF177" s="6">
        <f>AE177+AF174-AF175</f>
        <v>-83.950000000000017</v>
      </c>
      <c r="AG177" s="6">
        <f t="shared" si="89"/>
        <v>-83.950000000000017</v>
      </c>
      <c r="AH177" s="6">
        <f t="shared" si="89"/>
        <v>-83.950000000000017</v>
      </c>
      <c r="AI177" s="6">
        <f>AG177+AI174-AI175</f>
        <v>-83.950000000000017</v>
      </c>
      <c r="AJ177" s="6">
        <f>AH177+AJ174-AJ175</f>
        <v>-83.950000000000017</v>
      </c>
      <c r="AK177" s="6">
        <f>AJ177</f>
        <v>-83.950000000000017</v>
      </c>
    </row>
    <row r="178" spans="1:37" x14ac:dyDescent="0.25">
      <c r="A178" s="47" t="s">
        <v>70</v>
      </c>
      <c r="B178" s="76">
        <f>VLOOKUP(A178,[1]INTI!$F$4:$G$317,2,FALSE)</f>
        <v>5.05</v>
      </c>
      <c r="C178" s="8" t="s">
        <v>7</v>
      </c>
      <c r="D178" s="8" t="s">
        <v>4</v>
      </c>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f>SUM(F178:AJ178)</f>
        <v>0</v>
      </c>
    </row>
    <row r="179" spans="1:37" x14ac:dyDescent="0.25">
      <c r="A179" s="48" t="str">
        <f t="shared" ref="A179:A181" si="90">A178</f>
        <v>P19</v>
      </c>
      <c r="B179" s="77"/>
      <c r="C179" s="76" t="s">
        <v>8</v>
      </c>
      <c r="D179" s="8" t="s">
        <v>4</v>
      </c>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f>SUM(F179:AJ179)</f>
        <v>0</v>
      </c>
    </row>
    <row r="180" spans="1:37" x14ac:dyDescent="0.25">
      <c r="A180" s="48" t="str">
        <f t="shared" si="90"/>
        <v>P19</v>
      </c>
      <c r="B180" s="77"/>
      <c r="C180" s="78"/>
      <c r="D180" s="8" t="s">
        <v>3</v>
      </c>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f>SUM(F180:AJ180)</f>
        <v>0</v>
      </c>
    </row>
    <row r="181" spans="1:37" x14ac:dyDescent="0.25">
      <c r="A181" s="49" t="str">
        <f t="shared" si="90"/>
        <v>P19</v>
      </c>
      <c r="B181" s="78"/>
      <c r="C181" s="5" t="s">
        <v>9</v>
      </c>
      <c r="D181" s="5" t="s">
        <v>4</v>
      </c>
      <c r="E181" s="1">
        <v>805.31500000000005</v>
      </c>
      <c r="F181" s="6">
        <f>E181+F178-F179</f>
        <v>805.31500000000005</v>
      </c>
      <c r="G181" s="6">
        <f t="shared" ref="G181:M181" si="91">F181+G178-G179</f>
        <v>805.31500000000005</v>
      </c>
      <c r="H181" s="6">
        <f t="shared" si="91"/>
        <v>805.31500000000005</v>
      </c>
      <c r="I181" s="6">
        <f t="shared" si="91"/>
        <v>805.31500000000005</v>
      </c>
      <c r="J181" s="6">
        <f t="shared" si="91"/>
        <v>805.31500000000005</v>
      </c>
      <c r="K181" s="6">
        <f t="shared" si="91"/>
        <v>805.31500000000005</v>
      </c>
      <c r="L181" s="6">
        <f t="shared" si="91"/>
        <v>805.31500000000005</v>
      </c>
      <c r="M181" s="6">
        <f t="shared" si="91"/>
        <v>805.31500000000005</v>
      </c>
      <c r="N181" s="6">
        <f>M181+N178-N179</f>
        <v>805.31500000000005</v>
      </c>
      <c r="O181" s="6">
        <f t="shared" ref="O181" si="92">N181+O178-O179</f>
        <v>805.31500000000005</v>
      </c>
      <c r="P181" s="6">
        <f>O181+P178-P179</f>
        <v>805.31500000000005</v>
      </c>
      <c r="Q181" s="6">
        <f>P181+Q178-Q179</f>
        <v>805.31500000000005</v>
      </c>
      <c r="R181" s="6">
        <f t="shared" ref="R181:AH181" si="93">Q181+R178-R179</f>
        <v>805.31500000000005</v>
      </c>
      <c r="S181" s="6">
        <f t="shared" si="93"/>
        <v>805.31500000000005</v>
      </c>
      <c r="T181" s="6">
        <f t="shared" si="93"/>
        <v>805.31500000000005</v>
      </c>
      <c r="U181" s="6">
        <f t="shared" si="93"/>
        <v>805.31500000000005</v>
      </c>
      <c r="V181" s="6">
        <f t="shared" si="93"/>
        <v>805.31500000000005</v>
      </c>
      <c r="W181" s="6">
        <f t="shared" si="93"/>
        <v>805.31500000000005</v>
      </c>
      <c r="X181" s="6">
        <f t="shared" si="93"/>
        <v>805.31500000000005</v>
      </c>
      <c r="Y181" s="6">
        <f t="shared" si="93"/>
        <v>805.31500000000005</v>
      </c>
      <c r="Z181" s="6">
        <f t="shared" si="93"/>
        <v>805.31500000000005</v>
      </c>
      <c r="AA181" s="6">
        <f t="shared" si="93"/>
        <v>805.31500000000005</v>
      </c>
      <c r="AB181" s="6">
        <f t="shared" si="93"/>
        <v>805.31500000000005</v>
      </c>
      <c r="AC181" s="6">
        <f t="shared" si="93"/>
        <v>805.31500000000005</v>
      </c>
      <c r="AD181" s="6">
        <f t="shared" si="93"/>
        <v>805.31500000000005</v>
      </c>
      <c r="AE181" s="6">
        <f>AD181+AE178-AE179</f>
        <v>805.31500000000005</v>
      </c>
      <c r="AF181" s="6">
        <f>AE181+AF178-AF179</f>
        <v>805.31500000000005</v>
      </c>
      <c r="AG181" s="6">
        <f t="shared" si="93"/>
        <v>805.31500000000005</v>
      </c>
      <c r="AH181" s="6">
        <f t="shared" si="93"/>
        <v>805.31500000000005</v>
      </c>
      <c r="AI181" s="6">
        <f>AG181+AI178-AI179</f>
        <v>805.31500000000005</v>
      </c>
      <c r="AJ181" s="6">
        <f>AH181+AJ178-AJ179</f>
        <v>805.31500000000005</v>
      </c>
      <c r="AK181" s="6">
        <f>AJ181</f>
        <v>805.31500000000005</v>
      </c>
    </row>
    <row r="182" spans="1:37" x14ac:dyDescent="0.25">
      <c r="A182" s="47" t="s">
        <v>71</v>
      </c>
      <c r="B182" s="76">
        <f>VLOOKUP(A182,[1]INTI!$F$4:$G$317,2,FALSE)</f>
        <v>30.158999999999999</v>
      </c>
      <c r="C182" s="8" t="s">
        <v>7</v>
      </c>
      <c r="D182" s="8" t="s">
        <v>4</v>
      </c>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f>SUM(F182:AJ182)</f>
        <v>0</v>
      </c>
    </row>
    <row r="183" spans="1:37" x14ac:dyDescent="0.25">
      <c r="A183" s="48" t="str">
        <f t="shared" ref="A183:A185" si="94">A182</f>
        <v>J13</v>
      </c>
      <c r="B183" s="77"/>
      <c r="C183" s="76" t="s">
        <v>8</v>
      </c>
      <c r="D183" s="8" t="s">
        <v>4</v>
      </c>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f>SUM(F183:AJ183)</f>
        <v>0</v>
      </c>
    </row>
    <row r="184" spans="1:37" x14ac:dyDescent="0.25">
      <c r="A184" s="48" t="str">
        <f t="shared" si="94"/>
        <v>J13</v>
      </c>
      <c r="B184" s="77"/>
      <c r="C184" s="78"/>
      <c r="D184" s="8" t="s">
        <v>3</v>
      </c>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f>SUM(F184:AJ184)</f>
        <v>0</v>
      </c>
    </row>
    <row r="185" spans="1:37" x14ac:dyDescent="0.25">
      <c r="A185" s="49" t="str">
        <f t="shared" si="94"/>
        <v>J13</v>
      </c>
      <c r="B185" s="78"/>
      <c r="C185" s="5" t="s">
        <v>9</v>
      </c>
      <c r="D185" s="5" t="s">
        <v>4</v>
      </c>
      <c r="E185" s="1">
        <v>-54</v>
      </c>
      <c r="F185" s="6">
        <f>E185+F182-F183</f>
        <v>-54</v>
      </c>
      <c r="G185" s="6">
        <f t="shared" ref="G185:M185" si="95">F185+G182-G183</f>
        <v>-54</v>
      </c>
      <c r="H185" s="6">
        <f t="shared" si="95"/>
        <v>-54</v>
      </c>
      <c r="I185" s="6">
        <f t="shared" si="95"/>
        <v>-54</v>
      </c>
      <c r="J185" s="6">
        <f t="shared" si="95"/>
        <v>-54</v>
      </c>
      <c r="K185" s="6">
        <f t="shared" si="95"/>
        <v>-54</v>
      </c>
      <c r="L185" s="6">
        <f t="shared" si="95"/>
        <v>-54</v>
      </c>
      <c r="M185" s="6">
        <f t="shared" si="95"/>
        <v>-54</v>
      </c>
      <c r="N185" s="6">
        <f>M185+N182-N183</f>
        <v>-54</v>
      </c>
      <c r="O185" s="6">
        <f t="shared" ref="O185" si="96">N185+O182-O183</f>
        <v>-54</v>
      </c>
      <c r="P185" s="6">
        <f>O185+P182-P183</f>
        <v>-54</v>
      </c>
      <c r="Q185" s="6">
        <f>P185+Q182-Q183</f>
        <v>-54</v>
      </c>
      <c r="R185" s="6">
        <f t="shared" ref="R185:AH185" si="97">Q185+R182-R183</f>
        <v>-54</v>
      </c>
      <c r="S185" s="6">
        <f t="shared" si="97"/>
        <v>-54</v>
      </c>
      <c r="T185" s="6">
        <f t="shared" si="97"/>
        <v>-54</v>
      </c>
      <c r="U185" s="6">
        <f t="shared" si="97"/>
        <v>-54</v>
      </c>
      <c r="V185" s="6">
        <f t="shared" si="97"/>
        <v>-54</v>
      </c>
      <c r="W185" s="6">
        <f t="shared" si="97"/>
        <v>-54</v>
      </c>
      <c r="X185" s="6">
        <f t="shared" si="97"/>
        <v>-54</v>
      </c>
      <c r="Y185" s="6">
        <f t="shared" si="97"/>
        <v>-54</v>
      </c>
      <c r="Z185" s="6">
        <f t="shared" si="97"/>
        <v>-54</v>
      </c>
      <c r="AA185" s="6">
        <f t="shared" si="97"/>
        <v>-54</v>
      </c>
      <c r="AB185" s="6">
        <f t="shared" si="97"/>
        <v>-54</v>
      </c>
      <c r="AC185" s="6">
        <f t="shared" si="97"/>
        <v>-54</v>
      </c>
      <c r="AD185" s="6">
        <f t="shared" si="97"/>
        <v>-54</v>
      </c>
      <c r="AE185" s="6">
        <f>AD185+AE182-AE183</f>
        <v>-54</v>
      </c>
      <c r="AF185" s="6">
        <f>AE185+AF182-AF183</f>
        <v>-54</v>
      </c>
      <c r="AG185" s="6">
        <f t="shared" si="97"/>
        <v>-54</v>
      </c>
      <c r="AH185" s="6">
        <f t="shared" si="97"/>
        <v>-54</v>
      </c>
      <c r="AI185" s="6">
        <f>AG185+AI182-AI183</f>
        <v>-54</v>
      </c>
      <c r="AJ185" s="6">
        <f>AH185+AJ182-AJ183</f>
        <v>-54</v>
      </c>
      <c r="AK185" s="6">
        <f>AJ185</f>
        <v>-54</v>
      </c>
    </row>
    <row r="186" spans="1:37" x14ac:dyDescent="0.25">
      <c r="A186" s="47" t="s">
        <v>72</v>
      </c>
      <c r="B186" s="76">
        <f>VLOOKUP(A186,[1]INTI!$F$4:$G$317,2,FALSE)</f>
        <v>16.841999999999999</v>
      </c>
      <c r="C186" s="8" t="s">
        <v>7</v>
      </c>
      <c r="D186" s="8" t="s">
        <v>4</v>
      </c>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f>SUM(F186:AJ186)</f>
        <v>0</v>
      </c>
    </row>
    <row r="187" spans="1:37" x14ac:dyDescent="0.25">
      <c r="A187" s="48" t="str">
        <f t="shared" ref="A187:A189" si="98">A186</f>
        <v>V25</v>
      </c>
      <c r="B187" s="77"/>
      <c r="C187" s="76" t="s">
        <v>8</v>
      </c>
      <c r="D187" s="8" t="s">
        <v>4</v>
      </c>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f>SUM(F187:AJ187)</f>
        <v>0</v>
      </c>
    </row>
    <row r="188" spans="1:37" x14ac:dyDescent="0.25">
      <c r="A188" s="48" t="str">
        <f t="shared" si="98"/>
        <v>V25</v>
      </c>
      <c r="B188" s="77"/>
      <c r="C188" s="78"/>
      <c r="D188" s="8" t="s">
        <v>3</v>
      </c>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f>SUM(F188:AJ188)</f>
        <v>0</v>
      </c>
    </row>
    <row r="189" spans="1:37" x14ac:dyDescent="0.25">
      <c r="A189" s="49" t="str">
        <f t="shared" si="98"/>
        <v>V25</v>
      </c>
      <c r="B189" s="78"/>
      <c r="C189" s="5" t="s">
        <v>9</v>
      </c>
      <c r="D189" s="5" t="s">
        <v>4</v>
      </c>
      <c r="E189" s="1">
        <v>1.9</v>
      </c>
      <c r="F189" s="6">
        <f>E189+F186-F187</f>
        <v>1.9</v>
      </c>
      <c r="G189" s="6">
        <f t="shared" ref="G189:M189" si="99">F189+G186-G187</f>
        <v>1.9</v>
      </c>
      <c r="H189" s="6">
        <f t="shared" si="99"/>
        <v>1.9</v>
      </c>
      <c r="I189" s="6">
        <f t="shared" si="99"/>
        <v>1.9</v>
      </c>
      <c r="J189" s="6">
        <f t="shared" si="99"/>
        <v>1.9</v>
      </c>
      <c r="K189" s="6">
        <f t="shared" si="99"/>
        <v>1.9</v>
      </c>
      <c r="L189" s="6">
        <f t="shared" si="99"/>
        <v>1.9</v>
      </c>
      <c r="M189" s="6">
        <f t="shared" si="99"/>
        <v>1.9</v>
      </c>
      <c r="N189" s="6">
        <f>M189+N186-N187</f>
        <v>1.9</v>
      </c>
      <c r="O189" s="6">
        <f t="shared" ref="O189" si="100">N189+O186-O187</f>
        <v>1.9</v>
      </c>
      <c r="P189" s="6">
        <f>O189+P186-P187</f>
        <v>1.9</v>
      </c>
      <c r="Q189" s="6">
        <f>P189+Q186-Q187</f>
        <v>1.9</v>
      </c>
      <c r="R189" s="6">
        <f t="shared" ref="R189:AH189" si="101">Q189+R186-R187</f>
        <v>1.9</v>
      </c>
      <c r="S189" s="6">
        <f t="shared" si="101"/>
        <v>1.9</v>
      </c>
      <c r="T189" s="6">
        <f t="shared" si="101"/>
        <v>1.9</v>
      </c>
      <c r="U189" s="6">
        <f t="shared" si="101"/>
        <v>1.9</v>
      </c>
      <c r="V189" s="6">
        <f t="shared" si="101"/>
        <v>1.9</v>
      </c>
      <c r="W189" s="6">
        <f t="shared" si="101"/>
        <v>1.9</v>
      </c>
      <c r="X189" s="6">
        <f t="shared" si="101"/>
        <v>1.9</v>
      </c>
      <c r="Y189" s="6">
        <f t="shared" si="101"/>
        <v>1.9</v>
      </c>
      <c r="Z189" s="6">
        <f t="shared" si="101"/>
        <v>1.9</v>
      </c>
      <c r="AA189" s="6">
        <f t="shared" si="101"/>
        <v>1.9</v>
      </c>
      <c r="AB189" s="6">
        <f t="shared" si="101"/>
        <v>1.9</v>
      </c>
      <c r="AC189" s="6">
        <f t="shared" si="101"/>
        <v>1.9</v>
      </c>
      <c r="AD189" s="6">
        <f t="shared" si="101"/>
        <v>1.9</v>
      </c>
      <c r="AE189" s="6">
        <f>AD189+AE186-AE187</f>
        <v>1.9</v>
      </c>
      <c r="AF189" s="6">
        <f>AE189+AF186-AF187</f>
        <v>1.9</v>
      </c>
      <c r="AG189" s="6">
        <f t="shared" si="101"/>
        <v>1.9</v>
      </c>
      <c r="AH189" s="6">
        <f t="shared" si="101"/>
        <v>1.9</v>
      </c>
      <c r="AI189" s="6">
        <f>AG189+AI186-AI187</f>
        <v>1.9</v>
      </c>
      <c r="AJ189" s="6">
        <f>AH189+AJ186-AJ187</f>
        <v>1.9</v>
      </c>
      <c r="AK189" s="6">
        <f>AJ189</f>
        <v>1.9</v>
      </c>
    </row>
    <row r="190" spans="1:37" x14ac:dyDescent="0.25">
      <c r="A190" s="47" t="s">
        <v>74</v>
      </c>
      <c r="B190" s="76">
        <f>VLOOKUP(A190,[1]INTI!$F$4:$G$317,2,FALSE)</f>
        <v>16.09</v>
      </c>
      <c r="C190" s="8" t="s">
        <v>7</v>
      </c>
      <c r="D190" s="8" t="s">
        <v>4</v>
      </c>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f>SUM(F190:AJ190)</f>
        <v>0</v>
      </c>
    </row>
    <row r="191" spans="1:37" x14ac:dyDescent="0.25">
      <c r="A191" s="48" t="str">
        <f t="shared" ref="A191:A193" si="102">A190</f>
        <v>V27</v>
      </c>
      <c r="B191" s="77"/>
      <c r="C191" s="76" t="s">
        <v>8</v>
      </c>
      <c r="D191" s="8" t="s">
        <v>4</v>
      </c>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f>SUM(F191:AJ191)</f>
        <v>0</v>
      </c>
    </row>
    <row r="192" spans="1:37" x14ac:dyDescent="0.25">
      <c r="A192" s="48" t="str">
        <f t="shared" si="102"/>
        <v>V27</v>
      </c>
      <c r="B192" s="77"/>
      <c r="C192" s="78"/>
      <c r="D192" s="8" t="s">
        <v>3</v>
      </c>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f>SUM(F192:AJ192)</f>
        <v>0</v>
      </c>
    </row>
    <row r="193" spans="1:37" x14ac:dyDescent="0.25">
      <c r="A193" s="49" t="str">
        <f t="shared" si="102"/>
        <v>V27</v>
      </c>
      <c r="B193" s="78"/>
      <c r="C193" s="5" t="s">
        <v>9</v>
      </c>
      <c r="D193" s="5" t="s">
        <v>4</v>
      </c>
      <c r="E193" s="1">
        <v>95.000000000000043</v>
      </c>
      <c r="F193" s="6">
        <f>E193+F190-F191</f>
        <v>95.000000000000043</v>
      </c>
      <c r="G193" s="6">
        <f t="shared" ref="G193:M193" si="103">F193+G190-G191</f>
        <v>95.000000000000043</v>
      </c>
      <c r="H193" s="6">
        <f t="shared" si="103"/>
        <v>95.000000000000043</v>
      </c>
      <c r="I193" s="6">
        <f t="shared" si="103"/>
        <v>95.000000000000043</v>
      </c>
      <c r="J193" s="6">
        <f t="shared" si="103"/>
        <v>95.000000000000043</v>
      </c>
      <c r="K193" s="6">
        <f t="shared" si="103"/>
        <v>95.000000000000043</v>
      </c>
      <c r="L193" s="6">
        <f t="shared" si="103"/>
        <v>95.000000000000043</v>
      </c>
      <c r="M193" s="6">
        <f t="shared" si="103"/>
        <v>95.000000000000043</v>
      </c>
      <c r="N193" s="6">
        <f>M193+N190-N191</f>
        <v>95.000000000000043</v>
      </c>
      <c r="O193" s="6">
        <f t="shared" ref="O193" si="104">N193+O190-O191</f>
        <v>95.000000000000043</v>
      </c>
      <c r="P193" s="6">
        <f>O193+P190-P191</f>
        <v>95.000000000000043</v>
      </c>
      <c r="Q193" s="6">
        <f>P193+Q190-Q191</f>
        <v>95.000000000000043</v>
      </c>
      <c r="R193" s="6">
        <f t="shared" ref="R193:AH193" si="105">Q193+R190-R191</f>
        <v>95.000000000000043</v>
      </c>
      <c r="S193" s="6">
        <f t="shared" si="105"/>
        <v>95.000000000000043</v>
      </c>
      <c r="T193" s="6">
        <f t="shared" si="105"/>
        <v>95.000000000000043</v>
      </c>
      <c r="U193" s="6">
        <f t="shared" si="105"/>
        <v>95.000000000000043</v>
      </c>
      <c r="V193" s="6">
        <f t="shared" si="105"/>
        <v>95.000000000000043</v>
      </c>
      <c r="W193" s="6">
        <f t="shared" si="105"/>
        <v>95.000000000000043</v>
      </c>
      <c r="X193" s="6">
        <f t="shared" si="105"/>
        <v>95.000000000000043</v>
      </c>
      <c r="Y193" s="6">
        <f t="shared" si="105"/>
        <v>95.000000000000043</v>
      </c>
      <c r="Z193" s="6">
        <f t="shared" si="105"/>
        <v>95.000000000000043</v>
      </c>
      <c r="AA193" s="6">
        <f t="shared" si="105"/>
        <v>95.000000000000043</v>
      </c>
      <c r="AB193" s="6">
        <f t="shared" si="105"/>
        <v>95.000000000000043</v>
      </c>
      <c r="AC193" s="6">
        <f t="shared" si="105"/>
        <v>95.000000000000043</v>
      </c>
      <c r="AD193" s="6">
        <f t="shared" si="105"/>
        <v>95.000000000000043</v>
      </c>
      <c r="AE193" s="6">
        <f>AD193+AE190-AE191</f>
        <v>95.000000000000043</v>
      </c>
      <c r="AF193" s="6">
        <f>AE193+AF190-AF191</f>
        <v>95.000000000000043</v>
      </c>
      <c r="AG193" s="6">
        <f t="shared" si="105"/>
        <v>95.000000000000043</v>
      </c>
      <c r="AH193" s="6">
        <f t="shared" si="105"/>
        <v>95.000000000000043</v>
      </c>
      <c r="AI193" s="6">
        <f>AG193+AI190-AI191</f>
        <v>95.000000000000043</v>
      </c>
      <c r="AJ193" s="6">
        <f>AH193+AJ190-AJ191</f>
        <v>95.000000000000043</v>
      </c>
      <c r="AK193" s="6">
        <f>AJ193</f>
        <v>95.000000000000043</v>
      </c>
    </row>
    <row r="194" spans="1:37" x14ac:dyDescent="0.25">
      <c r="A194" s="47" t="s">
        <v>75</v>
      </c>
      <c r="B194" s="76">
        <f>VLOOKUP(A194,[1]INTI!$F$4:$G$317,2,FALSE)</f>
        <v>30.077999999999999</v>
      </c>
      <c r="C194" s="8" t="s">
        <v>7</v>
      </c>
      <c r="D194" s="8" t="s">
        <v>4</v>
      </c>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f>SUM(F194:AJ194)</f>
        <v>0</v>
      </c>
    </row>
    <row r="195" spans="1:37" x14ac:dyDescent="0.25">
      <c r="A195" s="48" t="str">
        <f t="shared" ref="A195:A197" si="106">A194</f>
        <v>H02</v>
      </c>
      <c r="B195" s="77"/>
      <c r="C195" s="76" t="s">
        <v>8</v>
      </c>
      <c r="D195" s="8" t="s">
        <v>4</v>
      </c>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f>SUM(F195:AJ195)</f>
        <v>0</v>
      </c>
    </row>
    <row r="196" spans="1:37" x14ac:dyDescent="0.25">
      <c r="A196" s="48" t="str">
        <f t="shared" si="106"/>
        <v>H02</v>
      </c>
      <c r="B196" s="77"/>
      <c r="C196" s="78"/>
      <c r="D196" s="8" t="s">
        <v>3</v>
      </c>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f>SUM(F196:AJ196)</f>
        <v>0</v>
      </c>
    </row>
    <row r="197" spans="1:37" ht="18" customHeight="1" x14ac:dyDescent="0.25">
      <c r="A197" s="49" t="str">
        <f t="shared" si="106"/>
        <v>H02</v>
      </c>
      <c r="B197" s="78"/>
      <c r="C197" s="5" t="s">
        <v>9</v>
      </c>
      <c r="D197" s="5" t="s">
        <v>4</v>
      </c>
      <c r="E197" s="1">
        <v>-674.63999999999987</v>
      </c>
      <c r="F197" s="6">
        <f>E197+F194-F195</f>
        <v>-674.63999999999987</v>
      </c>
      <c r="G197" s="6">
        <f t="shared" ref="G197:M197" si="107">F197+G194-G195</f>
        <v>-674.63999999999987</v>
      </c>
      <c r="H197" s="6">
        <f t="shared" si="107"/>
        <v>-674.63999999999987</v>
      </c>
      <c r="I197" s="6">
        <f t="shared" si="107"/>
        <v>-674.63999999999987</v>
      </c>
      <c r="J197" s="6">
        <f t="shared" si="107"/>
        <v>-674.63999999999987</v>
      </c>
      <c r="K197" s="6">
        <f t="shared" si="107"/>
        <v>-674.63999999999987</v>
      </c>
      <c r="L197" s="6">
        <f t="shared" si="107"/>
        <v>-674.63999999999987</v>
      </c>
      <c r="M197" s="6">
        <f t="shared" si="107"/>
        <v>-674.63999999999987</v>
      </c>
      <c r="N197" s="6">
        <f>M197+N194-N195</f>
        <v>-674.63999999999987</v>
      </c>
      <c r="O197" s="6">
        <f t="shared" ref="O197" si="108">N197+O194-O195</f>
        <v>-674.63999999999987</v>
      </c>
      <c r="P197" s="6">
        <f>O197+P194-P195</f>
        <v>-674.63999999999987</v>
      </c>
      <c r="Q197" s="6">
        <f>P197+Q194-Q195</f>
        <v>-674.63999999999987</v>
      </c>
      <c r="R197" s="6">
        <f t="shared" ref="R197:AH197" si="109">Q197+R194-R195</f>
        <v>-674.63999999999987</v>
      </c>
      <c r="S197" s="6">
        <f t="shared" si="109"/>
        <v>-674.63999999999987</v>
      </c>
      <c r="T197" s="6">
        <f t="shared" si="109"/>
        <v>-674.63999999999987</v>
      </c>
      <c r="U197" s="6">
        <f t="shared" si="109"/>
        <v>-674.63999999999987</v>
      </c>
      <c r="V197" s="6">
        <f t="shared" si="109"/>
        <v>-674.63999999999987</v>
      </c>
      <c r="W197" s="6">
        <f t="shared" si="109"/>
        <v>-674.63999999999987</v>
      </c>
      <c r="X197" s="6">
        <f t="shared" si="109"/>
        <v>-674.63999999999987</v>
      </c>
      <c r="Y197" s="6">
        <f t="shared" si="109"/>
        <v>-674.63999999999987</v>
      </c>
      <c r="Z197" s="6">
        <f t="shared" si="109"/>
        <v>-674.63999999999987</v>
      </c>
      <c r="AA197" s="6">
        <f t="shared" si="109"/>
        <v>-674.63999999999987</v>
      </c>
      <c r="AB197" s="6">
        <f t="shared" si="109"/>
        <v>-674.63999999999987</v>
      </c>
      <c r="AC197" s="6">
        <f t="shared" si="109"/>
        <v>-674.63999999999987</v>
      </c>
      <c r="AD197" s="6">
        <f t="shared" si="109"/>
        <v>-674.63999999999987</v>
      </c>
      <c r="AE197" s="6">
        <f>AD197+AE194-AE195</f>
        <v>-674.63999999999987</v>
      </c>
      <c r="AF197" s="6">
        <f>AE197+AF194-AF195</f>
        <v>-674.63999999999987</v>
      </c>
      <c r="AG197" s="6">
        <f t="shared" si="109"/>
        <v>-674.63999999999987</v>
      </c>
      <c r="AH197" s="6">
        <f t="shared" si="109"/>
        <v>-674.63999999999987</v>
      </c>
      <c r="AI197" s="6">
        <f>AG197+AI194-AI195</f>
        <v>-674.63999999999987</v>
      </c>
      <c r="AJ197" s="6">
        <f>AH197+AJ194-AJ195</f>
        <v>-674.63999999999987</v>
      </c>
      <c r="AK197" s="6">
        <f>AJ197</f>
        <v>-674.63999999999987</v>
      </c>
    </row>
    <row r="198" spans="1:37" x14ac:dyDescent="0.25">
      <c r="A198" s="47" t="s">
        <v>76</v>
      </c>
      <c r="B198" s="76">
        <f>VLOOKUP(A198,[1]INTI!$F$4:$G$317,2,FALSE)</f>
        <v>30.977</v>
      </c>
      <c r="C198" s="8" t="s">
        <v>7</v>
      </c>
      <c r="D198" s="8" t="s">
        <v>4</v>
      </c>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f>SUM(F198:AJ198)</f>
        <v>0</v>
      </c>
    </row>
    <row r="199" spans="1:37" x14ac:dyDescent="0.25">
      <c r="A199" s="48" t="str">
        <f t="shared" ref="A199:A201" si="110">A198</f>
        <v>M03</v>
      </c>
      <c r="B199" s="77"/>
      <c r="C199" s="76" t="s">
        <v>8</v>
      </c>
      <c r="D199" s="8" t="s">
        <v>4</v>
      </c>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f>SUM(F199:AJ199)</f>
        <v>0</v>
      </c>
    </row>
    <row r="200" spans="1:37" x14ac:dyDescent="0.25">
      <c r="A200" s="48" t="str">
        <f t="shared" si="110"/>
        <v>M03</v>
      </c>
      <c r="B200" s="77"/>
      <c r="C200" s="78"/>
      <c r="D200" s="8" t="s">
        <v>3</v>
      </c>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f>SUM(F200:AJ200)</f>
        <v>0</v>
      </c>
    </row>
    <row r="201" spans="1:37" x14ac:dyDescent="0.25">
      <c r="A201" s="49" t="str">
        <f t="shared" si="110"/>
        <v>M03</v>
      </c>
      <c r="B201" s="78"/>
      <c r="C201" s="5" t="s">
        <v>9</v>
      </c>
      <c r="D201" s="5" t="s">
        <v>4</v>
      </c>
      <c r="E201" s="1">
        <v>-276.98500000000007</v>
      </c>
      <c r="F201" s="6">
        <f>E201+F198-F199</f>
        <v>-276.98500000000007</v>
      </c>
      <c r="G201" s="6">
        <f t="shared" ref="G201:M201" si="111">F201+G198-G199</f>
        <v>-276.98500000000007</v>
      </c>
      <c r="H201" s="6">
        <f t="shared" si="111"/>
        <v>-276.98500000000007</v>
      </c>
      <c r="I201" s="6">
        <f t="shared" si="111"/>
        <v>-276.98500000000007</v>
      </c>
      <c r="J201" s="6">
        <f t="shared" si="111"/>
        <v>-276.98500000000007</v>
      </c>
      <c r="K201" s="6">
        <f t="shared" si="111"/>
        <v>-276.98500000000007</v>
      </c>
      <c r="L201" s="6">
        <f t="shared" si="111"/>
        <v>-276.98500000000007</v>
      </c>
      <c r="M201" s="6">
        <f t="shared" si="111"/>
        <v>-276.98500000000007</v>
      </c>
      <c r="N201" s="6">
        <f>M201+N198-N199</f>
        <v>-276.98500000000007</v>
      </c>
      <c r="O201" s="6">
        <f t="shared" ref="O201" si="112">N201+O198-O199</f>
        <v>-276.98500000000007</v>
      </c>
      <c r="P201" s="6">
        <f>O201+P198-P199</f>
        <v>-276.98500000000007</v>
      </c>
      <c r="Q201" s="6">
        <f>P201+Q198-Q199</f>
        <v>-276.98500000000007</v>
      </c>
      <c r="R201" s="6">
        <f t="shared" ref="R201:AD201" si="113">Q201+R198-R199</f>
        <v>-276.98500000000007</v>
      </c>
      <c r="S201" s="6">
        <f t="shared" si="113"/>
        <v>-276.98500000000007</v>
      </c>
      <c r="T201" s="6">
        <f t="shared" si="113"/>
        <v>-276.98500000000007</v>
      </c>
      <c r="U201" s="6">
        <f t="shared" si="113"/>
        <v>-276.98500000000007</v>
      </c>
      <c r="V201" s="6">
        <f t="shared" si="113"/>
        <v>-276.98500000000007</v>
      </c>
      <c r="W201" s="6">
        <f t="shared" si="113"/>
        <v>-276.98500000000007</v>
      </c>
      <c r="X201" s="6">
        <f t="shared" si="113"/>
        <v>-276.98500000000007</v>
      </c>
      <c r="Y201" s="6">
        <f t="shared" si="113"/>
        <v>-276.98500000000007</v>
      </c>
      <c r="Z201" s="6">
        <f t="shared" si="113"/>
        <v>-276.98500000000007</v>
      </c>
      <c r="AA201" s="6">
        <f t="shared" si="113"/>
        <v>-276.98500000000007</v>
      </c>
      <c r="AB201" s="6">
        <f t="shared" si="113"/>
        <v>-276.98500000000007</v>
      </c>
      <c r="AC201" s="6">
        <f t="shared" si="113"/>
        <v>-276.98500000000007</v>
      </c>
      <c r="AD201" s="6">
        <f t="shared" si="113"/>
        <v>-276.98500000000007</v>
      </c>
      <c r="AE201" s="6">
        <f>AD201+AE198-AE199</f>
        <v>-276.98500000000007</v>
      </c>
      <c r="AF201" s="6">
        <f>AE201+AF198-AF199</f>
        <v>-276.98500000000007</v>
      </c>
      <c r="AG201" s="6">
        <f t="shared" ref="AG201:AH201" si="114">AF201+AG198-AG199</f>
        <v>-276.98500000000007</v>
      </c>
      <c r="AH201" s="6">
        <f t="shared" si="114"/>
        <v>-276.98500000000007</v>
      </c>
      <c r="AI201" s="6">
        <f t="shared" ref="AI201:AJ201" si="115">AG201+AI198-AI199</f>
        <v>-276.98500000000007</v>
      </c>
      <c r="AJ201" s="6">
        <f t="shared" si="115"/>
        <v>-276.98500000000007</v>
      </c>
      <c r="AK201" s="6">
        <f>AJ201</f>
        <v>-276.98500000000007</v>
      </c>
    </row>
    <row r="202" spans="1:37" x14ac:dyDescent="0.25">
      <c r="A202" s="47" t="s">
        <v>78</v>
      </c>
      <c r="B202" s="76">
        <f>VLOOKUP(A202,[1]INTI!$F$4:$G$317,2,FALSE)</f>
        <v>29.824999999999999</v>
      </c>
      <c r="C202" s="8" t="s">
        <v>7</v>
      </c>
      <c r="D202" s="8" t="s">
        <v>4</v>
      </c>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f>SUM(F202:AJ202)</f>
        <v>0</v>
      </c>
    </row>
    <row r="203" spans="1:37" x14ac:dyDescent="0.25">
      <c r="A203" s="48" t="str">
        <f t="shared" ref="A203:A205" si="116">A202</f>
        <v>K02</v>
      </c>
      <c r="B203" s="77"/>
      <c r="C203" s="76" t="s">
        <v>8</v>
      </c>
      <c r="D203" s="8" t="s">
        <v>4</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f>SUM(F203:AJ203)</f>
        <v>0</v>
      </c>
    </row>
    <row r="204" spans="1:37" x14ac:dyDescent="0.25">
      <c r="A204" s="48" t="str">
        <f t="shared" si="116"/>
        <v>K02</v>
      </c>
      <c r="B204" s="77"/>
      <c r="C204" s="78"/>
      <c r="D204" s="8" t="s">
        <v>3</v>
      </c>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f>SUM(F204:AJ204)</f>
        <v>0</v>
      </c>
    </row>
    <row r="205" spans="1:37" x14ac:dyDescent="0.25">
      <c r="A205" s="49" t="str">
        <f t="shared" si="116"/>
        <v>K02</v>
      </c>
      <c r="B205" s="78"/>
      <c r="C205" s="5" t="s">
        <v>9</v>
      </c>
      <c r="D205" s="5" t="s">
        <v>4</v>
      </c>
      <c r="E205" s="1">
        <v>-298.505</v>
      </c>
      <c r="F205" s="6">
        <f>E205+F202-F203</f>
        <v>-298.505</v>
      </c>
      <c r="G205" s="6">
        <f t="shared" ref="G205:M205" si="117">F205+G202-G203</f>
        <v>-298.505</v>
      </c>
      <c r="H205" s="6">
        <f t="shared" si="117"/>
        <v>-298.505</v>
      </c>
      <c r="I205" s="6">
        <f t="shared" si="117"/>
        <v>-298.505</v>
      </c>
      <c r="J205" s="6">
        <f t="shared" si="117"/>
        <v>-298.505</v>
      </c>
      <c r="K205" s="6">
        <f t="shared" si="117"/>
        <v>-298.505</v>
      </c>
      <c r="L205" s="6">
        <f t="shared" si="117"/>
        <v>-298.505</v>
      </c>
      <c r="M205" s="6">
        <f t="shared" si="117"/>
        <v>-298.505</v>
      </c>
      <c r="N205" s="6">
        <f>M205+N202-N203</f>
        <v>-298.505</v>
      </c>
      <c r="O205" s="6">
        <f t="shared" ref="O205" si="118">N205+O202-O203</f>
        <v>-298.505</v>
      </c>
      <c r="P205" s="6">
        <f>O205+P202-P203</f>
        <v>-298.505</v>
      </c>
      <c r="Q205" s="6">
        <f>P205+Q202-Q203</f>
        <v>-298.505</v>
      </c>
      <c r="R205" s="6">
        <f t="shared" ref="R205:AD205" si="119">Q205+R202-R203</f>
        <v>-298.505</v>
      </c>
      <c r="S205" s="6">
        <f t="shared" si="119"/>
        <v>-298.505</v>
      </c>
      <c r="T205" s="6">
        <f t="shared" si="119"/>
        <v>-298.505</v>
      </c>
      <c r="U205" s="6">
        <f t="shared" si="119"/>
        <v>-298.505</v>
      </c>
      <c r="V205" s="6">
        <f t="shared" si="119"/>
        <v>-298.505</v>
      </c>
      <c r="W205" s="6">
        <f t="shared" si="119"/>
        <v>-298.505</v>
      </c>
      <c r="X205" s="6">
        <f t="shared" si="119"/>
        <v>-298.505</v>
      </c>
      <c r="Y205" s="6">
        <f t="shared" si="119"/>
        <v>-298.505</v>
      </c>
      <c r="Z205" s="6">
        <f t="shared" si="119"/>
        <v>-298.505</v>
      </c>
      <c r="AA205" s="6">
        <f t="shared" si="119"/>
        <v>-298.505</v>
      </c>
      <c r="AB205" s="6">
        <f t="shared" si="119"/>
        <v>-298.505</v>
      </c>
      <c r="AC205" s="6">
        <f t="shared" si="119"/>
        <v>-298.505</v>
      </c>
      <c r="AD205" s="6">
        <f t="shared" si="119"/>
        <v>-298.505</v>
      </c>
      <c r="AE205" s="6">
        <f>AD205+AE202-AE203</f>
        <v>-298.505</v>
      </c>
      <c r="AF205" s="6">
        <f>AE205+AF202-AF203</f>
        <v>-298.505</v>
      </c>
      <c r="AG205" s="6">
        <f t="shared" ref="AG205:AH205" si="120">AF205+AG202-AG203</f>
        <v>-298.505</v>
      </c>
      <c r="AH205" s="6">
        <f t="shared" si="120"/>
        <v>-298.505</v>
      </c>
      <c r="AI205" s="6">
        <f t="shared" ref="AI205:AJ205" si="121">AG205+AI202-AI203</f>
        <v>-298.505</v>
      </c>
      <c r="AJ205" s="6">
        <f t="shared" si="121"/>
        <v>-298.505</v>
      </c>
      <c r="AK205" s="6">
        <f>AJ205</f>
        <v>-298.505</v>
      </c>
    </row>
    <row r="206" spans="1:37" x14ac:dyDescent="0.25">
      <c r="A206" s="47" t="s">
        <v>79</v>
      </c>
      <c r="B206" s="76">
        <f>VLOOKUP(A206,[1]INTI!$F$4:$G$317,2,FALSE)</f>
        <v>8.3510000000000009</v>
      </c>
      <c r="C206" s="8" t="s">
        <v>7</v>
      </c>
      <c r="D206" s="8" t="s">
        <v>4</v>
      </c>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f>SUM(F206:AJ206)</f>
        <v>0</v>
      </c>
    </row>
    <row r="207" spans="1:37" x14ac:dyDescent="0.25">
      <c r="A207" s="48" t="str">
        <f t="shared" ref="A207:A209" si="122">A206</f>
        <v>T29</v>
      </c>
      <c r="B207" s="77"/>
      <c r="C207" s="76" t="s">
        <v>8</v>
      </c>
      <c r="D207" s="8" t="s">
        <v>4</v>
      </c>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f>SUM(F207:AJ207)</f>
        <v>0</v>
      </c>
    </row>
    <row r="208" spans="1:37" x14ac:dyDescent="0.25">
      <c r="A208" s="48" t="str">
        <f t="shared" si="122"/>
        <v>T29</v>
      </c>
      <c r="B208" s="77"/>
      <c r="C208" s="78"/>
      <c r="D208" s="8" t="s">
        <v>3</v>
      </c>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f>SUM(F208:AJ208)</f>
        <v>0</v>
      </c>
    </row>
    <row r="209" spans="1:37" x14ac:dyDescent="0.25">
      <c r="A209" s="49" t="str">
        <f t="shared" si="122"/>
        <v>T29</v>
      </c>
      <c r="B209" s="78"/>
      <c r="C209" s="5" t="s">
        <v>9</v>
      </c>
      <c r="D209" s="5" t="s">
        <v>4</v>
      </c>
      <c r="E209" s="1">
        <v>2128.1800000000003</v>
      </c>
      <c r="F209" s="6">
        <f>E209+F206-F207</f>
        <v>2128.1800000000003</v>
      </c>
      <c r="G209" s="6">
        <f t="shared" ref="G209:M209" si="123">F209+G206-G207</f>
        <v>2128.1800000000003</v>
      </c>
      <c r="H209" s="6">
        <f t="shared" si="123"/>
        <v>2128.1800000000003</v>
      </c>
      <c r="I209" s="6">
        <f t="shared" si="123"/>
        <v>2128.1800000000003</v>
      </c>
      <c r="J209" s="6">
        <f t="shared" si="123"/>
        <v>2128.1800000000003</v>
      </c>
      <c r="K209" s="6">
        <f t="shared" si="123"/>
        <v>2128.1800000000003</v>
      </c>
      <c r="L209" s="6">
        <f t="shared" si="123"/>
        <v>2128.1800000000003</v>
      </c>
      <c r="M209" s="6">
        <f t="shared" si="123"/>
        <v>2128.1800000000003</v>
      </c>
      <c r="N209" s="6">
        <f>M209+N206-N207</f>
        <v>2128.1800000000003</v>
      </c>
      <c r="O209" s="6">
        <f t="shared" ref="O209" si="124">N209+O206-O207</f>
        <v>2128.1800000000003</v>
      </c>
      <c r="P209" s="6">
        <f>O209+P206-P207</f>
        <v>2128.1800000000003</v>
      </c>
      <c r="Q209" s="6">
        <f>P209+Q206-Q207</f>
        <v>2128.1800000000003</v>
      </c>
      <c r="R209" s="6">
        <f t="shared" ref="R209:AD209" si="125">Q209+R206-R207</f>
        <v>2128.1800000000003</v>
      </c>
      <c r="S209" s="6">
        <f t="shared" si="125"/>
        <v>2128.1800000000003</v>
      </c>
      <c r="T209" s="6">
        <f t="shared" si="125"/>
        <v>2128.1800000000003</v>
      </c>
      <c r="U209" s="6">
        <f t="shared" si="125"/>
        <v>2128.1800000000003</v>
      </c>
      <c r="V209" s="6">
        <f t="shared" si="125"/>
        <v>2128.1800000000003</v>
      </c>
      <c r="W209" s="6">
        <f t="shared" si="125"/>
        <v>2128.1800000000003</v>
      </c>
      <c r="X209" s="6">
        <f t="shared" si="125"/>
        <v>2128.1800000000003</v>
      </c>
      <c r="Y209" s="6">
        <f t="shared" si="125"/>
        <v>2128.1800000000003</v>
      </c>
      <c r="Z209" s="6">
        <f t="shared" si="125"/>
        <v>2128.1800000000003</v>
      </c>
      <c r="AA209" s="6">
        <f t="shared" si="125"/>
        <v>2128.1800000000003</v>
      </c>
      <c r="AB209" s="6">
        <f t="shared" si="125"/>
        <v>2128.1800000000003</v>
      </c>
      <c r="AC209" s="6">
        <f t="shared" si="125"/>
        <v>2128.1800000000003</v>
      </c>
      <c r="AD209" s="6">
        <f t="shared" si="125"/>
        <v>2128.1800000000003</v>
      </c>
      <c r="AE209" s="6">
        <f>AD209+AE206-AE207</f>
        <v>2128.1800000000003</v>
      </c>
      <c r="AF209" s="6">
        <f>AE209+AF206-AF207</f>
        <v>2128.1800000000003</v>
      </c>
      <c r="AG209" s="6">
        <f t="shared" ref="AG209:AH209" si="126">AF209+AG206-AG207</f>
        <v>2128.1800000000003</v>
      </c>
      <c r="AH209" s="6">
        <f t="shared" si="126"/>
        <v>2128.1800000000003</v>
      </c>
      <c r="AI209" s="6">
        <f t="shared" ref="AI209:AJ209" si="127">AG209+AI206-AI207</f>
        <v>2128.1800000000003</v>
      </c>
      <c r="AJ209" s="6">
        <f t="shared" si="127"/>
        <v>2128.1800000000003</v>
      </c>
      <c r="AK209" s="6">
        <f>AJ209</f>
        <v>2128.1800000000003</v>
      </c>
    </row>
    <row r="210" spans="1:37" x14ac:dyDescent="0.25">
      <c r="A210" s="47" t="s">
        <v>80</v>
      </c>
      <c r="B210" s="76">
        <f>VLOOKUP(A210,[1]INTI!$F$4:$G$317,2,FALSE)</f>
        <v>21.638000000000002</v>
      </c>
      <c r="C210" s="8" t="s">
        <v>7</v>
      </c>
      <c r="D210" s="8" t="s">
        <v>4</v>
      </c>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f>SUM(F210:AJ210)</f>
        <v>0</v>
      </c>
    </row>
    <row r="211" spans="1:37" x14ac:dyDescent="0.25">
      <c r="A211" s="48" t="str">
        <f t="shared" ref="A211:A213" si="128">A210</f>
        <v>C09</v>
      </c>
      <c r="B211" s="77"/>
      <c r="C211" s="76" t="s">
        <v>8</v>
      </c>
      <c r="D211" s="8" t="s">
        <v>4</v>
      </c>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f>SUM(F211:AJ211)</f>
        <v>0</v>
      </c>
    </row>
    <row r="212" spans="1:37" x14ac:dyDescent="0.25">
      <c r="A212" s="48" t="str">
        <f t="shared" si="128"/>
        <v>C09</v>
      </c>
      <c r="B212" s="77"/>
      <c r="C212" s="78"/>
      <c r="D212" s="8" t="s">
        <v>3</v>
      </c>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f>SUM(F212:AJ212)</f>
        <v>0</v>
      </c>
    </row>
    <row r="213" spans="1:37" x14ac:dyDescent="0.25">
      <c r="A213" s="49" t="str">
        <f t="shared" si="128"/>
        <v>C09</v>
      </c>
      <c r="B213" s="78"/>
      <c r="C213" s="5" t="s">
        <v>9</v>
      </c>
      <c r="D213" s="5" t="s">
        <v>4</v>
      </c>
      <c r="E213" s="1">
        <v>-156</v>
      </c>
      <c r="F213" s="6">
        <f>E213+F210-F211</f>
        <v>-156</v>
      </c>
      <c r="G213" s="6">
        <f t="shared" ref="G213:M213" si="129">F213+G210-G211</f>
        <v>-156</v>
      </c>
      <c r="H213" s="6">
        <f t="shared" si="129"/>
        <v>-156</v>
      </c>
      <c r="I213" s="6">
        <f t="shared" si="129"/>
        <v>-156</v>
      </c>
      <c r="J213" s="6">
        <f t="shared" si="129"/>
        <v>-156</v>
      </c>
      <c r="K213" s="6">
        <f t="shared" si="129"/>
        <v>-156</v>
      </c>
      <c r="L213" s="6">
        <f t="shared" si="129"/>
        <v>-156</v>
      </c>
      <c r="M213" s="6">
        <f t="shared" si="129"/>
        <v>-156</v>
      </c>
      <c r="N213" s="6">
        <f>M213+N210-N211</f>
        <v>-156</v>
      </c>
      <c r="O213" s="6">
        <f t="shared" ref="O213" si="130">N213+O210-O211</f>
        <v>-156</v>
      </c>
      <c r="P213" s="6">
        <f>O213+P210-P211</f>
        <v>-156</v>
      </c>
      <c r="Q213" s="6">
        <f>P213+Q210-Q211</f>
        <v>-156</v>
      </c>
      <c r="R213" s="6">
        <f t="shared" ref="R213:AD213" si="131">Q213+R210-R211</f>
        <v>-156</v>
      </c>
      <c r="S213" s="6">
        <f t="shared" si="131"/>
        <v>-156</v>
      </c>
      <c r="T213" s="6">
        <f t="shared" si="131"/>
        <v>-156</v>
      </c>
      <c r="U213" s="6">
        <f t="shared" si="131"/>
        <v>-156</v>
      </c>
      <c r="V213" s="6">
        <f t="shared" si="131"/>
        <v>-156</v>
      </c>
      <c r="W213" s="6">
        <f t="shared" si="131"/>
        <v>-156</v>
      </c>
      <c r="X213" s="6">
        <f t="shared" si="131"/>
        <v>-156</v>
      </c>
      <c r="Y213" s="6">
        <f t="shared" si="131"/>
        <v>-156</v>
      </c>
      <c r="Z213" s="6">
        <f t="shared" si="131"/>
        <v>-156</v>
      </c>
      <c r="AA213" s="6">
        <f t="shared" si="131"/>
        <v>-156</v>
      </c>
      <c r="AB213" s="6">
        <f t="shared" si="131"/>
        <v>-156</v>
      </c>
      <c r="AC213" s="6">
        <f t="shared" si="131"/>
        <v>-156</v>
      </c>
      <c r="AD213" s="6">
        <f t="shared" si="131"/>
        <v>-156</v>
      </c>
      <c r="AE213" s="6">
        <f>AD213+AE210-AE211</f>
        <v>-156</v>
      </c>
      <c r="AF213" s="6">
        <f>AE213+AF210-AF211</f>
        <v>-156</v>
      </c>
      <c r="AG213" s="6">
        <f t="shared" ref="AG213:AH213" si="132">AF213+AG210-AG211</f>
        <v>-156</v>
      </c>
      <c r="AH213" s="6">
        <f t="shared" si="132"/>
        <v>-156</v>
      </c>
      <c r="AI213" s="6">
        <f t="shared" ref="AI213:AJ213" si="133">AG213+AI210-AI211</f>
        <v>-156</v>
      </c>
      <c r="AJ213" s="6">
        <f t="shared" si="133"/>
        <v>-156</v>
      </c>
      <c r="AK213" s="6">
        <f>AJ213</f>
        <v>-156</v>
      </c>
    </row>
    <row r="214" spans="1:37" x14ac:dyDescent="0.25">
      <c r="A214" s="47" t="s">
        <v>81</v>
      </c>
      <c r="B214" s="76">
        <f>VLOOKUP(A214,[1]INTI!$F$4:$G$317,2,FALSE)</f>
        <v>27.113</v>
      </c>
      <c r="C214" s="8" t="s">
        <v>7</v>
      </c>
      <c r="D214" s="8" t="s">
        <v>4</v>
      </c>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f>SUM(F214:AJ214)</f>
        <v>0</v>
      </c>
    </row>
    <row r="215" spans="1:37" x14ac:dyDescent="0.25">
      <c r="A215" s="48" t="str">
        <f t="shared" ref="A215:A273" si="134">A214</f>
        <v>N11</v>
      </c>
      <c r="B215" s="77"/>
      <c r="C215" s="76" t="s">
        <v>8</v>
      </c>
      <c r="D215" s="8" t="s">
        <v>4</v>
      </c>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f>SUM(F215:AJ215)</f>
        <v>0</v>
      </c>
    </row>
    <row r="216" spans="1:37" x14ac:dyDescent="0.25">
      <c r="A216" s="48" t="str">
        <f t="shared" si="134"/>
        <v>N11</v>
      </c>
      <c r="B216" s="77"/>
      <c r="C216" s="78"/>
      <c r="D216" s="8" t="s">
        <v>3</v>
      </c>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f>SUM(F216:AJ216)</f>
        <v>0</v>
      </c>
    </row>
    <row r="217" spans="1:37" x14ac:dyDescent="0.25">
      <c r="A217" s="49" t="str">
        <f t="shared" si="134"/>
        <v>N11</v>
      </c>
      <c r="B217" s="78"/>
      <c r="C217" s="5" t="s">
        <v>9</v>
      </c>
      <c r="D217" s="5" t="s">
        <v>4</v>
      </c>
      <c r="E217" s="1">
        <v>20.399999999999999</v>
      </c>
      <c r="F217" s="6">
        <f>E217+F214-F215</f>
        <v>20.399999999999999</v>
      </c>
      <c r="G217" s="6">
        <f t="shared" ref="G217:M217" si="135">F217+G214-G215</f>
        <v>20.399999999999999</v>
      </c>
      <c r="H217" s="6">
        <f t="shared" si="135"/>
        <v>20.399999999999999</v>
      </c>
      <c r="I217" s="6">
        <f t="shared" si="135"/>
        <v>20.399999999999999</v>
      </c>
      <c r="J217" s="6">
        <f t="shared" si="135"/>
        <v>20.399999999999999</v>
      </c>
      <c r="K217" s="6">
        <f t="shared" si="135"/>
        <v>20.399999999999999</v>
      </c>
      <c r="L217" s="6">
        <f t="shared" si="135"/>
        <v>20.399999999999999</v>
      </c>
      <c r="M217" s="6">
        <f t="shared" si="135"/>
        <v>20.399999999999999</v>
      </c>
      <c r="N217" s="6">
        <f>M217+N214-N215</f>
        <v>20.399999999999999</v>
      </c>
      <c r="O217" s="6">
        <f t="shared" ref="O217" si="136">N217+O214-O215</f>
        <v>20.399999999999999</v>
      </c>
      <c r="P217" s="6">
        <f>O217+P214-P215</f>
        <v>20.399999999999999</v>
      </c>
      <c r="Q217" s="6">
        <f>P217+Q214-Q215</f>
        <v>20.399999999999999</v>
      </c>
      <c r="R217" s="6">
        <f t="shared" ref="R217:AD217" si="137">Q217+R214-R215</f>
        <v>20.399999999999999</v>
      </c>
      <c r="S217" s="6">
        <f t="shared" si="137"/>
        <v>20.399999999999999</v>
      </c>
      <c r="T217" s="6">
        <f t="shared" si="137"/>
        <v>20.399999999999999</v>
      </c>
      <c r="U217" s="6">
        <f t="shared" si="137"/>
        <v>20.399999999999999</v>
      </c>
      <c r="V217" s="6">
        <f t="shared" si="137"/>
        <v>20.399999999999999</v>
      </c>
      <c r="W217" s="6">
        <f t="shared" si="137"/>
        <v>20.399999999999999</v>
      </c>
      <c r="X217" s="6">
        <f t="shared" si="137"/>
        <v>20.399999999999999</v>
      </c>
      <c r="Y217" s="6">
        <f t="shared" si="137"/>
        <v>20.399999999999999</v>
      </c>
      <c r="Z217" s="6">
        <f t="shared" si="137"/>
        <v>20.399999999999999</v>
      </c>
      <c r="AA217" s="6">
        <f t="shared" si="137"/>
        <v>20.399999999999999</v>
      </c>
      <c r="AB217" s="6">
        <f t="shared" si="137"/>
        <v>20.399999999999999</v>
      </c>
      <c r="AC217" s="6">
        <f t="shared" si="137"/>
        <v>20.399999999999999</v>
      </c>
      <c r="AD217" s="6">
        <f t="shared" si="137"/>
        <v>20.399999999999999</v>
      </c>
      <c r="AE217" s="6">
        <f>AD217+AE214-AE215</f>
        <v>20.399999999999999</v>
      </c>
      <c r="AF217" s="6">
        <f>AE217+AF214-AF215</f>
        <v>20.399999999999999</v>
      </c>
      <c r="AG217" s="6">
        <f t="shared" ref="AG217:AH217" si="138">AF217+AG214-AG215</f>
        <v>20.399999999999999</v>
      </c>
      <c r="AH217" s="6">
        <f t="shared" si="138"/>
        <v>20.399999999999999</v>
      </c>
      <c r="AI217" s="6">
        <f t="shared" ref="AI217:AJ217" si="139">AG217+AI214-AI215</f>
        <v>20.399999999999999</v>
      </c>
      <c r="AJ217" s="6">
        <f t="shared" si="139"/>
        <v>20.399999999999999</v>
      </c>
      <c r="AK217" s="6">
        <f>AJ217</f>
        <v>20.399999999999999</v>
      </c>
    </row>
    <row r="218" spans="1:37" x14ac:dyDescent="0.25">
      <c r="A218" s="47" t="s">
        <v>82</v>
      </c>
      <c r="B218" s="76">
        <f>VLOOKUP(A218,[1]INTI!$F$4:$G$317,2,FALSE)</f>
        <v>29.728000000000002</v>
      </c>
      <c r="C218" s="8" t="s">
        <v>7</v>
      </c>
      <c r="D218" s="8" t="s">
        <v>4</v>
      </c>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f>SUM(F218:AJ218)</f>
        <v>0</v>
      </c>
    </row>
    <row r="219" spans="1:37" x14ac:dyDescent="0.25">
      <c r="A219" s="48" t="str">
        <f t="shared" si="134"/>
        <v>L04</v>
      </c>
      <c r="B219" s="77"/>
      <c r="C219" s="76" t="s">
        <v>8</v>
      </c>
      <c r="D219" s="8" t="s">
        <v>4</v>
      </c>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f>SUM(F219:AJ219)</f>
        <v>0</v>
      </c>
    </row>
    <row r="220" spans="1:37" x14ac:dyDescent="0.25">
      <c r="A220" s="48" t="str">
        <f t="shared" si="134"/>
        <v>L04</v>
      </c>
      <c r="B220" s="77"/>
      <c r="C220" s="78"/>
      <c r="D220" s="8" t="s">
        <v>3</v>
      </c>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f>SUM(F220:AJ220)</f>
        <v>0</v>
      </c>
    </row>
    <row r="221" spans="1:37" x14ac:dyDescent="0.25">
      <c r="A221" s="49" t="str">
        <f t="shared" si="134"/>
        <v>L04</v>
      </c>
      <c r="B221" s="78"/>
      <c r="C221" s="5" t="s">
        <v>9</v>
      </c>
      <c r="D221" s="5" t="s">
        <v>4</v>
      </c>
      <c r="E221" s="1">
        <v>-144.76</v>
      </c>
      <c r="F221" s="6">
        <f>E221+F218-F219</f>
        <v>-144.76</v>
      </c>
      <c r="G221" s="6">
        <f t="shared" ref="G221:M221" si="140">F221+G218-G219</f>
        <v>-144.76</v>
      </c>
      <c r="H221" s="6">
        <f t="shared" si="140"/>
        <v>-144.76</v>
      </c>
      <c r="I221" s="6">
        <f t="shared" si="140"/>
        <v>-144.76</v>
      </c>
      <c r="J221" s="6">
        <f t="shared" si="140"/>
        <v>-144.76</v>
      </c>
      <c r="K221" s="6">
        <f t="shared" si="140"/>
        <v>-144.76</v>
      </c>
      <c r="L221" s="6">
        <f t="shared" si="140"/>
        <v>-144.76</v>
      </c>
      <c r="M221" s="6">
        <f t="shared" si="140"/>
        <v>-144.76</v>
      </c>
      <c r="N221" s="6">
        <f>M221+N218-N219</f>
        <v>-144.76</v>
      </c>
      <c r="O221" s="6">
        <f t="shared" ref="O221" si="141">N221+O218-O219</f>
        <v>-144.76</v>
      </c>
      <c r="P221" s="6">
        <f>O221+P218-P219</f>
        <v>-144.76</v>
      </c>
      <c r="Q221" s="6">
        <f>P221+Q218-Q219</f>
        <v>-144.76</v>
      </c>
      <c r="R221" s="6">
        <f t="shared" ref="R221:AD221" si="142">Q221+R218-R219</f>
        <v>-144.76</v>
      </c>
      <c r="S221" s="6">
        <f t="shared" si="142"/>
        <v>-144.76</v>
      </c>
      <c r="T221" s="6">
        <f t="shared" si="142"/>
        <v>-144.76</v>
      </c>
      <c r="U221" s="6">
        <f t="shared" si="142"/>
        <v>-144.76</v>
      </c>
      <c r="V221" s="6">
        <f t="shared" si="142"/>
        <v>-144.76</v>
      </c>
      <c r="W221" s="6">
        <f t="shared" si="142"/>
        <v>-144.76</v>
      </c>
      <c r="X221" s="6">
        <f t="shared" si="142"/>
        <v>-144.76</v>
      </c>
      <c r="Y221" s="6">
        <f t="shared" si="142"/>
        <v>-144.76</v>
      </c>
      <c r="Z221" s="6">
        <f t="shared" si="142"/>
        <v>-144.76</v>
      </c>
      <c r="AA221" s="6">
        <f t="shared" si="142"/>
        <v>-144.76</v>
      </c>
      <c r="AB221" s="6">
        <f t="shared" si="142"/>
        <v>-144.76</v>
      </c>
      <c r="AC221" s="6">
        <f t="shared" si="142"/>
        <v>-144.76</v>
      </c>
      <c r="AD221" s="6">
        <f t="shared" si="142"/>
        <v>-144.76</v>
      </c>
      <c r="AE221" s="6">
        <f>AD221+AE218-AE219</f>
        <v>-144.76</v>
      </c>
      <c r="AF221" s="6">
        <f>AE221+AF218-AF219</f>
        <v>-144.76</v>
      </c>
      <c r="AG221" s="6">
        <f t="shared" ref="AG221:AH221" si="143">AF221+AG218-AG219</f>
        <v>-144.76</v>
      </c>
      <c r="AH221" s="6">
        <f t="shared" si="143"/>
        <v>-144.76</v>
      </c>
      <c r="AI221" s="6">
        <f t="shared" ref="AI221:AJ221" si="144">AG221+AI218-AI219</f>
        <v>-144.76</v>
      </c>
      <c r="AJ221" s="6">
        <f t="shared" si="144"/>
        <v>-144.76</v>
      </c>
      <c r="AK221" s="6">
        <f>AJ221</f>
        <v>-144.76</v>
      </c>
    </row>
    <row r="222" spans="1:37" x14ac:dyDescent="0.25">
      <c r="A222" s="47" t="s">
        <v>83</v>
      </c>
      <c r="B222" s="76">
        <f>VLOOKUP(A222,[1]INTI!$F$4:$G$317,2,FALSE)</f>
        <v>23.52</v>
      </c>
      <c r="C222" s="8" t="s">
        <v>7</v>
      </c>
      <c r="D222" s="8" t="s">
        <v>4</v>
      </c>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f>SUM(F222:AJ222)</f>
        <v>0</v>
      </c>
    </row>
    <row r="223" spans="1:37" x14ac:dyDescent="0.25">
      <c r="A223" s="48" t="str">
        <f t="shared" si="134"/>
        <v>P06</v>
      </c>
      <c r="B223" s="77"/>
      <c r="C223" s="76" t="s">
        <v>8</v>
      </c>
      <c r="D223" s="8" t="s">
        <v>4</v>
      </c>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f>SUM(F223:AJ223)</f>
        <v>0</v>
      </c>
    </row>
    <row r="224" spans="1:37" x14ac:dyDescent="0.25">
      <c r="A224" s="48" t="str">
        <f t="shared" si="134"/>
        <v>P06</v>
      </c>
      <c r="B224" s="77"/>
      <c r="C224" s="78"/>
      <c r="D224" s="8" t="s">
        <v>3</v>
      </c>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f>SUM(F224:AJ224)</f>
        <v>0</v>
      </c>
    </row>
    <row r="225" spans="1:37" x14ac:dyDescent="0.25">
      <c r="A225" s="49" t="str">
        <f t="shared" si="134"/>
        <v>P06</v>
      </c>
      <c r="B225" s="78"/>
      <c r="C225" s="5" t="s">
        <v>9</v>
      </c>
      <c r="D225" s="5" t="s">
        <v>4</v>
      </c>
      <c r="E225" s="1">
        <v>284.29999999999995</v>
      </c>
      <c r="F225" s="6">
        <f>E225+F222-F223</f>
        <v>284.29999999999995</v>
      </c>
      <c r="G225" s="6">
        <f t="shared" ref="G225:M225" si="145">F225+G222-G223</f>
        <v>284.29999999999995</v>
      </c>
      <c r="H225" s="6">
        <f t="shared" si="145"/>
        <v>284.29999999999995</v>
      </c>
      <c r="I225" s="6">
        <f t="shared" si="145"/>
        <v>284.29999999999995</v>
      </c>
      <c r="J225" s="6">
        <f t="shared" si="145"/>
        <v>284.29999999999995</v>
      </c>
      <c r="K225" s="6">
        <f t="shared" si="145"/>
        <v>284.29999999999995</v>
      </c>
      <c r="L225" s="6">
        <f t="shared" si="145"/>
        <v>284.29999999999995</v>
      </c>
      <c r="M225" s="6">
        <f t="shared" si="145"/>
        <v>284.29999999999995</v>
      </c>
      <c r="N225" s="6">
        <f>M225+N222-N223</f>
        <v>284.29999999999995</v>
      </c>
      <c r="O225" s="6">
        <f t="shared" ref="O225" si="146">N225+O222-O223</f>
        <v>284.29999999999995</v>
      </c>
      <c r="P225" s="6">
        <f>O225+P222-P223</f>
        <v>284.29999999999995</v>
      </c>
      <c r="Q225" s="6">
        <f>P225+Q222-Q223</f>
        <v>284.29999999999995</v>
      </c>
      <c r="R225" s="6">
        <f t="shared" ref="R225:AD225" si="147">Q225+R222-R223</f>
        <v>284.29999999999995</v>
      </c>
      <c r="S225" s="6">
        <f t="shared" si="147"/>
        <v>284.29999999999995</v>
      </c>
      <c r="T225" s="6">
        <f t="shared" si="147"/>
        <v>284.29999999999995</v>
      </c>
      <c r="U225" s="6">
        <f t="shared" si="147"/>
        <v>284.29999999999995</v>
      </c>
      <c r="V225" s="6">
        <f t="shared" si="147"/>
        <v>284.29999999999995</v>
      </c>
      <c r="W225" s="6">
        <f t="shared" si="147"/>
        <v>284.29999999999995</v>
      </c>
      <c r="X225" s="6">
        <f t="shared" si="147"/>
        <v>284.29999999999995</v>
      </c>
      <c r="Y225" s="6">
        <f t="shared" si="147"/>
        <v>284.29999999999995</v>
      </c>
      <c r="Z225" s="6">
        <f t="shared" si="147"/>
        <v>284.29999999999995</v>
      </c>
      <c r="AA225" s="6">
        <f t="shared" si="147"/>
        <v>284.29999999999995</v>
      </c>
      <c r="AB225" s="6">
        <f t="shared" si="147"/>
        <v>284.29999999999995</v>
      </c>
      <c r="AC225" s="6">
        <f t="shared" si="147"/>
        <v>284.29999999999995</v>
      </c>
      <c r="AD225" s="6">
        <f t="shared" si="147"/>
        <v>284.29999999999995</v>
      </c>
      <c r="AE225" s="6">
        <f>AD225+AE222-AE223</f>
        <v>284.29999999999995</v>
      </c>
      <c r="AF225" s="6">
        <f>AE225+AF222-AF223</f>
        <v>284.29999999999995</v>
      </c>
      <c r="AG225" s="6">
        <f t="shared" ref="AG225:AH225" si="148">AF225+AG222-AG223</f>
        <v>284.29999999999995</v>
      </c>
      <c r="AH225" s="6">
        <f t="shared" si="148"/>
        <v>284.29999999999995</v>
      </c>
      <c r="AI225" s="6">
        <f>AG225+AI222-AI223</f>
        <v>284.29999999999995</v>
      </c>
      <c r="AJ225" s="6">
        <f>AH225+AJ222-AJ223</f>
        <v>284.29999999999995</v>
      </c>
      <c r="AK225" s="6">
        <f>AJ225</f>
        <v>284.29999999999995</v>
      </c>
    </row>
    <row r="226" spans="1:37" x14ac:dyDescent="0.25">
      <c r="A226" s="47" t="s">
        <v>84</v>
      </c>
      <c r="B226" s="76">
        <f>VLOOKUP(A226,[1]INTI!$F$4:$G$317,2,FALSE)</f>
        <v>24.657</v>
      </c>
      <c r="C226" s="8" t="s">
        <v>7</v>
      </c>
      <c r="D226" s="8" t="s">
        <v>4</v>
      </c>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f>SUM(F226:AJ226)</f>
        <v>0</v>
      </c>
    </row>
    <row r="227" spans="1:37" x14ac:dyDescent="0.25">
      <c r="A227" s="48" t="str">
        <f t="shared" si="134"/>
        <v>O06</v>
      </c>
      <c r="B227" s="77"/>
      <c r="C227" s="76" t="s">
        <v>8</v>
      </c>
      <c r="D227" s="8" t="s">
        <v>4</v>
      </c>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f>SUM(F227:AJ227)</f>
        <v>0</v>
      </c>
    </row>
    <row r="228" spans="1:37" x14ac:dyDescent="0.25">
      <c r="A228" s="48" t="str">
        <f t="shared" si="134"/>
        <v>O06</v>
      </c>
      <c r="B228" s="77"/>
      <c r="C228" s="78"/>
      <c r="D228" s="8" t="s">
        <v>3</v>
      </c>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f>SUM(F228:AJ228)</f>
        <v>0</v>
      </c>
    </row>
    <row r="229" spans="1:37" x14ac:dyDescent="0.25">
      <c r="A229" s="49" t="str">
        <f t="shared" si="134"/>
        <v>O06</v>
      </c>
      <c r="B229" s="78"/>
      <c r="C229" s="5" t="s">
        <v>9</v>
      </c>
      <c r="D229" s="5" t="s">
        <v>4</v>
      </c>
      <c r="E229" s="1">
        <v>188</v>
      </c>
      <c r="F229" s="6">
        <f>E229+F226-F227</f>
        <v>188</v>
      </c>
      <c r="G229" s="6">
        <f t="shared" ref="G229:M229" si="149">F229+G226-G227</f>
        <v>188</v>
      </c>
      <c r="H229" s="6">
        <f t="shared" si="149"/>
        <v>188</v>
      </c>
      <c r="I229" s="6">
        <f t="shared" si="149"/>
        <v>188</v>
      </c>
      <c r="J229" s="6">
        <f t="shared" si="149"/>
        <v>188</v>
      </c>
      <c r="K229" s="6">
        <f t="shared" si="149"/>
        <v>188</v>
      </c>
      <c r="L229" s="6">
        <f t="shared" si="149"/>
        <v>188</v>
      </c>
      <c r="M229" s="6">
        <f t="shared" si="149"/>
        <v>188</v>
      </c>
      <c r="N229" s="6">
        <f>M229+N226-N227</f>
        <v>188</v>
      </c>
      <c r="O229" s="6">
        <f t="shared" ref="O229" si="150">N229+O226-O227</f>
        <v>188</v>
      </c>
      <c r="P229" s="6">
        <f>O229+P226-P227</f>
        <v>188</v>
      </c>
      <c r="Q229" s="6">
        <f>P229+Q226-Q227</f>
        <v>188</v>
      </c>
      <c r="R229" s="6">
        <f t="shared" ref="R229:AD229" si="151">Q229+R226-R227</f>
        <v>188</v>
      </c>
      <c r="S229" s="6">
        <f t="shared" si="151"/>
        <v>188</v>
      </c>
      <c r="T229" s="6">
        <f t="shared" si="151"/>
        <v>188</v>
      </c>
      <c r="U229" s="6">
        <f t="shared" si="151"/>
        <v>188</v>
      </c>
      <c r="V229" s="6">
        <f t="shared" si="151"/>
        <v>188</v>
      </c>
      <c r="W229" s="6">
        <f t="shared" si="151"/>
        <v>188</v>
      </c>
      <c r="X229" s="6">
        <f t="shared" si="151"/>
        <v>188</v>
      </c>
      <c r="Y229" s="6">
        <f t="shared" si="151"/>
        <v>188</v>
      </c>
      <c r="Z229" s="6">
        <f t="shared" si="151"/>
        <v>188</v>
      </c>
      <c r="AA229" s="6">
        <f t="shared" si="151"/>
        <v>188</v>
      </c>
      <c r="AB229" s="6">
        <f t="shared" si="151"/>
        <v>188</v>
      </c>
      <c r="AC229" s="6">
        <f t="shared" si="151"/>
        <v>188</v>
      </c>
      <c r="AD229" s="6">
        <f t="shared" si="151"/>
        <v>188</v>
      </c>
      <c r="AE229" s="6">
        <f>AD229+AE226-AE227</f>
        <v>188</v>
      </c>
      <c r="AF229" s="6">
        <f>AE229+AF226-AF227</f>
        <v>188</v>
      </c>
      <c r="AG229" s="6">
        <f t="shared" ref="AG229:AH229" si="152">AF229+AG226-AG227</f>
        <v>188</v>
      </c>
      <c r="AH229" s="6">
        <f t="shared" si="152"/>
        <v>188</v>
      </c>
      <c r="AI229" s="6">
        <f t="shared" ref="AI229:AJ229" si="153">AG229+AI226-AI227</f>
        <v>188</v>
      </c>
      <c r="AJ229" s="6">
        <f t="shared" si="153"/>
        <v>188</v>
      </c>
      <c r="AK229" s="6">
        <f>AJ229</f>
        <v>188</v>
      </c>
    </row>
    <row r="230" spans="1:37" x14ac:dyDescent="0.25">
      <c r="A230" s="47" t="s">
        <v>85</v>
      </c>
      <c r="B230" s="76">
        <f>VLOOKUP(A230,[1]INTI!$F$4:$G$317,2,FALSE)</f>
        <v>26.887</v>
      </c>
      <c r="C230" s="8" t="s">
        <v>7</v>
      </c>
      <c r="D230" s="8" t="s">
        <v>4</v>
      </c>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f>SUM(F230:AJ230)</f>
        <v>0</v>
      </c>
    </row>
    <row r="231" spans="1:37" x14ac:dyDescent="0.25">
      <c r="A231" s="48" t="str">
        <f t="shared" si="134"/>
        <v>O07</v>
      </c>
      <c r="B231" s="77"/>
      <c r="C231" s="76" t="s">
        <v>8</v>
      </c>
      <c r="D231" s="8" t="s">
        <v>4</v>
      </c>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f>SUM(F231:AJ231)</f>
        <v>0</v>
      </c>
    </row>
    <row r="232" spans="1:37" x14ac:dyDescent="0.25">
      <c r="A232" s="48" t="str">
        <f t="shared" si="134"/>
        <v>O07</v>
      </c>
      <c r="B232" s="77"/>
      <c r="C232" s="78"/>
      <c r="D232" s="8" t="s">
        <v>3</v>
      </c>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f>SUM(F232:AJ232)</f>
        <v>0</v>
      </c>
    </row>
    <row r="233" spans="1:37" x14ac:dyDescent="0.25">
      <c r="A233" s="49" t="str">
        <f t="shared" si="134"/>
        <v>O07</v>
      </c>
      <c r="B233" s="78"/>
      <c r="C233" s="5" t="s">
        <v>9</v>
      </c>
      <c r="D233" s="5" t="s">
        <v>4</v>
      </c>
      <c r="E233" s="1">
        <v>83.699999999999989</v>
      </c>
      <c r="F233" s="6">
        <f>E233+F230-F231</f>
        <v>83.699999999999989</v>
      </c>
      <c r="G233" s="6">
        <f t="shared" ref="G233:M233" si="154">F233+G230-G231</f>
        <v>83.699999999999989</v>
      </c>
      <c r="H233" s="6">
        <f t="shared" si="154"/>
        <v>83.699999999999989</v>
      </c>
      <c r="I233" s="6">
        <f t="shared" si="154"/>
        <v>83.699999999999989</v>
      </c>
      <c r="J233" s="6">
        <f t="shared" si="154"/>
        <v>83.699999999999989</v>
      </c>
      <c r="K233" s="6">
        <f t="shared" si="154"/>
        <v>83.699999999999989</v>
      </c>
      <c r="L233" s="6">
        <f t="shared" si="154"/>
        <v>83.699999999999989</v>
      </c>
      <c r="M233" s="6">
        <f t="shared" si="154"/>
        <v>83.699999999999989</v>
      </c>
      <c r="N233" s="6">
        <f>M233+N230-N231</f>
        <v>83.699999999999989</v>
      </c>
      <c r="O233" s="6">
        <f t="shared" ref="O233" si="155">N233+O230-O231</f>
        <v>83.699999999999989</v>
      </c>
      <c r="P233" s="6">
        <f>O233+P230-P231</f>
        <v>83.699999999999989</v>
      </c>
      <c r="Q233" s="6">
        <f>P233+Q230-Q231</f>
        <v>83.699999999999989</v>
      </c>
      <c r="R233" s="6">
        <f t="shared" ref="R233:AD233" si="156">Q233+R230-R231</f>
        <v>83.699999999999989</v>
      </c>
      <c r="S233" s="6">
        <f t="shared" si="156"/>
        <v>83.699999999999989</v>
      </c>
      <c r="T233" s="6">
        <f t="shared" si="156"/>
        <v>83.699999999999989</v>
      </c>
      <c r="U233" s="6">
        <f t="shared" si="156"/>
        <v>83.699999999999989</v>
      </c>
      <c r="V233" s="6">
        <f t="shared" si="156"/>
        <v>83.699999999999989</v>
      </c>
      <c r="W233" s="6">
        <f t="shared" si="156"/>
        <v>83.699999999999989</v>
      </c>
      <c r="X233" s="6">
        <f t="shared" si="156"/>
        <v>83.699999999999989</v>
      </c>
      <c r="Y233" s="6">
        <f t="shared" si="156"/>
        <v>83.699999999999989</v>
      </c>
      <c r="Z233" s="6">
        <f t="shared" si="156"/>
        <v>83.699999999999989</v>
      </c>
      <c r="AA233" s="6">
        <f t="shared" si="156"/>
        <v>83.699999999999989</v>
      </c>
      <c r="AB233" s="6">
        <f t="shared" si="156"/>
        <v>83.699999999999989</v>
      </c>
      <c r="AC233" s="6">
        <f t="shared" si="156"/>
        <v>83.699999999999989</v>
      </c>
      <c r="AD233" s="6">
        <f t="shared" si="156"/>
        <v>83.699999999999989</v>
      </c>
      <c r="AE233" s="6">
        <f>AD233+AE230-AE231</f>
        <v>83.699999999999989</v>
      </c>
      <c r="AF233" s="6">
        <f>AE233+AF230-AF231</f>
        <v>83.699999999999989</v>
      </c>
      <c r="AG233" s="6">
        <f t="shared" ref="AG233:AH233" si="157">AF233+AG230-AG231</f>
        <v>83.699999999999989</v>
      </c>
      <c r="AH233" s="6">
        <f t="shared" si="157"/>
        <v>83.699999999999989</v>
      </c>
      <c r="AI233" s="6">
        <f t="shared" ref="AI233:AJ233" si="158">AG233+AI230-AI231</f>
        <v>83.699999999999989</v>
      </c>
      <c r="AJ233" s="6">
        <f t="shared" si="158"/>
        <v>83.699999999999989</v>
      </c>
      <c r="AK233" s="6">
        <f>AJ233</f>
        <v>83.699999999999989</v>
      </c>
    </row>
    <row r="234" spans="1:37" x14ac:dyDescent="0.25">
      <c r="A234" s="47" t="s">
        <v>86</v>
      </c>
      <c r="B234" s="76">
        <f>VLOOKUP(A234,[1]INTI!$F$4:$G$317,2,FALSE)</f>
        <v>28.065999999999999</v>
      </c>
      <c r="C234" s="8" t="s">
        <v>7</v>
      </c>
      <c r="D234" s="8" t="s">
        <v>4</v>
      </c>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f>SUM(F234:AJ234)</f>
        <v>0</v>
      </c>
    </row>
    <row r="235" spans="1:37" x14ac:dyDescent="0.25">
      <c r="A235" s="48" t="str">
        <f t="shared" si="134"/>
        <v>O05</v>
      </c>
      <c r="B235" s="77"/>
      <c r="C235" s="76" t="s">
        <v>8</v>
      </c>
      <c r="D235" s="8" t="s">
        <v>4</v>
      </c>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f>SUM(F235:AJ235)</f>
        <v>0</v>
      </c>
    </row>
    <row r="236" spans="1:37" x14ac:dyDescent="0.25">
      <c r="A236" s="48" t="str">
        <f t="shared" si="134"/>
        <v>O05</v>
      </c>
      <c r="B236" s="77"/>
      <c r="C236" s="78"/>
      <c r="D236" s="8" t="s">
        <v>3</v>
      </c>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f>SUM(F236:AJ236)</f>
        <v>0</v>
      </c>
    </row>
    <row r="237" spans="1:37" x14ac:dyDescent="0.25">
      <c r="A237" s="49" t="str">
        <f t="shared" si="134"/>
        <v>O05</v>
      </c>
      <c r="B237" s="78"/>
      <c r="C237" s="5" t="s">
        <v>9</v>
      </c>
      <c r="D237" s="5" t="s">
        <v>4</v>
      </c>
      <c r="E237" s="1">
        <v>526.71</v>
      </c>
      <c r="F237" s="6">
        <f>E237+F234-F235</f>
        <v>526.71</v>
      </c>
      <c r="G237" s="6">
        <f t="shared" ref="G237:M237" si="159">F237+G234-G235</f>
        <v>526.71</v>
      </c>
      <c r="H237" s="6">
        <f t="shared" si="159"/>
        <v>526.71</v>
      </c>
      <c r="I237" s="6">
        <f t="shared" si="159"/>
        <v>526.71</v>
      </c>
      <c r="J237" s="6">
        <f t="shared" si="159"/>
        <v>526.71</v>
      </c>
      <c r="K237" s="6">
        <f t="shared" si="159"/>
        <v>526.71</v>
      </c>
      <c r="L237" s="6">
        <f t="shared" si="159"/>
        <v>526.71</v>
      </c>
      <c r="M237" s="6">
        <f t="shared" si="159"/>
        <v>526.71</v>
      </c>
      <c r="N237" s="6">
        <f>M237+N234-N235</f>
        <v>526.71</v>
      </c>
      <c r="O237" s="6">
        <f t="shared" ref="O237" si="160">N237+O234-O235</f>
        <v>526.71</v>
      </c>
      <c r="P237" s="6">
        <f>O237+P234-P235</f>
        <v>526.71</v>
      </c>
      <c r="Q237" s="6">
        <f>P237+Q234-Q235</f>
        <v>526.71</v>
      </c>
      <c r="R237" s="6">
        <f t="shared" ref="R237:AD237" si="161">Q237+R234-R235</f>
        <v>526.71</v>
      </c>
      <c r="S237" s="6">
        <f t="shared" si="161"/>
        <v>526.71</v>
      </c>
      <c r="T237" s="6">
        <f t="shared" si="161"/>
        <v>526.71</v>
      </c>
      <c r="U237" s="6">
        <f t="shared" si="161"/>
        <v>526.71</v>
      </c>
      <c r="V237" s="6">
        <f t="shared" si="161"/>
        <v>526.71</v>
      </c>
      <c r="W237" s="6">
        <f t="shared" si="161"/>
        <v>526.71</v>
      </c>
      <c r="X237" s="6">
        <f t="shared" si="161"/>
        <v>526.71</v>
      </c>
      <c r="Y237" s="6">
        <f t="shared" si="161"/>
        <v>526.71</v>
      </c>
      <c r="Z237" s="6">
        <f t="shared" si="161"/>
        <v>526.71</v>
      </c>
      <c r="AA237" s="6">
        <f t="shared" si="161"/>
        <v>526.71</v>
      </c>
      <c r="AB237" s="6">
        <f t="shared" si="161"/>
        <v>526.71</v>
      </c>
      <c r="AC237" s="6">
        <f t="shared" si="161"/>
        <v>526.71</v>
      </c>
      <c r="AD237" s="6">
        <f t="shared" si="161"/>
        <v>526.71</v>
      </c>
      <c r="AE237" s="6">
        <f>AD237+AE234-AE235</f>
        <v>526.71</v>
      </c>
      <c r="AF237" s="6">
        <f>AE237+AF234-AF235</f>
        <v>526.71</v>
      </c>
      <c r="AG237" s="6">
        <f t="shared" ref="AG237:AH237" si="162">AF237+AG234-AG235</f>
        <v>526.71</v>
      </c>
      <c r="AH237" s="6">
        <f t="shared" si="162"/>
        <v>526.71</v>
      </c>
      <c r="AI237" s="6">
        <f t="shared" ref="AI237:AJ237" si="163">AG237+AI234-AI235</f>
        <v>526.71</v>
      </c>
      <c r="AJ237" s="6">
        <f t="shared" si="163"/>
        <v>526.71</v>
      </c>
      <c r="AK237" s="6">
        <f>AJ237</f>
        <v>526.71</v>
      </c>
    </row>
    <row r="238" spans="1:37" x14ac:dyDescent="0.25">
      <c r="A238" s="47" t="s">
        <v>87</v>
      </c>
      <c r="B238" s="76">
        <f>VLOOKUP(A238,[1]INTI!$F$4:$G$317,2,FALSE)</f>
        <v>27.114000000000001</v>
      </c>
      <c r="C238" s="8" t="s">
        <v>7</v>
      </c>
      <c r="D238" s="8" t="s">
        <v>4</v>
      </c>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f>SUM(F238:AJ238)</f>
        <v>0</v>
      </c>
    </row>
    <row r="239" spans="1:37" x14ac:dyDescent="0.25">
      <c r="A239" s="48" t="str">
        <f t="shared" si="134"/>
        <v>P11</v>
      </c>
      <c r="B239" s="77"/>
      <c r="C239" s="76" t="s">
        <v>8</v>
      </c>
      <c r="D239" s="8" t="s">
        <v>4</v>
      </c>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f>SUM(F239:AJ239)</f>
        <v>0</v>
      </c>
    </row>
    <row r="240" spans="1:37" x14ac:dyDescent="0.25">
      <c r="A240" s="48" t="str">
        <f t="shared" si="134"/>
        <v>P11</v>
      </c>
      <c r="B240" s="77"/>
      <c r="C240" s="78"/>
      <c r="D240" s="8" t="s">
        <v>3</v>
      </c>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f>SUM(F240:AJ240)</f>
        <v>0</v>
      </c>
    </row>
    <row r="241" spans="1:37" x14ac:dyDescent="0.25">
      <c r="A241" s="49" t="str">
        <f t="shared" si="134"/>
        <v>P11</v>
      </c>
      <c r="B241" s="78"/>
      <c r="C241" s="5" t="s">
        <v>9</v>
      </c>
      <c r="D241" s="5" t="s">
        <v>4</v>
      </c>
      <c r="E241" s="1">
        <v>250.5</v>
      </c>
      <c r="F241" s="6">
        <f>E241+F238-F239</f>
        <v>250.5</v>
      </c>
      <c r="G241" s="6">
        <f t="shared" ref="G241:M241" si="164">F241+G238-G239</f>
        <v>250.5</v>
      </c>
      <c r="H241" s="6">
        <f t="shared" si="164"/>
        <v>250.5</v>
      </c>
      <c r="I241" s="6">
        <f t="shared" si="164"/>
        <v>250.5</v>
      </c>
      <c r="J241" s="6">
        <f t="shared" si="164"/>
        <v>250.5</v>
      </c>
      <c r="K241" s="6">
        <f t="shared" si="164"/>
        <v>250.5</v>
      </c>
      <c r="L241" s="6">
        <f t="shared" si="164"/>
        <v>250.5</v>
      </c>
      <c r="M241" s="6">
        <f t="shared" si="164"/>
        <v>250.5</v>
      </c>
      <c r="N241" s="6">
        <f>M241+N238-N239</f>
        <v>250.5</v>
      </c>
      <c r="O241" s="6">
        <f t="shared" ref="O241" si="165">N241+O238-O239</f>
        <v>250.5</v>
      </c>
      <c r="P241" s="6">
        <f>O241+P238-P239</f>
        <v>250.5</v>
      </c>
      <c r="Q241" s="6">
        <f>P241+Q238-Q239</f>
        <v>250.5</v>
      </c>
      <c r="R241" s="6">
        <f t="shared" ref="R241:T241" si="166">Q241+R238-R239</f>
        <v>250.5</v>
      </c>
      <c r="S241" s="6">
        <f t="shared" si="166"/>
        <v>250.5</v>
      </c>
      <c r="T241" s="6">
        <f t="shared" si="166"/>
        <v>250.5</v>
      </c>
      <c r="U241" s="6">
        <f>T241+U238-U239</f>
        <v>250.5</v>
      </c>
      <c r="V241" s="6">
        <f t="shared" ref="V241:AD241" si="167">U241+V238-V239</f>
        <v>250.5</v>
      </c>
      <c r="W241" s="6">
        <f t="shared" si="167"/>
        <v>250.5</v>
      </c>
      <c r="X241" s="6">
        <f t="shared" si="167"/>
        <v>250.5</v>
      </c>
      <c r="Y241" s="6">
        <f t="shared" si="167"/>
        <v>250.5</v>
      </c>
      <c r="Z241" s="6">
        <f t="shared" si="167"/>
        <v>250.5</v>
      </c>
      <c r="AA241" s="6">
        <f t="shared" si="167"/>
        <v>250.5</v>
      </c>
      <c r="AB241" s="6">
        <f t="shared" si="167"/>
        <v>250.5</v>
      </c>
      <c r="AC241" s="6">
        <f t="shared" si="167"/>
        <v>250.5</v>
      </c>
      <c r="AD241" s="6">
        <f t="shared" si="167"/>
        <v>250.5</v>
      </c>
      <c r="AE241" s="6">
        <f>AD241+AE238-AE239</f>
        <v>250.5</v>
      </c>
      <c r="AF241" s="6">
        <f>AE241+AF238-AF239</f>
        <v>250.5</v>
      </c>
      <c r="AG241" s="6">
        <f t="shared" ref="AG241:AH241" si="168">AF241+AG238-AG239</f>
        <v>250.5</v>
      </c>
      <c r="AH241" s="6">
        <f t="shared" si="168"/>
        <v>250.5</v>
      </c>
      <c r="AI241" s="6">
        <f t="shared" ref="AI241:AJ241" si="169">AG241+AI238-AI239</f>
        <v>250.5</v>
      </c>
      <c r="AJ241" s="6">
        <f t="shared" si="169"/>
        <v>250.5</v>
      </c>
      <c r="AK241" s="6">
        <f>AJ241</f>
        <v>250.5</v>
      </c>
    </row>
    <row r="242" spans="1:37" x14ac:dyDescent="0.25">
      <c r="A242" s="47" t="s">
        <v>89</v>
      </c>
      <c r="B242" s="76">
        <f>VLOOKUP(A242,[1]INTI!$F$4:$G$317,2,FALSE)</f>
        <v>21.023</v>
      </c>
      <c r="C242" s="8" t="s">
        <v>7</v>
      </c>
      <c r="D242" s="8" t="s">
        <v>4</v>
      </c>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f>SUM(F242:AJ242)</f>
        <v>0</v>
      </c>
    </row>
    <row r="243" spans="1:37" x14ac:dyDescent="0.25">
      <c r="A243" s="48" t="str">
        <f t="shared" si="134"/>
        <v>P10</v>
      </c>
      <c r="B243" s="77"/>
      <c r="C243" s="76" t="s">
        <v>8</v>
      </c>
      <c r="D243" s="8" t="s">
        <v>4</v>
      </c>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f>SUM(F243:AJ243)</f>
        <v>0</v>
      </c>
    </row>
    <row r="244" spans="1:37" x14ac:dyDescent="0.25">
      <c r="A244" s="48" t="str">
        <f t="shared" si="134"/>
        <v>P10</v>
      </c>
      <c r="B244" s="77"/>
      <c r="C244" s="78"/>
      <c r="D244" s="8" t="s">
        <v>3</v>
      </c>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f>SUM(F244:AJ244)</f>
        <v>0</v>
      </c>
    </row>
    <row r="245" spans="1:37" x14ac:dyDescent="0.25">
      <c r="A245" s="49" t="str">
        <f t="shared" si="134"/>
        <v>P10</v>
      </c>
      <c r="B245" s="78"/>
      <c r="C245" s="5" t="s">
        <v>9</v>
      </c>
      <c r="D245" s="5" t="s">
        <v>4</v>
      </c>
      <c r="E245" s="1">
        <v>0</v>
      </c>
      <c r="F245" s="6">
        <f>E245+F242-F243</f>
        <v>0</v>
      </c>
      <c r="G245" s="6">
        <f t="shared" ref="G245:M245" si="170">F245+G242-G243</f>
        <v>0</v>
      </c>
      <c r="H245" s="6">
        <f t="shared" si="170"/>
        <v>0</v>
      </c>
      <c r="I245" s="6">
        <f t="shared" si="170"/>
        <v>0</v>
      </c>
      <c r="J245" s="6">
        <f t="shared" si="170"/>
        <v>0</v>
      </c>
      <c r="K245" s="6">
        <f t="shared" si="170"/>
        <v>0</v>
      </c>
      <c r="L245" s="6">
        <f t="shared" si="170"/>
        <v>0</v>
      </c>
      <c r="M245" s="6">
        <f t="shared" si="170"/>
        <v>0</v>
      </c>
      <c r="N245" s="6">
        <f>M245+N242-N243</f>
        <v>0</v>
      </c>
      <c r="O245" s="6">
        <f t="shared" ref="O245" si="171">N245+O242-O243</f>
        <v>0</v>
      </c>
      <c r="P245" s="6">
        <f>O245+P242-P243</f>
        <v>0</v>
      </c>
      <c r="Q245" s="6">
        <f>P245+Q242-Q243</f>
        <v>0</v>
      </c>
      <c r="R245" s="6">
        <f t="shared" ref="R245:T245" si="172">Q245+R242-R243</f>
        <v>0</v>
      </c>
      <c r="S245" s="6">
        <f t="shared" si="172"/>
        <v>0</v>
      </c>
      <c r="T245" s="6">
        <f t="shared" si="172"/>
        <v>0</v>
      </c>
      <c r="U245" s="6">
        <f>T245+U242-U243</f>
        <v>0</v>
      </c>
      <c r="V245" s="6">
        <f t="shared" ref="V245:AD245" si="173">U245+V242-V243</f>
        <v>0</v>
      </c>
      <c r="W245" s="6">
        <f t="shared" si="173"/>
        <v>0</v>
      </c>
      <c r="X245" s="6">
        <f t="shared" si="173"/>
        <v>0</v>
      </c>
      <c r="Y245" s="6">
        <f t="shared" si="173"/>
        <v>0</v>
      </c>
      <c r="Z245" s="6">
        <f t="shared" si="173"/>
        <v>0</v>
      </c>
      <c r="AA245" s="6">
        <f t="shared" si="173"/>
        <v>0</v>
      </c>
      <c r="AB245" s="6">
        <f t="shared" si="173"/>
        <v>0</v>
      </c>
      <c r="AC245" s="6">
        <f t="shared" si="173"/>
        <v>0</v>
      </c>
      <c r="AD245" s="6">
        <f t="shared" si="173"/>
        <v>0</v>
      </c>
      <c r="AE245" s="6">
        <f>AD245+AE242-AE243</f>
        <v>0</v>
      </c>
      <c r="AF245" s="6">
        <f>AE245+AF242-AF243</f>
        <v>0</v>
      </c>
      <c r="AG245" s="6">
        <f t="shared" ref="AG245:AH245" si="174">AF245+AG242-AG243</f>
        <v>0</v>
      </c>
      <c r="AH245" s="6">
        <f t="shared" si="174"/>
        <v>0</v>
      </c>
      <c r="AI245" s="6">
        <f t="shared" ref="AI245:AJ245" si="175">AG245+AI242-AI243</f>
        <v>0</v>
      </c>
      <c r="AJ245" s="6">
        <f t="shared" si="175"/>
        <v>0</v>
      </c>
      <c r="AK245" s="6">
        <f>AJ245</f>
        <v>0</v>
      </c>
    </row>
    <row r="246" spans="1:37" x14ac:dyDescent="0.25">
      <c r="A246" s="47" t="s">
        <v>90</v>
      </c>
      <c r="B246" s="76">
        <f>VLOOKUP(A246,[1]INTI!$F$4:$G$317,2,FALSE)</f>
        <v>3.13</v>
      </c>
      <c r="C246" s="8" t="s">
        <v>7</v>
      </c>
      <c r="D246" s="8" t="s">
        <v>4</v>
      </c>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f>SUM(F246:AJ246)</f>
        <v>0</v>
      </c>
    </row>
    <row r="247" spans="1:37" x14ac:dyDescent="0.25">
      <c r="A247" s="48" t="str">
        <f t="shared" si="134"/>
        <v>P18</v>
      </c>
      <c r="B247" s="77"/>
      <c r="C247" s="76" t="s">
        <v>8</v>
      </c>
      <c r="D247" s="8" t="s">
        <v>4</v>
      </c>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f>SUM(F247:AJ247)</f>
        <v>0</v>
      </c>
    </row>
    <row r="248" spans="1:37" x14ac:dyDescent="0.25">
      <c r="A248" s="48" t="str">
        <f t="shared" si="134"/>
        <v>P18</v>
      </c>
      <c r="B248" s="77"/>
      <c r="C248" s="78"/>
      <c r="D248" s="8" t="s">
        <v>3</v>
      </c>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f>SUM(F248:AJ248)</f>
        <v>0</v>
      </c>
    </row>
    <row r="249" spans="1:37" x14ac:dyDescent="0.25">
      <c r="A249" s="49" t="str">
        <f t="shared" si="134"/>
        <v>P18</v>
      </c>
      <c r="B249" s="78"/>
      <c r="C249" s="5" t="s">
        <v>9</v>
      </c>
      <c r="D249" s="5" t="s">
        <v>4</v>
      </c>
      <c r="E249" s="1">
        <v>-236.18</v>
      </c>
      <c r="F249" s="6">
        <f>E249+F246-F247</f>
        <v>-236.18</v>
      </c>
      <c r="G249" s="6">
        <f t="shared" ref="G249:M249" si="176">F249+G246-G247</f>
        <v>-236.18</v>
      </c>
      <c r="H249" s="6">
        <f t="shared" si="176"/>
        <v>-236.18</v>
      </c>
      <c r="I249" s="6">
        <f t="shared" si="176"/>
        <v>-236.18</v>
      </c>
      <c r="J249" s="6">
        <f t="shared" si="176"/>
        <v>-236.18</v>
      </c>
      <c r="K249" s="6">
        <f t="shared" si="176"/>
        <v>-236.18</v>
      </c>
      <c r="L249" s="6">
        <f t="shared" si="176"/>
        <v>-236.18</v>
      </c>
      <c r="M249" s="6">
        <f t="shared" si="176"/>
        <v>-236.18</v>
      </c>
      <c r="N249" s="6">
        <f>M249+N246-N247</f>
        <v>-236.18</v>
      </c>
      <c r="O249" s="6">
        <f t="shared" ref="O249" si="177">N249+O246-O247</f>
        <v>-236.18</v>
      </c>
      <c r="P249" s="6">
        <f>O249+P246-P247</f>
        <v>-236.18</v>
      </c>
      <c r="Q249" s="6">
        <f>P249+Q246-Q247</f>
        <v>-236.18</v>
      </c>
      <c r="R249" s="6">
        <f t="shared" ref="R249:T249" si="178">Q249+R246-R247</f>
        <v>-236.18</v>
      </c>
      <c r="S249" s="6">
        <f t="shared" si="178"/>
        <v>-236.18</v>
      </c>
      <c r="T249" s="6">
        <f t="shared" si="178"/>
        <v>-236.18</v>
      </c>
      <c r="U249" s="6">
        <f>T249+U246-U247</f>
        <v>-236.18</v>
      </c>
      <c r="V249" s="6">
        <f t="shared" ref="V249:AD249" si="179">U249+V246-V247</f>
        <v>-236.18</v>
      </c>
      <c r="W249" s="6">
        <f t="shared" si="179"/>
        <v>-236.18</v>
      </c>
      <c r="X249" s="6">
        <f t="shared" si="179"/>
        <v>-236.18</v>
      </c>
      <c r="Y249" s="6">
        <f t="shared" si="179"/>
        <v>-236.18</v>
      </c>
      <c r="Z249" s="6">
        <f t="shared" si="179"/>
        <v>-236.18</v>
      </c>
      <c r="AA249" s="6">
        <f t="shared" si="179"/>
        <v>-236.18</v>
      </c>
      <c r="AB249" s="6">
        <f t="shared" si="179"/>
        <v>-236.18</v>
      </c>
      <c r="AC249" s="6">
        <f t="shared" si="179"/>
        <v>-236.18</v>
      </c>
      <c r="AD249" s="6">
        <f t="shared" si="179"/>
        <v>-236.18</v>
      </c>
      <c r="AE249" s="6">
        <f>AD249+AE246-AE247</f>
        <v>-236.18</v>
      </c>
      <c r="AF249" s="6">
        <f>AE249+AF246-AF247</f>
        <v>-236.18</v>
      </c>
      <c r="AG249" s="6">
        <f t="shared" ref="AG249:AH249" si="180">AF249+AG246-AG247</f>
        <v>-236.18</v>
      </c>
      <c r="AH249" s="6">
        <f t="shared" si="180"/>
        <v>-236.18</v>
      </c>
      <c r="AI249" s="6">
        <f t="shared" ref="AI249:AJ249" si="181">AG249+AI246-AI247</f>
        <v>-236.18</v>
      </c>
      <c r="AJ249" s="6">
        <f t="shared" si="181"/>
        <v>-236.18</v>
      </c>
      <c r="AK249" s="6">
        <f>AJ249</f>
        <v>-236.18</v>
      </c>
    </row>
    <row r="250" spans="1:37" x14ac:dyDescent="0.25">
      <c r="A250" s="47" t="s">
        <v>91</v>
      </c>
      <c r="B250" s="76">
        <f>VLOOKUP(A250,[1]INTI!$F$4:$G$317,2,FALSE)</f>
        <v>13.840999999999999</v>
      </c>
      <c r="C250" s="8" t="s">
        <v>7</v>
      </c>
      <c r="D250" s="8" t="s">
        <v>4</v>
      </c>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f>SUM(F250:AJ250)</f>
        <v>0</v>
      </c>
    </row>
    <row r="251" spans="1:37" x14ac:dyDescent="0.25">
      <c r="A251" s="48" t="str">
        <f t="shared" si="134"/>
        <v>T19</v>
      </c>
      <c r="B251" s="77"/>
      <c r="C251" s="76" t="s">
        <v>8</v>
      </c>
      <c r="D251" s="8" t="s">
        <v>4</v>
      </c>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f>SUM(F251:AJ251)</f>
        <v>0</v>
      </c>
    </row>
    <row r="252" spans="1:37" x14ac:dyDescent="0.25">
      <c r="A252" s="48" t="str">
        <f t="shared" si="134"/>
        <v>T19</v>
      </c>
      <c r="B252" s="77"/>
      <c r="C252" s="78"/>
      <c r="D252" s="8" t="s">
        <v>3</v>
      </c>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f>SUM(F252:AJ252)</f>
        <v>0</v>
      </c>
    </row>
    <row r="253" spans="1:37" x14ac:dyDescent="0.25">
      <c r="A253" s="49" t="str">
        <f t="shared" si="134"/>
        <v>T19</v>
      </c>
      <c r="B253" s="78"/>
      <c r="C253" s="5" t="s">
        <v>9</v>
      </c>
      <c r="D253" s="5" t="s">
        <v>4</v>
      </c>
      <c r="E253" s="1">
        <v>-204</v>
      </c>
      <c r="F253" s="6">
        <f>E253+F250-F251</f>
        <v>-204</v>
      </c>
      <c r="G253" s="6">
        <f t="shared" ref="G253:M253" si="182">F253+G250-G251</f>
        <v>-204</v>
      </c>
      <c r="H253" s="6">
        <f t="shared" si="182"/>
        <v>-204</v>
      </c>
      <c r="I253" s="6">
        <f t="shared" si="182"/>
        <v>-204</v>
      </c>
      <c r="J253" s="6">
        <f t="shared" si="182"/>
        <v>-204</v>
      </c>
      <c r="K253" s="6">
        <f t="shared" si="182"/>
        <v>-204</v>
      </c>
      <c r="L253" s="6">
        <f t="shared" si="182"/>
        <v>-204</v>
      </c>
      <c r="M253" s="6">
        <f t="shared" si="182"/>
        <v>-204</v>
      </c>
      <c r="N253" s="6">
        <f>M253+N250-N251</f>
        <v>-204</v>
      </c>
      <c r="O253" s="6">
        <f t="shared" ref="O253" si="183">N253+O250-O251</f>
        <v>-204</v>
      </c>
      <c r="P253" s="6">
        <f>O253+P250-P251</f>
        <v>-204</v>
      </c>
      <c r="Q253" s="6">
        <f>P253+Q250-Q251</f>
        <v>-204</v>
      </c>
      <c r="R253" s="6">
        <f t="shared" ref="R253:T253" si="184">Q253+R250-R251</f>
        <v>-204</v>
      </c>
      <c r="S253" s="6">
        <f t="shared" si="184"/>
        <v>-204</v>
      </c>
      <c r="T253" s="6">
        <f t="shared" si="184"/>
        <v>-204</v>
      </c>
      <c r="U253" s="6">
        <f>T253+U250-U251</f>
        <v>-204</v>
      </c>
      <c r="V253" s="6">
        <f t="shared" ref="V253:AD253" si="185">U253+V250-V251</f>
        <v>-204</v>
      </c>
      <c r="W253" s="6">
        <f t="shared" si="185"/>
        <v>-204</v>
      </c>
      <c r="X253" s="6">
        <f t="shared" si="185"/>
        <v>-204</v>
      </c>
      <c r="Y253" s="6">
        <f t="shared" si="185"/>
        <v>-204</v>
      </c>
      <c r="Z253" s="6">
        <f t="shared" si="185"/>
        <v>-204</v>
      </c>
      <c r="AA253" s="6">
        <f t="shared" si="185"/>
        <v>-204</v>
      </c>
      <c r="AB253" s="6">
        <f t="shared" si="185"/>
        <v>-204</v>
      </c>
      <c r="AC253" s="6">
        <f t="shared" si="185"/>
        <v>-204</v>
      </c>
      <c r="AD253" s="6">
        <f t="shared" si="185"/>
        <v>-204</v>
      </c>
      <c r="AE253" s="6">
        <f>AD253+AE250-AE251</f>
        <v>-204</v>
      </c>
      <c r="AF253" s="6">
        <f>AE253+AF250-AF251</f>
        <v>-204</v>
      </c>
      <c r="AG253" s="6">
        <f t="shared" ref="AG253:AH253" si="186">AF253+AG250-AG251</f>
        <v>-204</v>
      </c>
      <c r="AH253" s="6">
        <f t="shared" si="186"/>
        <v>-204</v>
      </c>
      <c r="AI253" s="6">
        <f>AG253+AI250-AI251</f>
        <v>-204</v>
      </c>
      <c r="AJ253" s="6">
        <f>AH253+AJ250-AJ251</f>
        <v>-204</v>
      </c>
      <c r="AK253" s="6">
        <f>AJ253</f>
        <v>-204</v>
      </c>
    </row>
    <row r="254" spans="1:37" x14ac:dyDescent="0.25">
      <c r="A254" s="47" t="s">
        <v>92</v>
      </c>
      <c r="B254" s="76">
        <f>VLOOKUP(A254,[1]INTI!$F$4:$G$317,2,FALSE)</f>
        <v>40.807000000000002</v>
      </c>
      <c r="C254" s="8" t="s">
        <v>7</v>
      </c>
      <c r="D254" s="8" t="s">
        <v>4</v>
      </c>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f>SUM(F254:AJ254)</f>
        <v>0</v>
      </c>
    </row>
    <row r="255" spans="1:37" x14ac:dyDescent="0.25">
      <c r="A255" s="48" t="str">
        <f t="shared" si="134"/>
        <v>T22</v>
      </c>
      <c r="B255" s="77"/>
      <c r="C255" s="76" t="s">
        <v>8</v>
      </c>
      <c r="D255" s="8" t="s">
        <v>4</v>
      </c>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f>SUM(F255:AJ255)</f>
        <v>0</v>
      </c>
    </row>
    <row r="256" spans="1:37" x14ac:dyDescent="0.25">
      <c r="A256" s="48" t="str">
        <f t="shared" si="134"/>
        <v>T22</v>
      </c>
      <c r="B256" s="77"/>
      <c r="C256" s="78"/>
      <c r="D256" s="8" t="s">
        <v>3</v>
      </c>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f>SUM(F256:AJ256)</f>
        <v>0</v>
      </c>
    </row>
    <row r="257" spans="1:37" x14ac:dyDescent="0.25">
      <c r="A257" s="49" t="str">
        <f t="shared" si="134"/>
        <v>T22</v>
      </c>
      <c r="B257" s="78"/>
      <c r="C257" s="5" t="s">
        <v>9</v>
      </c>
      <c r="D257" s="5" t="s">
        <v>4</v>
      </c>
      <c r="E257" s="1">
        <v>97.92</v>
      </c>
      <c r="F257" s="6">
        <f>E257+F254-F255</f>
        <v>97.92</v>
      </c>
      <c r="G257" s="6">
        <f t="shared" ref="G257:M257" si="187">F257+G254-G255</f>
        <v>97.92</v>
      </c>
      <c r="H257" s="6">
        <f t="shared" si="187"/>
        <v>97.92</v>
      </c>
      <c r="I257" s="6">
        <f t="shared" si="187"/>
        <v>97.92</v>
      </c>
      <c r="J257" s="6">
        <f t="shared" si="187"/>
        <v>97.92</v>
      </c>
      <c r="K257" s="6">
        <f t="shared" si="187"/>
        <v>97.92</v>
      </c>
      <c r="L257" s="6">
        <f t="shared" si="187"/>
        <v>97.92</v>
      </c>
      <c r="M257" s="6">
        <f t="shared" si="187"/>
        <v>97.92</v>
      </c>
      <c r="N257" s="6">
        <f>M257+N254-N255</f>
        <v>97.92</v>
      </c>
      <c r="O257" s="6">
        <f t="shared" ref="O257" si="188">N257+O254-O255</f>
        <v>97.92</v>
      </c>
      <c r="P257" s="6">
        <f>O257+P254-P255</f>
        <v>97.92</v>
      </c>
      <c r="Q257" s="6">
        <f>P257+Q254-Q255</f>
        <v>97.92</v>
      </c>
      <c r="R257" s="6">
        <f t="shared" ref="R257:T257" si="189">Q257+R254-R255</f>
        <v>97.92</v>
      </c>
      <c r="S257" s="6">
        <f t="shared" si="189"/>
        <v>97.92</v>
      </c>
      <c r="T257" s="6">
        <f t="shared" si="189"/>
        <v>97.92</v>
      </c>
      <c r="U257" s="6">
        <f>T257+U254-U255</f>
        <v>97.92</v>
      </c>
      <c r="V257" s="6">
        <f t="shared" ref="V257:AD257" si="190">U257+V254-V255</f>
        <v>97.92</v>
      </c>
      <c r="W257" s="6">
        <f t="shared" si="190"/>
        <v>97.92</v>
      </c>
      <c r="X257" s="6">
        <f t="shared" si="190"/>
        <v>97.92</v>
      </c>
      <c r="Y257" s="6">
        <f t="shared" si="190"/>
        <v>97.92</v>
      </c>
      <c r="Z257" s="6">
        <f t="shared" si="190"/>
        <v>97.92</v>
      </c>
      <c r="AA257" s="6">
        <f t="shared" si="190"/>
        <v>97.92</v>
      </c>
      <c r="AB257" s="6">
        <f t="shared" si="190"/>
        <v>97.92</v>
      </c>
      <c r="AC257" s="6">
        <f t="shared" si="190"/>
        <v>97.92</v>
      </c>
      <c r="AD257" s="6">
        <f t="shared" si="190"/>
        <v>97.92</v>
      </c>
      <c r="AE257" s="6">
        <f>AD257+AE254-AE255</f>
        <v>97.92</v>
      </c>
      <c r="AF257" s="6">
        <f>AE257+AF254-AF255</f>
        <v>97.92</v>
      </c>
      <c r="AG257" s="6">
        <f t="shared" ref="AG257:AH257" si="191">AF257+AG254-AG255</f>
        <v>97.92</v>
      </c>
      <c r="AH257" s="6">
        <f t="shared" si="191"/>
        <v>97.92</v>
      </c>
      <c r="AI257" s="6">
        <f t="shared" ref="AI257:AJ257" si="192">AG257+AI254-AI255</f>
        <v>97.92</v>
      </c>
      <c r="AJ257" s="6">
        <f t="shared" si="192"/>
        <v>97.92</v>
      </c>
      <c r="AK257" s="6">
        <f>AJ257</f>
        <v>97.92</v>
      </c>
    </row>
    <row r="258" spans="1:37" x14ac:dyDescent="0.25">
      <c r="A258" s="47" t="s">
        <v>93</v>
      </c>
      <c r="B258" s="76">
        <f>VLOOKUP(A258,[1]INTI!$F$4:$G$317,2,FALSE)</f>
        <v>14.628</v>
      </c>
      <c r="C258" s="8" t="s">
        <v>7</v>
      </c>
      <c r="D258" s="8" t="s">
        <v>4</v>
      </c>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f>SUM(F258:AJ258)</f>
        <v>0</v>
      </c>
    </row>
    <row r="259" spans="1:37" x14ac:dyDescent="0.25">
      <c r="A259" s="48" t="str">
        <f t="shared" si="134"/>
        <v>T17</v>
      </c>
      <c r="B259" s="77"/>
      <c r="C259" s="76" t="s">
        <v>8</v>
      </c>
      <c r="D259" s="8" t="s">
        <v>4</v>
      </c>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f>SUM(F259:AJ259)</f>
        <v>0</v>
      </c>
    </row>
    <row r="260" spans="1:37" x14ac:dyDescent="0.25">
      <c r="A260" s="48" t="str">
        <f t="shared" si="134"/>
        <v>T17</v>
      </c>
      <c r="B260" s="77"/>
      <c r="C260" s="78"/>
      <c r="D260" s="8" t="s">
        <v>3</v>
      </c>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f>SUM(F260:AJ260)</f>
        <v>0</v>
      </c>
    </row>
    <row r="261" spans="1:37" x14ac:dyDescent="0.25">
      <c r="A261" s="49" t="str">
        <f t="shared" si="134"/>
        <v>T17</v>
      </c>
      <c r="B261" s="78"/>
      <c r="C261" s="5" t="s">
        <v>9</v>
      </c>
      <c r="D261" s="5" t="s">
        <v>4</v>
      </c>
      <c r="E261" s="1">
        <v>-161.51</v>
      </c>
      <c r="F261" s="6">
        <f>E261+F258-F259</f>
        <v>-161.51</v>
      </c>
      <c r="G261" s="6">
        <f t="shared" ref="G261:M261" si="193">F261+G258-G259</f>
        <v>-161.51</v>
      </c>
      <c r="H261" s="6">
        <f t="shared" si="193"/>
        <v>-161.51</v>
      </c>
      <c r="I261" s="6">
        <f t="shared" si="193"/>
        <v>-161.51</v>
      </c>
      <c r="J261" s="6">
        <f t="shared" si="193"/>
        <v>-161.51</v>
      </c>
      <c r="K261" s="6">
        <f t="shared" si="193"/>
        <v>-161.51</v>
      </c>
      <c r="L261" s="6">
        <f t="shared" si="193"/>
        <v>-161.51</v>
      </c>
      <c r="M261" s="6">
        <f t="shared" si="193"/>
        <v>-161.51</v>
      </c>
      <c r="N261" s="6">
        <f>M261+N258-N259</f>
        <v>-161.51</v>
      </c>
      <c r="O261" s="6">
        <f t="shared" ref="O261" si="194">N261+O258-O259</f>
        <v>-161.51</v>
      </c>
      <c r="P261" s="6">
        <f>O261+P258-P259</f>
        <v>-161.51</v>
      </c>
      <c r="Q261" s="6">
        <f>P261+Q258-Q259</f>
        <v>-161.51</v>
      </c>
      <c r="R261" s="6">
        <f t="shared" ref="R261:T261" si="195">Q261+R258-R259</f>
        <v>-161.51</v>
      </c>
      <c r="S261" s="6">
        <f t="shared" si="195"/>
        <v>-161.51</v>
      </c>
      <c r="T261" s="6">
        <f t="shared" si="195"/>
        <v>-161.51</v>
      </c>
      <c r="U261" s="6">
        <f>T261+U258-U259</f>
        <v>-161.51</v>
      </c>
      <c r="V261" s="6">
        <f t="shared" ref="V261:AD261" si="196">U261+V258-V259</f>
        <v>-161.51</v>
      </c>
      <c r="W261" s="6">
        <f t="shared" si="196"/>
        <v>-161.51</v>
      </c>
      <c r="X261" s="6">
        <f t="shared" si="196"/>
        <v>-161.51</v>
      </c>
      <c r="Y261" s="6">
        <f t="shared" si="196"/>
        <v>-161.51</v>
      </c>
      <c r="Z261" s="6">
        <f t="shared" si="196"/>
        <v>-161.51</v>
      </c>
      <c r="AA261" s="6">
        <f t="shared" si="196"/>
        <v>-161.51</v>
      </c>
      <c r="AB261" s="6">
        <f t="shared" si="196"/>
        <v>-161.51</v>
      </c>
      <c r="AC261" s="6">
        <f t="shared" si="196"/>
        <v>-161.51</v>
      </c>
      <c r="AD261" s="6">
        <f t="shared" si="196"/>
        <v>-161.51</v>
      </c>
      <c r="AE261" s="6">
        <f>AD261+AE258-AE259</f>
        <v>-161.51</v>
      </c>
      <c r="AF261" s="6">
        <f>AE261+AF258-AF259</f>
        <v>-161.51</v>
      </c>
      <c r="AG261" s="6">
        <f t="shared" ref="AG261:AH261" si="197">AF261+AG258-AG259</f>
        <v>-161.51</v>
      </c>
      <c r="AH261" s="6">
        <f t="shared" si="197"/>
        <v>-161.51</v>
      </c>
      <c r="AI261" s="6">
        <f t="shared" ref="AI261:AJ261" si="198">AG261+AI258-AI259</f>
        <v>-161.51</v>
      </c>
      <c r="AJ261" s="6">
        <f t="shared" si="198"/>
        <v>-161.51</v>
      </c>
      <c r="AK261" s="6">
        <f>AJ261</f>
        <v>-161.51</v>
      </c>
    </row>
    <row r="262" spans="1:37" x14ac:dyDescent="0.25">
      <c r="A262" s="47" t="s">
        <v>94</v>
      </c>
      <c r="B262" s="76">
        <f>VLOOKUP(A262,[1]INTI!$F$4:$G$317,2,FALSE)</f>
        <v>33.692999999999998</v>
      </c>
      <c r="C262" s="8" t="s">
        <v>7</v>
      </c>
      <c r="D262" s="8" t="s">
        <v>4</v>
      </c>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f>SUM(F262:AJ262)</f>
        <v>0</v>
      </c>
    </row>
    <row r="263" spans="1:37" x14ac:dyDescent="0.25">
      <c r="A263" s="48" t="str">
        <f t="shared" si="134"/>
        <v>P08</v>
      </c>
      <c r="B263" s="77"/>
      <c r="C263" s="76" t="s">
        <v>8</v>
      </c>
      <c r="D263" s="8" t="s">
        <v>4</v>
      </c>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f>SUM(F263:AJ263)</f>
        <v>0</v>
      </c>
    </row>
    <row r="264" spans="1:37" x14ac:dyDescent="0.25">
      <c r="A264" s="48" t="str">
        <f t="shared" si="134"/>
        <v>P08</v>
      </c>
      <c r="B264" s="77"/>
      <c r="C264" s="78"/>
      <c r="D264" s="8" t="s">
        <v>3</v>
      </c>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f>SUM(F264:AJ264)</f>
        <v>0</v>
      </c>
    </row>
    <row r="265" spans="1:37" x14ac:dyDescent="0.25">
      <c r="A265" s="49" t="str">
        <f t="shared" si="134"/>
        <v>P08</v>
      </c>
      <c r="B265" s="78"/>
      <c r="C265" s="5" t="s">
        <v>9</v>
      </c>
      <c r="D265" s="5" t="s">
        <v>4</v>
      </c>
      <c r="E265" s="1">
        <v>273.36</v>
      </c>
      <c r="F265" s="6">
        <f>E265+F262-F263</f>
        <v>273.36</v>
      </c>
      <c r="G265" s="6">
        <f t="shared" ref="G265:M265" si="199">F265+G262-G263</f>
        <v>273.36</v>
      </c>
      <c r="H265" s="6">
        <f t="shared" si="199"/>
        <v>273.36</v>
      </c>
      <c r="I265" s="6">
        <f t="shared" si="199"/>
        <v>273.36</v>
      </c>
      <c r="J265" s="6">
        <f t="shared" si="199"/>
        <v>273.36</v>
      </c>
      <c r="K265" s="6">
        <f t="shared" si="199"/>
        <v>273.36</v>
      </c>
      <c r="L265" s="6">
        <f t="shared" si="199"/>
        <v>273.36</v>
      </c>
      <c r="M265" s="6">
        <f t="shared" si="199"/>
        <v>273.36</v>
      </c>
      <c r="N265" s="6">
        <f>M265+N262-N263</f>
        <v>273.36</v>
      </c>
      <c r="O265" s="6">
        <f t="shared" ref="O265" si="200">N265+O262-O263</f>
        <v>273.36</v>
      </c>
      <c r="P265" s="6">
        <f>O265+P262-P263</f>
        <v>273.36</v>
      </c>
      <c r="Q265" s="6">
        <f>P265+Q262-Q263</f>
        <v>273.36</v>
      </c>
      <c r="R265" s="6">
        <f t="shared" ref="R265:T265" si="201">Q265+R262-R263</f>
        <v>273.36</v>
      </c>
      <c r="S265" s="6">
        <f t="shared" si="201"/>
        <v>273.36</v>
      </c>
      <c r="T265" s="6">
        <f t="shared" si="201"/>
        <v>273.36</v>
      </c>
      <c r="U265" s="6">
        <f>T265+U262-U263</f>
        <v>273.36</v>
      </c>
      <c r="V265" s="6">
        <f t="shared" ref="V265:AD265" si="202">U265+V262-V263</f>
        <v>273.36</v>
      </c>
      <c r="W265" s="6">
        <f t="shared" si="202"/>
        <v>273.36</v>
      </c>
      <c r="X265" s="6">
        <f t="shared" si="202"/>
        <v>273.36</v>
      </c>
      <c r="Y265" s="6">
        <f t="shared" si="202"/>
        <v>273.36</v>
      </c>
      <c r="Z265" s="6">
        <f t="shared" si="202"/>
        <v>273.36</v>
      </c>
      <c r="AA265" s="6">
        <f t="shared" si="202"/>
        <v>273.36</v>
      </c>
      <c r="AB265" s="6">
        <f t="shared" si="202"/>
        <v>273.36</v>
      </c>
      <c r="AC265" s="6">
        <f t="shared" si="202"/>
        <v>273.36</v>
      </c>
      <c r="AD265" s="6">
        <f t="shared" si="202"/>
        <v>273.36</v>
      </c>
      <c r="AE265" s="6">
        <f>AD265+AE262-AE263</f>
        <v>273.36</v>
      </c>
      <c r="AF265" s="6">
        <f>AE265+AF262-AF263</f>
        <v>273.36</v>
      </c>
      <c r="AG265" s="6">
        <f t="shared" ref="AG265:AH265" si="203">AF265+AG262-AG263</f>
        <v>273.36</v>
      </c>
      <c r="AH265" s="6">
        <f t="shared" si="203"/>
        <v>273.36</v>
      </c>
      <c r="AI265" s="6">
        <f t="shared" ref="AI265:AJ265" si="204">AG265+AI262-AI263</f>
        <v>273.36</v>
      </c>
      <c r="AJ265" s="6">
        <f t="shared" si="204"/>
        <v>273.36</v>
      </c>
      <c r="AK265" s="6">
        <f>AJ265</f>
        <v>273.36</v>
      </c>
    </row>
    <row r="266" spans="1:37" x14ac:dyDescent="0.25">
      <c r="A266" s="47" t="s">
        <v>95</v>
      </c>
      <c r="B266" s="76">
        <f>VLOOKUP(A266,[1]INTI!$F$4:$G$317,2,FALSE)</f>
        <v>23.396999999999998</v>
      </c>
      <c r="C266" s="8" t="s">
        <v>7</v>
      </c>
      <c r="D266" s="8" t="s">
        <v>4</v>
      </c>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f>SUM(F266:AJ266)</f>
        <v>0</v>
      </c>
    </row>
    <row r="267" spans="1:37" x14ac:dyDescent="0.25">
      <c r="A267" s="48" t="str">
        <f t="shared" si="134"/>
        <v>N10</v>
      </c>
      <c r="B267" s="77"/>
      <c r="C267" s="76" t="s">
        <v>8</v>
      </c>
      <c r="D267" s="8" t="s">
        <v>4</v>
      </c>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f>SUM(F267:AJ267)</f>
        <v>0</v>
      </c>
    </row>
    <row r="268" spans="1:37" x14ac:dyDescent="0.25">
      <c r="A268" s="48" t="str">
        <f t="shared" si="134"/>
        <v>N10</v>
      </c>
      <c r="B268" s="77"/>
      <c r="C268" s="78"/>
      <c r="D268" s="8" t="s">
        <v>3</v>
      </c>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f>SUM(F268:AJ268)</f>
        <v>0</v>
      </c>
    </row>
    <row r="269" spans="1:37" x14ac:dyDescent="0.25">
      <c r="A269" s="49" t="str">
        <f t="shared" si="134"/>
        <v>N10</v>
      </c>
      <c r="B269" s="78"/>
      <c r="C269" s="5" t="s">
        <v>9</v>
      </c>
      <c r="D269" s="5" t="s">
        <v>4</v>
      </c>
      <c r="E269" s="1">
        <v>171.09999999999997</v>
      </c>
      <c r="F269" s="6">
        <f>E269+F266-F267</f>
        <v>171.09999999999997</v>
      </c>
      <c r="G269" s="6">
        <f t="shared" ref="G269:M269" si="205">F269+G266-G267</f>
        <v>171.09999999999997</v>
      </c>
      <c r="H269" s="6">
        <f t="shared" si="205"/>
        <v>171.09999999999997</v>
      </c>
      <c r="I269" s="6">
        <f t="shared" si="205"/>
        <v>171.09999999999997</v>
      </c>
      <c r="J269" s="6">
        <f t="shared" si="205"/>
        <v>171.09999999999997</v>
      </c>
      <c r="K269" s="6">
        <f t="shared" si="205"/>
        <v>171.09999999999997</v>
      </c>
      <c r="L269" s="6">
        <f t="shared" si="205"/>
        <v>171.09999999999997</v>
      </c>
      <c r="M269" s="6">
        <f t="shared" si="205"/>
        <v>171.09999999999997</v>
      </c>
      <c r="N269" s="6">
        <f>M269+N266-N267</f>
        <v>171.09999999999997</v>
      </c>
      <c r="O269" s="6">
        <f t="shared" ref="O269" si="206">N269+O266-O267</f>
        <v>171.09999999999997</v>
      </c>
      <c r="P269" s="6">
        <f>O269+P266-P267</f>
        <v>171.09999999999997</v>
      </c>
      <c r="Q269" s="6">
        <f>P269+Q266-Q267</f>
        <v>171.09999999999997</v>
      </c>
      <c r="R269" s="6">
        <f t="shared" ref="R269:T269" si="207">Q269+R266-R267</f>
        <v>171.09999999999997</v>
      </c>
      <c r="S269" s="6">
        <f t="shared" si="207"/>
        <v>171.09999999999997</v>
      </c>
      <c r="T269" s="6">
        <f t="shared" si="207"/>
        <v>171.09999999999997</v>
      </c>
      <c r="U269" s="6">
        <f>T269+U266-U267</f>
        <v>171.09999999999997</v>
      </c>
      <c r="V269" s="6">
        <f t="shared" ref="V269:AD269" si="208">U269+V266-V267</f>
        <v>171.09999999999997</v>
      </c>
      <c r="W269" s="6">
        <f t="shared" si="208"/>
        <v>171.09999999999997</v>
      </c>
      <c r="X269" s="6">
        <f t="shared" si="208"/>
        <v>171.09999999999997</v>
      </c>
      <c r="Y269" s="6">
        <f t="shared" si="208"/>
        <v>171.09999999999997</v>
      </c>
      <c r="Z269" s="6">
        <f t="shared" si="208"/>
        <v>171.09999999999997</v>
      </c>
      <c r="AA269" s="6">
        <f t="shared" si="208"/>
        <v>171.09999999999997</v>
      </c>
      <c r="AB269" s="6">
        <f t="shared" si="208"/>
        <v>171.09999999999997</v>
      </c>
      <c r="AC269" s="6">
        <f t="shared" si="208"/>
        <v>171.09999999999997</v>
      </c>
      <c r="AD269" s="6">
        <f t="shared" si="208"/>
        <v>171.09999999999997</v>
      </c>
      <c r="AE269" s="6">
        <f>AD269+AE266-AE267</f>
        <v>171.09999999999997</v>
      </c>
      <c r="AF269" s="6">
        <f>AE269+AF266-AF267</f>
        <v>171.09999999999997</v>
      </c>
      <c r="AG269" s="6">
        <f t="shared" ref="AG269:AH269" si="209">AF269+AG266-AG267</f>
        <v>171.09999999999997</v>
      </c>
      <c r="AH269" s="6">
        <f t="shared" si="209"/>
        <v>171.09999999999997</v>
      </c>
      <c r="AI269" s="6">
        <f t="shared" ref="AI269:AJ269" si="210">AG269+AI266-AI267</f>
        <v>171.09999999999997</v>
      </c>
      <c r="AJ269" s="6">
        <f t="shared" si="210"/>
        <v>171.09999999999997</v>
      </c>
      <c r="AK269" s="6">
        <f>AJ269</f>
        <v>171.09999999999997</v>
      </c>
    </row>
    <row r="270" spans="1:37" x14ac:dyDescent="0.25">
      <c r="A270" s="47" t="s">
        <v>96</v>
      </c>
      <c r="B270" s="76">
        <f>VLOOKUP(A270,[1]INTI!$F$4:$G$317,2,FALSE)</f>
        <v>26.55</v>
      </c>
      <c r="C270" s="8" t="s">
        <v>7</v>
      </c>
      <c r="D270" s="8" t="s">
        <v>4</v>
      </c>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f>SUM(F270:AJ270)</f>
        <v>0</v>
      </c>
    </row>
    <row r="271" spans="1:37" x14ac:dyDescent="0.25">
      <c r="A271" s="48" t="str">
        <f t="shared" si="134"/>
        <v>K01</v>
      </c>
      <c r="B271" s="77"/>
      <c r="C271" s="76" t="s">
        <v>8</v>
      </c>
      <c r="D271" s="8" t="s">
        <v>4</v>
      </c>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f>SUM(F271:AJ271)</f>
        <v>0</v>
      </c>
    </row>
    <row r="272" spans="1:37" x14ac:dyDescent="0.25">
      <c r="A272" s="48" t="str">
        <f t="shared" si="134"/>
        <v>K01</v>
      </c>
      <c r="B272" s="77"/>
      <c r="C272" s="78"/>
      <c r="D272" s="8" t="s">
        <v>3</v>
      </c>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f>SUM(F272:AJ272)</f>
        <v>0</v>
      </c>
    </row>
    <row r="273" spans="1:37" x14ac:dyDescent="0.25">
      <c r="A273" s="49" t="str">
        <f t="shared" si="134"/>
        <v>K01</v>
      </c>
      <c r="B273" s="78"/>
      <c r="C273" s="5" t="s">
        <v>9</v>
      </c>
      <c r="D273" s="5" t="s">
        <v>4</v>
      </c>
      <c r="E273" s="1">
        <v>93.8</v>
      </c>
      <c r="F273" s="6">
        <f>E273+F270-F271</f>
        <v>93.8</v>
      </c>
      <c r="G273" s="6">
        <f t="shared" ref="G273:M273" si="211">F273+G270-G271</f>
        <v>93.8</v>
      </c>
      <c r="H273" s="6">
        <f t="shared" si="211"/>
        <v>93.8</v>
      </c>
      <c r="I273" s="6">
        <f t="shared" si="211"/>
        <v>93.8</v>
      </c>
      <c r="J273" s="6">
        <f t="shared" si="211"/>
        <v>93.8</v>
      </c>
      <c r="K273" s="6">
        <f t="shared" si="211"/>
        <v>93.8</v>
      </c>
      <c r="L273" s="6">
        <f t="shared" si="211"/>
        <v>93.8</v>
      </c>
      <c r="M273" s="6">
        <f t="shared" si="211"/>
        <v>93.8</v>
      </c>
      <c r="N273" s="6">
        <f>M273+N270-N271</f>
        <v>93.8</v>
      </c>
      <c r="O273" s="6">
        <f t="shared" ref="O273" si="212">N273+O270-O271</f>
        <v>93.8</v>
      </c>
      <c r="P273" s="6">
        <f>O273+P270-P271</f>
        <v>93.8</v>
      </c>
      <c r="Q273" s="6">
        <f>P273+Q270-Q271</f>
        <v>93.8</v>
      </c>
      <c r="R273" s="6">
        <f t="shared" ref="R273:T273" si="213">Q273+R270-R271</f>
        <v>93.8</v>
      </c>
      <c r="S273" s="6">
        <f t="shared" si="213"/>
        <v>93.8</v>
      </c>
      <c r="T273" s="6">
        <f t="shared" si="213"/>
        <v>93.8</v>
      </c>
      <c r="U273" s="6">
        <f>T273+U270-U271</f>
        <v>93.8</v>
      </c>
      <c r="V273" s="6">
        <f t="shared" ref="V273:AD273" si="214">U273+V270-V271</f>
        <v>93.8</v>
      </c>
      <c r="W273" s="6">
        <f t="shared" si="214"/>
        <v>93.8</v>
      </c>
      <c r="X273" s="6">
        <f t="shared" si="214"/>
        <v>93.8</v>
      </c>
      <c r="Y273" s="6">
        <f t="shared" si="214"/>
        <v>93.8</v>
      </c>
      <c r="Z273" s="6">
        <f t="shared" si="214"/>
        <v>93.8</v>
      </c>
      <c r="AA273" s="6">
        <f t="shared" si="214"/>
        <v>93.8</v>
      </c>
      <c r="AB273" s="6">
        <f t="shared" si="214"/>
        <v>93.8</v>
      </c>
      <c r="AC273" s="6">
        <f t="shared" si="214"/>
        <v>93.8</v>
      </c>
      <c r="AD273" s="6">
        <f t="shared" si="214"/>
        <v>93.8</v>
      </c>
      <c r="AE273" s="6">
        <f>AD273+AE270-AE271</f>
        <v>93.8</v>
      </c>
      <c r="AF273" s="6">
        <f>AE273+AF270-AF271</f>
        <v>93.8</v>
      </c>
      <c r="AG273" s="6">
        <f t="shared" ref="AG273:AH273" si="215">AF273+AG270-AG271</f>
        <v>93.8</v>
      </c>
      <c r="AH273" s="6">
        <f t="shared" si="215"/>
        <v>93.8</v>
      </c>
      <c r="AI273" s="6">
        <f t="shared" ref="AI273:AJ273" si="216">AG273+AI270-AI271</f>
        <v>93.8</v>
      </c>
      <c r="AJ273" s="6">
        <f t="shared" si="216"/>
        <v>93.8</v>
      </c>
      <c r="AK273" s="6">
        <f>AJ273</f>
        <v>93.8</v>
      </c>
    </row>
    <row r="274" spans="1:37" x14ac:dyDescent="0.25">
      <c r="A274" s="47" t="s">
        <v>97</v>
      </c>
      <c r="B274" s="76">
        <f>VLOOKUP(A274,[1]INTI!$F$4:$G$317,2,FALSE)</f>
        <v>16.622</v>
      </c>
      <c r="C274" s="8" t="s">
        <v>7</v>
      </c>
      <c r="D274" s="8" t="s">
        <v>4</v>
      </c>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f>SUM(F274:AJ274)</f>
        <v>0</v>
      </c>
    </row>
    <row r="275" spans="1:37" x14ac:dyDescent="0.25">
      <c r="A275" s="48" t="str">
        <f t="shared" ref="A275:A337" si="217">A274</f>
        <v>I04</v>
      </c>
      <c r="B275" s="77"/>
      <c r="C275" s="76" t="s">
        <v>8</v>
      </c>
      <c r="D275" s="8" t="s">
        <v>4</v>
      </c>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f>SUM(F275:AJ275)</f>
        <v>0</v>
      </c>
    </row>
    <row r="276" spans="1:37" x14ac:dyDescent="0.25">
      <c r="A276" s="48" t="str">
        <f t="shared" si="217"/>
        <v>I04</v>
      </c>
      <c r="B276" s="77"/>
      <c r="C276" s="78"/>
      <c r="D276" s="8" t="s">
        <v>3</v>
      </c>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f>SUM(F276:AJ276)</f>
        <v>0</v>
      </c>
    </row>
    <row r="277" spans="1:37" x14ac:dyDescent="0.25">
      <c r="A277" s="49" t="str">
        <f t="shared" si="217"/>
        <v>I04</v>
      </c>
      <c r="B277" s="78"/>
      <c r="C277" s="5" t="s">
        <v>9</v>
      </c>
      <c r="D277" s="5" t="s">
        <v>4</v>
      </c>
      <c r="E277" s="1">
        <v>-187.04</v>
      </c>
      <c r="F277" s="6">
        <f>E277+F274-F275</f>
        <v>-187.04</v>
      </c>
      <c r="G277" s="6">
        <f t="shared" ref="G277:M277" si="218">F277+G274-G275</f>
        <v>-187.04</v>
      </c>
      <c r="H277" s="6">
        <f t="shared" si="218"/>
        <v>-187.04</v>
      </c>
      <c r="I277" s="6">
        <f t="shared" si="218"/>
        <v>-187.04</v>
      </c>
      <c r="J277" s="6">
        <f t="shared" si="218"/>
        <v>-187.04</v>
      </c>
      <c r="K277" s="6">
        <f t="shared" si="218"/>
        <v>-187.04</v>
      </c>
      <c r="L277" s="6">
        <f t="shared" si="218"/>
        <v>-187.04</v>
      </c>
      <c r="M277" s="6">
        <f t="shared" si="218"/>
        <v>-187.04</v>
      </c>
      <c r="N277" s="6">
        <f>M277+N274-N275</f>
        <v>-187.04</v>
      </c>
      <c r="O277" s="6">
        <f t="shared" ref="O277" si="219">N277+O274-O275</f>
        <v>-187.04</v>
      </c>
      <c r="P277" s="6">
        <f>O277+P274-P275</f>
        <v>-187.04</v>
      </c>
      <c r="Q277" s="6">
        <f>P277+Q274-Q275</f>
        <v>-187.04</v>
      </c>
      <c r="R277" s="6">
        <f t="shared" ref="R277:T277" si="220">Q277+R274-R275</f>
        <v>-187.04</v>
      </c>
      <c r="S277" s="6">
        <f t="shared" si="220"/>
        <v>-187.04</v>
      </c>
      <c r="T277" s="6">
        <f t="shared" si="220"/>
        <v>-187.04</v>
      </c>
      <c r="U277" s="6">
        <f>T277+U274-U275</f>
        <v>-187.04</v>
      </c>
      <c r="V277" s="6">
        <f t="shared" ref="V277:AD277" si="221">U277+V274-V275</f>
        <v>-187.04</v>
      </c>
      <c r="W277" s="6">
        <f t="shared" si="221"/>
        <v>-187.04</v>
      </c>
      <c r="X277" s="6">
        <f t="shared" si="221"/>
        <v>-187.04</v>
      </c>
      <c r="Y277" s="6">
        <f t="shared" si="221"/>
        <v>-187.04</v>
      </c>
      <c r="Z277" s="6">
        <f t="shared" si="221"/>
        <v>-187.04</v>
      </c>
      <c r="AA277" s="6">
        <f t="shared" si="221"/>
        <v>-187.04</v>
      </c>
      <c r="AB277" s="6">
        <f t="shared" si="221"/>
        <v>-187.04</v>
      </c>
      <c r="AC277" s="6">
        <f t="shared" si="221"/>
        <v>-187.04</v>
      </c>
      <c r="AD277" s="6">
        <f t="shared" si="221"/>
        <v>-187.04</v>
      </c>
      <c r="AE277" s="6">
        <f>AD277+AE274-AE275</f>
        <v>-187.04</v>
      </c>
      <c r="AF277" s="6">
        <f>AE277+AF274-AF275</f>
        <v>-187.04</v>
      </c>
      <c r="AG277" s="6">
        <f t="shared" ref="AG277:AH277" si="222">AF277+AG274-AG275</f>
        <v>-187.04</v>
      </c>
      <c r="AH277" s="6">
        <f t="shared" si="222"/>
        <v>-187.04</v>
      </c>
      <c r="AI277" s="6">
        <f t="shared" ref="AI277:AJ277" si="223">AG277+AI274-AI275</f>
        <v>-187.04</v>
      </c>
      <c r="AJ277" s="6">
        <f t="shared" si="223"/>
        <v>-187.04</v>
      </c>
      <c r="AK277" s="6">
        <f>AJ277</f>
        <v>-187.04</v>
      </c>
    </row>
    <row r="278" spans="1:37" x14ac:dyDescent="0.25">
      <c r="A278" s="47" t="s">
        <v>98</v>
      </c>
      <c r="B278" s="76">
        <f>VLOOKUP(A278,[1]INTI!$F$4:$G$317,2,FALSE)</f>
        <v>23.317</v>
      </c>
      <c r="C278" s="8" t="s">
        <v>7</v>
      </c>
      <c r="D278" s="8" t="s">
        <v>4</v>
      </c>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f>SUM(F278:AJ278)</f>
        <v>0</v>
      </c>
    </row>
    <row r="279" spans="1:37" x14ac:dyDescent="0.25">
      <c r="A279" s="48" t="str">
        <f t="shared" si="217"/>
        <v>N12</v>
      </c>
      <c r="B279" s="77"/>
      <c r="C279" s="76" t="s">
        <v>8</v>
      </c>
      <c r="D279" s="8" t="s">
        <v>4</v>
      </c>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f>SUM(F279:AJ279)</f>
        <v>0</v>
      </c>
    </row>
    <row r="280" spans="1:37" x14ac:dyDescent="0.25">
      <c r="A280" s="48" t="str">
        <f t="shared" si="217"/>
        <v>N12</v>
      </c>
      <c r="B280" s="77"/>
      <c r="C280" s="78"/>
      <c r="D280" s="8" t="s">
        <v>3</v>
      </c>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f>SUM(F280:AJ280)</f>
        <v>0</v>
      </c>
    </row>
    <row r="281" spans="1:37" x14ac:dyDescent="0.25">
      <c r="A281" s="49" t="str">
        <f t="shared" si="217"/>
        <v>N12</v>
      </c>
      <c r="B281" s="78"/>
      <c r="C281" s="5" t="s">
        <v>9</v>
      </c>
      <c r="D281" s="5" t="s">
        <v>4</v>
      </c>
      <c r="E281" s="1">
        <v>-157.92000000000002</v>
      </c>
      <c r="F281" s="6">
        <f>E281+F278-F279</f>
        <v>-157.92000000000002</v>
      </c>
      <c r="G281" s="6">
        <f t="shared" ref="G281:M281" si="224">F281+G278-G279</f>
        <v>-157.92000000000002</v>
      </c>
      <c r="H281" s="6">
        <f t="shared" si="224"/>
        <v>-157.92000000000002</v>
      </c>
      <c r="I281" s="6">
        <f t="shared" si="224"/>
        <v>-157.92000000000002</v>
      </c>
      <c r="J281" s="6">
        <f t="shared" si="224"/>
        <v>-157.92000000000002</v>
      </c>
      <c r="K281" s="6">
        <f t="shared" si="224"/>
        <v>-157.92000000000002</v>
      </c>
      <c r="L281" s="6">
        <f t="shared" si="224"/>
        <v>-157.92000000000002</v>
      </c>
      <c r="M281" s="6">
        <f t="shared" si="224"/>
        <v>-157.92000000000002</v>
      </c>
      <c r="N281" s="6">
        <f>M281+N278-N279</f>
        <v>-157.92000000000002</v>
      </c>
      <c r="O281" s="6">
        <f t="shared" ref="O281" si="225">N281+O278-O279</f>
        <v>-157.92000000000002</v>
      </c>
      <c r="P281" s="6">
        <f>O281+P278-P279</f>
        <v>-157.92000000000002</v>
      </c>
      <c r="Q281" s="6">
        <f>P281+Q278-Q279</f>
        <v>-157.92000000000002</v>
      </c>
      <c r="R281" s="6">
        <f t="shared" ref="R281:T281" si="226">Q281+R278-R279</f>
        <v>-157.92000000000002</v>
      </c>
      <c r="S281" s="6">
        <f t="shared" si="226"/>
        <v>-157.92000000000002</v>
      </c>
      <c r="T281" s="6">
        <f t="shared" si="226"/>
        <v>-157.92000000000002</v>
      </c>
      <c r="U281" s="6">
        <f>T281+U278-U279</f>
        <v>-157.92000000000002</v>
      </c>
      <c r="V281" s="6">
        <f t="shared" ref="V281:AD281" si="227">U281+V278-V279</f>
        <v>-157.92000000000002</v>
      </c>
      <c r="W281" s="6">
        <f t="shared" si="227"/>
        <v>-157.92000000000002</v>
      </c>
      <c r="X281" s="6">
        <f t="shared" si="227"/>
        <v>-157.92000000000002</v>
      </c>
      <c r="Y281" s="6">
        <f t="shared" si="227"/>
        <v>-157.92000000000002</v>
      </c>
      <c r="Z281" s="6">
        <f t="shared" si="227"/>
        <v>-157.92000000000002</v>
      </c>
      <c r="AA281" s="6">
        <f t="shared" si="227"/>
        <v>-157.92000000000002</v>
      </c>
      <c r="AB281" s="6">
        <f t="shared" si="227"/>
        <v>-157.92000000000002</v>
      </c>
      <c r="AC281" s="6">
        <f t="shared" si="227"/>
        <v>-157.92000000000002</v>
      </c>
      <c r="AD281" s="6">
        <f t="shared" si="227"/>
        <v>-157.92000000000002</v>
      </c>
      <c r="AE281" s="6">
        <f>AD281+AE278-AE279</f>
        <v>-157.92000000000002</v>
      </c>
      <c r="AF281" s="6">
        <f>AE281+AF278-AF279</f>
        <v>-157.92000000000002</v>
      </c>
      <c r="AG281" s="6">
        <f t="shared" ref="AG281:AH281" si="228">AF281+AG278-AG279</f>
        <v>-157.92000000000002</v>
      </c>
      <c r="AH281" s="6">
        <f t="shared" si="228"/>
        <v>-157.92000000000002</v>
      </c>
      <c r="AI281" s="6">
        <f t="shared" ref="AI281:AJ281" si="229">AG281+AI278-AI279</f>
        <v>-157.92000000000002</v>
      </c>
      <c r="AJ281" s="6">
        <f t="shared" si="229"/>
        <v>-157.92000000000002</v>
      </c>
      <c r="AK281" s="6">
        <f>AJ281</f>
        <v>-157.92000000000002</v>
      </c>
    </row>
    <row r="282" spans="1:37" x14ac:dyDescent="0.25">
      <c r="A282" s="47" t="s">
        <v>99</v>
      </c>
      <c r="B282" s="76">
        <f>VLOOKUP(A282,[1]INTI!$F$4:$G$317,2,FALSE)</f>
        <v>24.82</v>
      </c>
      <c r="C282" s="8" t="s">
        <v>7</v>
      </c>
      <c r="D282" s="8" t="s">
        <v>4</v>
      </c>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f>SUM(F282:AJ282)</f>
        <v>0</v>
      </c>
    </row>
    <row r="283" spans="1:37" x14ac:dyDescent="0.25">
      <c r="A283" s="48" t="str">
        <f t="shared" si="217"/>
        <v>L13</v>
      </c>
      <c r="B283" s="77"/>
      <c r="C283" s="76" t="s">
        <v>8</v>
      </c>
      <c r="D283" s="8" t="s">
        <v>4</v>
      </c>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f>SUM(F283:AJ283)</f>
        <v>0</v>
      </c>
    </row>
    <row r="284" spans="1:37" x14ac:dyDescent="0.25">
      <c r="A284" s="48" t="str">
        <f t="shared" si="217"/>
        <v>L13</v>
      </c>
      <c r="B284" s="77"/>
      <c r="C284" s="78"/>
      <c r="D284" s="8" t="s">
        <v>3</v>
      </c>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f>SUM(F284:AJ284)</f>
        <v>0</v>
      </c>
    </row>
    <row r="285" spans="1:37" x14ac:dyDescent="0.25">
      <c r="A285" s="49" t="str">
        <f t="shared" si="217"/>
        <v>L13</v>
      </c>
      <c r="B285" s="78"/>
      <c r="C285" s="5" t="s">
        <v>9</v>
      </c>
      <c r="D285" s="5" t="s">
        <v>4</v>
      </c>
      <c r="E285" s="1">
        <v>810.47999999999945</v>
      </c>
      <c r="F285" s="6">
        <f>E285+F282-F283</f>
        <v>810.47999999999945</v>
      </c>
      <c r="G285" s="6">
        <f t="shared" ref="G285:M285" si="230">F285+G282-G283</f>
        <v>810.47999999999945</v>
      </c>
      <c r="H285" s="6">
        <f t="shared" si="230"/>
        <v>810.47999999999945</v>
      </c>
      <c r="I285" s="6">
        <f t="shared" si="230"/>
        <v>810.47999999999945</v>
      </c>
      <c r="J285" s="6">
        <f t="shared" si="230"/>
        <v>810.47999999999945</v>
      </c>
      <c r="K285" s="6">
        <f t="shared" si="230"/>
        <v>810.47999999999945</v>
      </c>
      <c r="L285" s="6">
        <f t="shared" si="230"/>
        <v>810.47999999999945</v>
      </c>
      <c r="M285" s="6">
        <f t="shared" si="230"/>
        <v>810.47999999999945</v>
      </c>
      <c r="N285" s="6">
        <f>M285+N282-N283</f>
        <v>810.47999999999945</v>
      </c>
      <c r="O285" s="6">
        <f t="shared" ref="O285" si="231">N285+O282-O283</f>
        <v>810.47999999999945</v>
      </c>
      <c r="P285" s="6">
        <f>O285+P282-P283</f>
        <v>810.47999999999945</v>
      </c>
      <c r="Q285" s="6">
        <f>P285+Q282-Q283</f>
        <v>810.47999999999945</v>
      </c>
      <c r="R285" s="6">
        <f t="shared" ref="R285:T285" si="232">Q285+R282-R283</f>
        <v>810.47999999999945</v>
      </c>
      <c r="S285" s="6">
        <f t="shared" si="232"/>
        <v>810.47999999999945</v>
      </c>
      <c r="T285" s="6">
        <f t="shared" si="232"/>
        <v>810.47999999999945</v>
      </c>
      <c r="U285" s="6">
        <f>T285+U282-U283</f>
        <v>810.47999999999945</v>
      </c>
      <c r="V285" s="6">
        <f t="shared" ref="V285:AD285" si="233">U285+V282-V283</f>
        <v>810.47999999999945</v>
      </c>
      <c r="W285" s="6">
        <f t="shared" si="233"/>
        <v>810.47999999999945</v>
      </c>
      <c r="X285" s="6">
        <f t="shared" si="233"/>
        <v>810.47999999999945</v>
      </c>
      <c r="Y285" s="6">
        <f t="shared" si="233"/>
        <v>810.47999999999945</v>
      </c>
      <c r="Z285" s="6">
        <f t="shared" si="233"/>
        <v>810.47999999999945</v>
      </c>
      <c r="AA285" s="6">
        <f t="shared" si="233"/>
        <v>810.47999999999945</v>
      </c>
      <c r="AB285" s="6">
        <f t="shared" si="233"/>
        <v>810.47999999999945</v>
      </c>
      <c r="AC285" s="6">
        <f t="shared" si="233"/>
        <v>810.47999999999945</v>
      </c>
      <c r="AD285" s="6">
        <f t="shared" si="233"/>
        <v>810.47999999999945</v>
      </c>
      <c r="AE285" s="6">
        <f>AD285+AE282-AE283</f>
        <v>810.47999999999945</v>
      </c>
      <c r="AF285" s="6">
        <f>AE285+AF282-AF283</f>
        <v>810.47999999999945</v>
      </c>
      <c r="AG285" s="6">
        <f t="shared" ref="AG285:AH285" si="234">AF285+AG282-AG283</f>
        <v>810.47999999999945</v>
      </c>
      <c r="AH285" s="6">
        <f t="shared" si="234"/>
        <v>810.47999999999945</v>
      </c>
      <c r="AI285" s="6">
        <f t="shared" ref="AI285:AJ285" si="235">AG285+AI282-AI283</f>
        <v>810.47999999999945</v>
      </c>
      <c r="AJ285" s="6">
        <f t="shared" si="235"/>
        <v>810.47999999999945</v>
      </c>
      <c r="AK285" s="6">
        <f>AJ285</f>
        <v>810.47999999999945</v>
      </c>
    </row>
    <row r="286" spans="1:37" x14ac:dyDescent="0.25">
      <c r="A286" s="47" t="s">
        <v>100</v>
      </c>
      <c r="B286" s="76">
        <f>VLOOKUP(A286,[1]INTI!$F$4:$G$317,2,FALSE)</f>
        <v>32.610999999999997</v>
      </c>
      <c r="C286" s="8" t="s">
        <v>7</v>
      </c>
      <c r="D286" s="8" t="s">
        <v>4</v>
      </c>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f>SUM(F286:AJ286)</f>
        <v>0</v>
      </c>
    </row>
    <row r="287" spans="1:37" x14ac:dyDescent="0.25">
      <c r="A287" s="48" t="str">
        <f t="shared" si="217"/>
        <v>K10</v>
      </c>
      <c r="B287" s="77"/>
      <c r="C287" s="76" t="s">
        <v>8</v>
      </c>
      <c r="D287" s="8" t="s">
        <v>4</v>
      </c>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f>SUM(F287:AJ287)</f>
        <v>0</v>
      </c>
    </row>
    <row r="288" spans="1:37" x14ac:dyDescent="0.25">
      <c r="A288" s="48" t="str">
        <f t="shared" si="217"/>
        <v>K10</v>
      </c>
      <c r="B288" s="77"/>
      <c r="C288" s="78"/>
      <c r="D288" s="8" t="s">
        <v>3</v>
      </c>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f>SUM(F288:AJ288)</f>
        <v>0</v>
      </c>
    </row>
    <row r="289" spans="1:37" x14ac:dyDescent="0.25">
      <c r="A289" s="49" t="str">
        <f t="shared" si="217"/>
        <v>K10</v>
      </c>
      <c r="B289" s="78"/>
      <c r="C289" s="5" t="s">
        <v>9</v>
      </c>
      <c r="D289" s="5" t="s">
        <v>4</v>
      </c>
      <c r="E289" s="1">
        <v>-51</v>
      </c>
      <c r="F289" s="6">
        <f>E289+F286-F287</f>
        <v>-51</v>
      </c>
      <c r="G289" s="6">
        <f t="shared" ref="G289:M289" si="236">F289+G286-G287</f>
        <v>-51</v>
      </c>
      <c r="H289" s="6">
        <f t="shared" si="236"/>
        <v>-51</v>
      </c>
      <c r="I289" s="6">
        <f t="shared" si="236"/>
        <v>-51</v>
      </c>
      <c r="J289" s="6">
        <f t="shared" si="236"/>
        <v>-51</v>
      </c>
      <c r="K289" s="6">
        <f t="shared" si="236"/>
        <v>-51</v>
      </c>
      <c r="L289" s="6">
        <f t="shared" si="236"/>
        <v>-51</v>
      </c>
      <c r="M289" s="6">
        <f t="shared" si="236"/>
        <v>-51</v>
      </c>
      <c r="N289" s="6">
        <f>M289+N286-N287</f>
        <v>-51</v>
      </c>
      <c r="O289" s="6">
        <f t="shared" ref="O289" si="237">N289+O286-O287</f>
        <v>-51</v>
      </c>
      <c r="P289" s="6">
        <f>O289+P286-P287</f>
        <v>-51</v>
      </c>
      <c r="Q289" s="6">
        <f>P289+Q286-Q287</f>
        <v>-51</v>
      </c>
      <c r="R289" s="6">
        <f t="shared" ref="R289:T289" si="238">Q289+R286-R287</f>
        <v>-51</v>
      </c>
      <c r="S289" s="6">
        <f t="shared" si="238"/>
        <v>-51</v>
      </c>
      <c r="T289" s="6">
        <f t="shared" si="238"/>
        <v>-51</v>
      </c>
      <c r="U289" s="6">
        <f>T289+U286-U287</f>
        <v>-51</v>
      </c>
      <c r="V289" s="6">
        <f t="shared" ref="V289:AD289" si="239">U289+V286-V287</f>
        <v>-51</v>
      </c>
      <c r="W289" s="6">
        <f t="shared" si="239"/>
        <v>-51</v>
      </c>
      <c r="X289" s="6">
        <f t="shared" si="239"/>
        <v>-51</v>
      </c>
      <c r="Y289" s="6">
        <f t="shared" si="239"/>
        <v>-51</v>
      </c>
      <c r="Z289" s="6">
        <f t="shared" si="239"/>
        <v>-51</v>
      </c>
      <c r="AA289" s="6">
        <f t="shared" si="239"/>
        <v>-51</v>
      </c>
      <c r="AB289" s="6">
        <f t="shared" si="239"/>
        <v>-51</v>
      </c>
      <c r="AC289" s="6">
        <f t="shared" si="239"/>
        <v>-51</v>
      </c>
      <c r="AD289" s="6">
        <f t="shared" si="239"/>
        <v>-51</v>
      </c>
      <c r="AE289" s="6">
        <f>AD289+AE286-AE287</f>
        <v>-51</v>
      </c>
      <c r="AF289" s="6">
        <f>AE289+AF286-AF287</f>
        <v>-51</v>
      </c>
      <c r="AG289" s="6">
        <f t="shared" ref="AG289:AH289" si="240">AF289+AG286-AG287</f>
        <v>-51</v>
      </c>
      <c r="AH289" s="6">
        <f t="shared" si="240"/>
        <v>-51</v>
      </c>
      <c r="AI289" s="6">
        <f t="shared" ref="AI289:AJ289" si="241">AG289+AI286-AI287</f>
        <v>-51</v>
      </c>
      <c r="AJ289" s="6">
        <f t="shared" si="241"/>
        <v>-51</v>
      </c>
      <c r="AK289" s="6">
        <f>AJ289</f>
        <v>-51</v>
      </c>
    </row>
    <row r="290" spans="1:37" x14ac:dyDescent="0.25">
      <c r="A290" s="47" t="s">
        <v>101</v>
      </c>
      <c r="B290" s="76">
        <f>VLOOKUP(A290,[1]INTI!$F$4:$G$317,2,FALSE)</f>
        <v>29.19</v>
      </c>
      <c r="C290" s="8" t="s">
        <v>7</v>
      </c>
      <c r="D290" s="8" t="s">
        <v>4</v>
      </c>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f>SUM(F290:AJ290)</f>
        <v>0</v>
      </c>
    </row>
    <row r="291" spans="1:37" x14ac:dyDescent="0.25">
      <c r="A291" s="48" t="str">
        <f t="shared" si="217"/>
        <v>K11</v>
      </c>
      <c r="B291" s="77"/>
      <c r="C291" s="76" t="s">
        <v>8</v>
      </c>
      <c r="D291" s="8" t="s">
        <v>4</v>
      </c>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f>SUM(F291:AJ291)</f>
        <v>0</v>
      </c>
    </row>
    <row r="292" spans="1:37" x14ac:dyDescent="0.25">
      <c r="A292" s="48" t="str">
        <f t="shared" si="217"/>
        <v>K11</v>
      </c>
      <c r="B292" s="77"/>
      <c r="C292" s="78"/>
      <c r="D292" s="8" t="s">
        <v>3</v>
      </c>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f>SUM(F292:AJ292)</f>
        <v>0</v>
      </c>
    </row>
    <row r="293" spans="1:37" x14ac:dyDescent="0.25">
      <c r="A293" s="49" t="str">
        <f t="shared" si="217"/>
        <v>K11</v>
      </c>
      <c r="B293" s="78"/>
      <c r="C293" s="5" t="s">
        <v>9</v>
      </c>
      <c r="D293" s="5" t="s">
        <v>4</v>
      </c>
      <c r="E293" s="1">
        <v>-9</v>
      </c>
      <c r="F293" s="6">
        <f>E293+F290-F291</f>
        <v>-9</v>
      </c>
      <c r="G293" s="6">
        <f t="shared" ref="G293:M293" si="242">F293+G290-G291</f>
        <v>-9</v>
      </c>
      <c r="H293" s="6">
        <f t="shared" si="242"/>
        <v>-9</v>
      </c>
      <c r="I293" s="6">
        <f t="shared" si="242"/>
        <v>-9</v>
      </c>
      <c r="J293" s="6">
        <f t="shared" si="242"/>
        <v>-9</v>
      </c>
      <c r="K293" s="6">
        <f t="shared" si="242"/>
        <v>-9</v>
      </c>
      <c r="L293" s="6">
        <f t="shared" si="242"/>
        <v>-9</v>
      </c>
      <c r="M293" s="6">
        <f t="shared" si="242"/>
        <v>-9</v>
      </c>
      <c r="N293" s="6">
        <f>M293+N290-N291</f>
        <v>-9</v>
      </c>
      <c r="O293" s="6">
        <f t="shared" ref="O293" si="243">N293+O290-O291</f>
        <v>-9</v>
      </c>
      <c r="P293" s="6">
        <f>O293+P290-P291</f>
        <v>-9</v>
      </c>
      <c r="Q293" s="6">
        <f>P293+Q290-Q291</f>
        <v>-9</v>
      </c>
      <c r="R293" s="6">
        <f t="shared" ref="R293:T293" si="244">Q293+R290-R291</f>
        <v>-9</v>
      </c>
      <c r="S293" s="6">
        <f t="shared" si="244"/>
        <v>-9</v>
      </c>
      <c r="T293" s="6">
        <f t="shared" si="244"/>
        <v>-9</v>
      </c>
      <c r="U293" s="6">
        <f>T293+U290-U291</f>
        <v>-9</v>
      </c>
      <c r="V293" s="6">
        <f t="shared" ref="V293:AD293" si="245">U293+V290-V291</f>
        <v>-9</v>
      </c>
      <c r="W293" s="6">
        <f t="shared" si="245"/>
        <v>-9</v>
      </c>
      <c r="X293" s="6">
        <f t="shared" si="245"/>
        <v>-9</v>
      </c>
      <c r="Y293" s="6">
        <f t="shared" si="245"/>
        <v>-9</v>
      </c>
      <c r="Z293" s="6">
        <f t="shared" si="245"/>
        <v>-9</v>
      </c>
      <c r="AA293" s="6">
        <f t="shared" si="245"/>
        <v>-9</v>
      </c>
      <c r="AB293" s="6">
        <f t="shared" si="245"/>
        <v>-9</v>
      </c>
      <c r="AC293" s="6">
        <f t="shared" si="245"/>
        <v>-9</v>
      </c>
      <c r="AD293" s="6">
        <f t="shared" si="245"/>
        <v>-9</v>
      </c>
      <c r="AE293" s="6">
        <f>AD293+AE290-AE291</f>
        <v>-9</v>
      </c>
      <c r="AF293" s="6">
        <f>AE293+AF290-AF291</f>
        <v>-9</v>
      </c>
      <c r="AG293" s="6">
        <f t="shared" ref="AG293:AH293" si="246">AF293+AG290-AG291</f>
        <v>-9</v>
      </c>
      <c r="AH293" s="6">
        <f t="shared" si="246"/>
        <v>-9</v>
      </c>
      <c r="AI293" s="6">
        <f t="shared" ref="AI293:AJ293" si="247">AG293+AI290-AI291</f>
        <v>-9</v>
      </c>
      <c r="AJ293" s="6">
        <f t="shared" si="247"/>
        <v>-9</v>
      </c>
      <c r="AK293" s="6">
        <f>AJ293</f>
        <v>-9</v>
      </c>
    </row>
    <row r="294" spans="1:37" x14ac:dyDescent="0.25">
      <c r="A294" s="47" t="s">
        <v>102</v>
      </c>
      <c r="B294" s="76">
        <f>VLOOKUP(A294,[1]INTI!$F$4:$G$317,2,FALSE)</f>
        <v>16.71</v>
      </c>
      <c r="C294" s="8" t="s">
        <v>7</v>
      </c>
      <c r="D294" s="8" t="s">
        <v>4</v>
      </c>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f>SUM(F294:AJ294)</f>
        <v>0</v>
      </c>
    </row>
    <row r="295" spans="1:37" x14ac:dyDescent="0.25">
      <c r="A295" s="48" t="str">
        <f t="shared" si="217"/>
        <v>T21</v>
      </c>
      <c r="B295" s="77"/>
      <c r="C295" s="76" t="s">
        <v>8</v>
      </c>
      <c r="D295" s="8" t="s">
        <v>4</v>
      </c>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f>SUM(F295:AJ295)</f>
        <v>0</v>
      </c>
    </row>
    <row r="296" spans="1:37" x14ac:dyDescent="0.25">
      <c r="A296" s="48" t="str">
        <f t="shared" si="217"/>
        <v>T21</v>
      </c>
      <c r="B296" s="77"/>
      <c r="C296" s="78"/>
      <c r="D296" s="8" t="s">
        <v>3</v>
      </c>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f>SUM(F296:AJ296)</f>
        <v>0</v>
      </c>
    </row>
    <row r="297" spans="1:37" x14ac:dyDescent="0.25">
      <c r="A297" s="49" t="str">
        <f t="shared" si="217"/>
        <v>T21</v>
      </c>
      <c r="B297" s="78"/>
      <c r="C297" s="5" t="s">
        <v>9</v>
      </c>
      <c r="D297" s="5" t="s">
        <v>4</v>
      </c>
      <c r="E297" s="1">
        <v>-154.89999999999995</v>
      </c>
      <c r="F297" s="6">
        <f>E297+F294-F295</f>
        <v>-154.89999999999995</v>
      </c>
      <c r="G297" s="6">
        <f t="shared" ref="G297:M297" si="248">F297+G294-G295</f>
        <v>-154.89999999999995</v>
      </c>
      <c r="H297" s="6">
        <f t="shared" si="248"/>
        <v>-154.89999999999995</v>
      </c>
      <c r="I297" s="6">
        <f t="shared" si="248"/>
        <v>-154.89999999999995</v>
      </c>
      <c r="J297" s="6">
        <f t="shared" si="248"/>
        <v>-154.89999999999995</v>
      </c>
      <c r="K297" s="6">
        <f t="shared" si="248"/>
        <v>-154.89999999999995</v>
      </c>
      <c r="L297" s="6">
        <f t="shared" si="248"/>
        <v>-154.89999999999995</v>
      </c>
      <c r="M297" s="6">
        <f t="shared" si="248"/>
        <v>-154.89999999999995</v>
      </c>
      <c r="N297" s="6">
        <f>M297+N294-N295</f>
        <v>-154.89999999999995</v>
      </c>
      <c r="O297" s="6">
        <f t="shared" ref="O297" si="249">N297+O294-O295</f>
        <v>-154.89999999999995</v>
      </c>
      <c r="P297" s="6">
        <f>O297+P294-P295</f>
        <v>-154.89999999999995</v>
      </c>
      <c r="Q297" s="6">
        <f>P297+Q294-Q295</f>
        <v>-154.89999999999995</v>
      </c>
      <c r="R297" s="6">
        <f t="shared" ref="R297:T297" si="250">Q297+R294-R295</f>
        <v>-154.89999999999995</v>
      </c>
      <c r="S297" s="6">
        <f t="shared" si="250"/>
        <v>-154.89999999999995</v>
      </c>
      <c r="T297" s="6">
        <f t="shared" si="250"/>
        <v>-154.89999999999995</v>
      </c>
      <c r="U297" s="6">
        <f>T297+U294-U295</f>
        <v>-154.89999999999995</v>
      </c>
      <c r="V297" s="6">
        <f t="shared" ref="V297:AD297" si="251">U297+V294-V295</f>
        <v>-154.89999999999995</v>
      </c>
      <c r="W297" s="6">
        <f t="shared" si="251"/>
        <v>-154.89999999999995</v>
      </c>
      <c r="X297" s="6">
        <f t="shared" si="251"/>
        <v>-154.89999999999995</v>
      </c>
      <c r="Y297" s="6">
        <f t="shared" si="251"/>
        <v>-154.89999999999995</v>
      </c>
      <c r="Z297" s="6">
        <f t="shared" si="251"/>
        <v>-154.89999999999995</v>
      </c>
      <c r="AA297" s="6">
        <f t="shared" si="251"/>
        <v>-154.89999999999995</v>
      </c>
      <c r="AB297" s="6">
        <f t="shared" si="251"/>
        <v>-154.89999999999995</v>
      </c>
      <c r="AC297" s="6">
        <f t="shared" si="251"/>
        <v>-154.89999999999995</v>
      </c>
      <c r="AD297" s="6">
        <f t="shared" si="251"/>
        <v>-154.89999999999995</v>
      </c>
      <c r="AE297" s="6">
        <f>AD297+AE294-AE295</f>
        <v>-154.89999999999995</v>
      </c>
      <c r="AF297" s="6">
        <f>AE297+AF294-AF295</f>
        <v>-154.89999999999995</v>
      </c>
      <c r="AG297" s="6">
        <f t="shared" ref="AG297:AH297" si="252">AF297+AG294-AG295</f>
        <v>-154.89999999999995</v>
      </c>
      <c r="AH297" s="6">
        <f t="shared" si="252"/>
        <v>-154.89999999999995</v>
      </c>
      <c r="AI297" s="6">
        <f t="shared" ref="AI297:AJ297" si="253">AG297+AI294-AI295</f>
        <v>-154.89999999999995</v>
      </c>
      <c r="AJ297" s="6">
        <f t="shared" si="253"/>
        <v>-154.89999999999995</v>
      </c>
      <c r="AK297" s="6">
        <f>AJ297</f>
        <v>-154.89999999999995</v>
      </c>
    </row>
    <row r="298" spans="1:37" x14ac:dyDescent="0.25">
      <c r="A298" s="47" t="s">
        <v>103</v>
      </c>
      <c r="B298" s="76">
        <f>VLOOKUP(A298,[1]INTI!$F$4:$G$317,2,FALSE)</f>
        <v>26.282</v>
      </c>
      <c r="C298" s="8" t="s">
        <v>7</v>
      </c>
      <c r="D298" s="8" t="s">
        <v>4</v>
      </c>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f>SUM(F298:AJ298)</f>
        <v>0</v>
      </c>
    </row>
    <row r="299" spans="1:37" x14ac:dyDescent="0.25">
      <c r="A299" s="48" t="str">
        <f t="shared" si="217"/>
        <v>K12</v>
      </c>
      <c r="B299" s="77"/>
      <c r="C299" s="76" t="s">
        <v>8</v>
      </c>
      <c r="D299" s="8" t="s">
        <v>4</v>
      </c>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f>SUM(F299:AJ299)</f>
        <v>0</v>
      </c>
    </row>
    <row r="300" spans="1:37" x14ac:dyDescent="0.25">
      <c r="A300" s="48" t="str">
        <f t="shared" si="217"/>
        <v>K12</v>
      </c>
      <c r="B300" s="77"/>
      <c r="C300" s="78"/>
      <c r="D300" s="8" t="s">
        <v>3</v>
      </c>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f>SUM(F300:AJ300)</f>
        <v>0</v>
      </c>
    </row>
    <row r="301" spans="1:37" x14ac:dyDescent="0.25">
      <c r="A301" s="49" t="str">
        <f t="shared" si="217"/>
        <v>K12</v>
      </c>
      <c r="B301" s="78"/>
      <c r="C301" s="5" t="s">
        <v>9</v>
      </c>
      <c r="D301" s="5" t="s">
        <v>4</v>
      </c>
      <c r="E301" s="1">
        <v>0</v>
      </c>
      <c r="F301" s="6">
        <f>E301+F298-F299</f>
        <v>0</v>
      </c>
      <c r="G301" s="6">
        <f t="shared" ref="G301:M301" si="254">F301+G298-G299</f>
        <v>0</v>
      </c>
      <c r="H301" s="6">
        <f t="shared" si="254"/>
        <v>0</v>
      </c>
      <c r="I301" s="6">
        <f t="shared" si="254"/>
        <v>0</v>
      </c>
      <c r="J301" s="6">
        <f t="shared" si="254"/>
        <v>0</v>
      </c>
      <c r="K301" s="6">
        <f t="shared" si="254"/>
        <v>0</v>
      </c>
      <c r="L301" s="6">
        <f t="shared" si="254"/>
        <v>0</v>
      </c>
      <c r="M301" s="6">
        <f t="shared" si="254"/>
        <v>0</v>
      </c>
      <c r="N301" s="6">
        <f>M301+N298-N299</f>
        <v>0</v>
      </c>
      <c r="O301" s="6">
        <f t="shared" ref="O301" si="255">N301+O298-O299</f>
        <v>0</v>
      </c>
      <c r="P301" s="6">
        <f>O301+P298-P299</f>
        <v>0</v>
      </c>
      <c r="Q301" s="6">
        <f>P301+Q298-Q299</f>
        <v>0</v>
      </c>
      <c r="R301" s="6">
        <f t="shared" ref="R301:T301" si="256">Q301+R298-R299</f>
        <v>0</v>
      </c>
      <c r="S301" s="6">
        <f t="shared" si="256"/>
        <v>0</v>
      </c>
      <c r="T301" s="6">
        <f t="shared" si="256"/>
        <v>0</v>
      </c>
      <c r="U301" s="6">
        <f>T301+U298-U299</f>
        <v>0</v>
      </c>
      <c r="V301" s="6">
        <f t="shared" ref="V301:AD301" si="257">U301+V298-V299</f>
        <v>0</v>
      </c>
      <c r="W301" s="6">
        <f t="shared" si="257"/>
        <v>0</v>
      </c>
      <c r="X301" s="6">
        <f t="shared" si="257"/>
        <v>0</v>
      </c>
      <c r="Y301" s="6">
        <f t="shared" si="257"/>
        <v>0</v>
      </c>
      <c r="Z301" s="6">
        <f t="shared" si="257"/>
        <v>0</v>
      </c>
      <c r="AA301" s="6">
        <f t="shared" si="257"/>
        <v>0</v>
      </c>
      <c r="AB301" s="6">
        <f t="shared" si="257"/>
        <v>0</v>
      </c>
      <c r="AC301" s="6">
        <f t="shared" si="257"/>
        <v>0</v>
      </c>
      <c r="AD301" s="6">
        <f t="shared" si="257"/>
        <v>0</v>
      </c>
      <c r="AE301" s="6">
        <f>AD301+AE298-AE299</f>
        <v>0</v>
      </c>
      <c r="AF301" s="6">
        <f>AE301+AF298-AF299</f>
        <v>0</v>
      </c>
      <c r="AG301" s="6">
        <f t="shared" ref="AG301:AH301" si="258">AF301+AG298-AG299</f>
        <v>0</v>
      </c>
      <c r="AH301" s="6">
        <f t="shared" si="258"/>
        <v>0</v>
      </c>
      <c r="AI301" s="6">
        <f t="shared" ref="AI301:AJ301" si="259">AG301+AI298-AI299</f>
        <v>0</v>
      </c>
      <c r="AJ301" s="6">
        <f t="shared" si="259"/>
        <v>0</v>
      </c>
      <c r="AK301" s="6">
        <f>AJ301</f>
        <v>0</v>
      </c>
    </row>
    <row r="302" spans="1:37" x14ac:dyDescent="0.25">
      <c r="A302" s="47" t="s">
        <v>104</v>
      </c>
      <c r="B302" s="76">
        <f>VLOOKUP(A302,[1]INTI!$F$4:$G$317,2,FALSE)</f>
        <v>27.55</v>
      </c>
      <c r="C302" s="8" t="s">
        <v>7</v>
      </c>
      <c r="D302" s="8" t="s">
        <v>4</v>
      </c>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f>SUM(F302:AJ302)</f>
        <v>0</v>
      </c>
    </row>
    <row r="303" spans="1:37" x14ac:dyDescent="0.25">
      <c r="A303" s="48" t="str">
        <f t="shared" si="217"/>
        <v>N05</v>
      </c>
      <c r="B303" s="77"/>
      <c r="C303" s="76" t="s">
        <v>8</v>
      </c>
      <c r="D303" s="8" t="s">
        <v>4</v>
      </c>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f>SUM(F303:AJ303)</f>
        <v>0</v>
      </c>
    </row>
    <row r="304" spans="1:37" x14ac:dyDescent="0.25">
      <c r="A304" s="48" t="str">
        <f t="shared" si="217"/>
        <v>N05</v>
      </c>
      <c r="B304" s="77"/>
      <c r="C304" s="78"/>
      <c r="D304" s="8" t="s">
        <v>3</v>
      </c>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f>SUM(F304:AJ304)</f>
        <v>0</v>
      </c>
    </row>
    <row r="305" spans="1:37" x14ac:dyDescent="0.25">
      <c r="A305" s="49" t="str">
        <f t="shared" si="217"/>
        <v>N05</v>
      </c>
      <c r="B305" s="78"/>
      <c r="C305" s="5" t="s">
        <v>9</v>
      </c>
      <c r="D305" s="5" t="s">
        <v>4</v>
      </c>
      <c r="E305" s="1">
        <v>295.60000000000014</v>
      </c>
      <c r="F305" s="6">
        <f>E305+F302-F303</f>
        <v>295.60000000000014</v>
      </c>
      <c r="G305" s="6">
        <f t="shared" ref="G305:M305" si="260">F305+G302-G303</f>
        <v>295.60000000000014</v>
      </c>
      <c r="H305" s="6">
        <f t="shared" si="260"/>
        <v>295.60000000000014</v>
      </c>
      <c r="I305" s="6">
        <f t="shared" si="260"/>
        <v>295.60000000000014</v>
      </c>
      <c r="J305" s="6">
        <f t="shared" si="260"/>
        <v>295.60000000000014</v>
      </c>
      <c r="K305" s="6">
        <f t="shared" si="260"/>
        <v>295.60000000000014</v>
      </c>
      <c r="L305" s="6">
        <f t="shared" si="260"/>
        <v>295.60000000000014</v>
      </c>
      <c r="M305" s="6">
        <f t="shared" si="260"/>
        <v>295.60000000000014</v>
      </c>
      <c r="N305" s="6">
        <f>M305+N302-N303</f>
        <v>295.60000000000014</v>
      </c>
      <c r="O305" s="6">
        <f t="shared" ref="O305" si="261">N305+O302-O303</f>
        <v>295.60000000000014</v>
      </c>
      <c r="P305" s="6">
        <f>O305+P302-P303</f>
        <v>295.60000000000014</v>
      </c>
      <c r="Q305" s="6">
        <f>P305+Q302-Q303</f>
        <v>295.60000000000014</v>
      </c>
      <c r="R305" s="6">
        <f t="shared" ref="R305:T305" si="262">Q305+R302-R303</f>
        <v>295.60000000000014</v>
      </c>
      <c r="S305" s="6">
        <f t="shared" si="262"/>
        <v>295.60000000000014</v>
      </c>
      <c r="T305" s="6">
        <f t="shared" si="262"/>
        <v>295.60000000000014</v>
      </c>
      <c r="U305" s="6">
        <f>T305+U302-U303</f>
        <v>295.60000000000014</v>
      </c>
      <c r="V305" s="6">
        <f t="shared" ref="V305:AD305" si="263">U305+V302-V303</f>
        <v>295.60000000000014</v>
      </c>
      <c r="W305" s="6">
        <f t="shared" si="263"/>
        <v>295.60000000000014</v>
      </c>
      <c r="X305" s="6">
        <f t="shared" si="263"/>
        <v>295.60000000000014</v>
      </c>
      <c r="Y305" s="6">
        <f t="shared" si="263"/>
        <v>295.60000000000014</v>
      </c>
      <c r="Z305" s="6">
        <f t="shared" si="263"/>
        <v>295.60000000000014</v>
      </c>
      <c r="AA305" s="6">
        <f t="shared" si="263"/>
        <v>295.60000000000014</v>
      </c>
      <c r="AB305" s="6">
        <f t="shared" si="263"/>
        <v>295.60000000000014</v>
      </c>
      <c r="AC305" s="6">
        <f t="shared" si="263"/>
        <v>295.60000000000014</v>
      </c>
      <c r="AD305" s="6">
        <f t="shared" si="263"/>
        <v>295.60000000000014</v>
      </c>
      <c r="AE305" s="6">
        <f>AD305+AE302-AE303</f>
        <v>295.60000000000014</v>
      </c>
      <c r="AF305" s="6">
        <f>AE305+AF302-AF303</f>
        <v>295.60000000000014</v>
      </c>
      <c r="AG305" s="6">
        <f t="shared" ref="AG305:AH305" si="264">AF305+AG302-AG303</f>
        <v>295.60000000000014</v>
      </c>
      <c r="AH305" s="6">
        <f t="shared" si="264"/>
        <v>295.60000000000014</v>
      </c>
      <c r="AI305" s="6">
        <f t="shared" ref="AI305:AJ305" si="265">AG305+AI302-AI303</f>
        <v>295.60000000000014</v>
      </c>
      <c r="AJ305" s="6">
        <f t="shared" si="265"/>
        <v>295.60000000000014</v>
      </c>
      <c r="AK305" s="6">
        <f>AJ305</f>
        <v>295.60000000000014</v>
      </c>
    </row>
    <row r="306" spans="1:37" x14ac:dyDescent="0.25">
      <c r="A306" s="47" t="s">
        <v>99</v>
      </c>
      <c r="B306" s="76">
        <f>VLOOKUP(A306,[1]INTI!$F$4:$G$317,2,FALSE)</f>
        <v>24.82</v>
      </c>
      <c r="C306" s="8" t="s">
        <v>7</v>
      </c>
      <c r="D306" s="8" t="s">
        <v>4</v>
      </c>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f>SUM(F306:AJ306)</f>
        <v>0</v>
      </c>
    </row>
    <row r="307" spans="1:37" x14ac:dyDescent="0.25">
      <c r="A307" s="48" t="str">
        <f t="shared" si="217"/>
        <v>L13</v>
      </c>
      <c r="B307" s="77"/>
      <c r="C307" s="76" t="s">
        <v>8</v>
      </c>
      <c r="D307" s="8" t="s">
        <v>4</v>
      </c>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f>SUM(F307:AJ307)</f>
        <v>0</v>
      </c>
    </row>
    <row r="308" spans="1:37" x14ac:dyDescent="0.25">
      <c r="A308" s="48" t="str">
        <f t="shared" si="217"/>
        <v>L13</v>
      </c>
      <c r="B308" s="77"/>
      <c r="C308" s="78"/>
      <c r="D308" s="8" t="s">
        <v>3</v>
      </c>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f>SUM(F308:AJ308)</f>
        <v>0</v>
      </c>
    </row>
    <row r="309" spans="1:37" x14ac:dyDescent="0.25">
      <c r="A309" s="49" t="str">
        <f t="shared" si="217"/>
        <v>L13</v>
      </c>
      <c r="B309" s="78"/>
      <c r="C309" s="5" t="s">
        <v>9</v>
      </c>
      <c r="D309" s="5" t="s">
        <v>4</v>
      </c>
      <c r="E309" s="1"/>
      <c r="F309" s="6">
        <f>E309+F306-F307</f>
        <v>0</v>
      </c>
      <c r="G309" s="6">
        <f t="shared" ref="G309:M309" si="266">F309+G306-G307</f>
        <v>0</v>
      </c>
      <c r="H309" s="6">
        <f t="shared" si="266"/>
        <v>0</v>
      </c>
      <c r="I309" s="6">
        <f t="shared" si="266"/>
        <v>0</v>
      </c>
      <c r="J309" s="6">
        <f t="shared" si="266"/>
        <v>0</v>
      </c>
      <c r="K309" s="6">
        <f t="shared" si="266"/>
        <v>0</v>
      </c>
      <c r="L309" s="6">
        <f t="shared" si="266"/>
        <v>0</v>
      </c>
      <c r="M309" s="6">
        <f t="shared" si="266"/>
        <v>0</v>
      </c>
      <c r="N309" s="6">
        <f>M309+N306-N307</f>
        <v>0</v>
      </c>
      <c r="O309" s="6">
        <f t="shared" ref="O309" si="267">N309+O306-O307</f>
        <v>0</v>
      </c>
      <c r="P309" s="6">
        <f>O309+P306-P307</f>
        <v>0</v>
      </c>
      <c r="Q309" s="6">
        <f>P309+Q306-Q307</f>
        <v>0</v>
      </c>
      <c r="R309" s="6">
        <f t="shared" ref="R309:T309" si="268">Q309+R306-R307</f>
        <v>0</v>
      </c>
      <c r="S309" s="6">
        <f t="shared" si="268"/>
        <v>0</v>
      </c>
      <c r="T309" s="6">
        <f t="shared" si="268"/>
        <v>0</v>
      </c>
      <c r="U309" s="6">
        <f>T309+U306-U307</f>
        <v>0</v>
      </c>
      <c r="V309" s="6">
        <f t="shared" ref="V309:AD309" si="269">U309+V306-V307</f>
        <v>0</v>
      </c>
      <c r="W309" s="6">
        <f t="shared" si="269"/>
        <v>0</v>
      </c>
      <c r="X309" s="6">
        <f t="shared" si="269"/>
        <v>0</v>
      </c>
      <c r="Y309" s="6">
        <f t="shared" si="269"/>
        <v>0</v>
      </c>
      <c r="Z309" s="6">
        <f t="shared" si="269"/>
        <v>0</v>
      </c>
      <c r="AA309" s="6">
        <f t="shared" si="269"/>
        <v>0</v>
      </c>
      <c r="AB309" s="6">
        <f t="shared" si="269"/>
        <v>0</v>
      </c>
      <c r="AC309" s="6">
        <f t="shared" si="269"/>
        <v>0</v>
      </c>
      <c r="AD309" s="6">
        <f t="shared" si="269"/>
        <v>0</v>
      </c>
      <c r="AE309" s="6">
        <f>AD309+AE306-AE307</f>
        <v>0</v>
      </c>
      <c r="AF309" s="6">
        <f>AE309+AF306-AF307</f>
        <v>0</v>
      </c>
      <c r="AG309" s="6">
        <f t="shared" ref="AG309:AH309" si="270">AF309+AG306-AG307</f>
        <v>0</v>
      </c>
      <c r="AH309" s="6">
        <f t="shared" si="270"/>
        <v>0</v>
      </c>
      <c r="AI309" s="6">
        <f t="shared" ref="AI309:AJ309" si="271">AG309+AI306-AI307</f>
        <v>0</v>
      </c>
      <c r="AJ309" s="6">
        <f t="shared" si="271"/>
        <v>0</v>
      </c>
      <c r="AK309" s="6">
        <f>AJ309</f>
        <v>0</v>
      </c>
    </row>
    <row r="310" spans="1:37" x14ac:dyDescent="0.25">
      <c r="A310" s="47" t="s">
        <v>105</v>
      </c>
      <c r="B310" s="76">
        <f>VLOOKUP(A310,[1]INTI!$F$4:$G$317,2,FALSE)</f>
        <v>37.56</v>
      </c>
      <c r="C310" s="8" t="s">
        <v>7</v>
      </c>
      <c r="D310" s="8" t="s">
        <v>4</v>
      </c>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f>SUM(F310:AJ310)</f>
        <v>0</v>
      </c>
    </row>
    <row r="311" spans="1:37" x14ac:dyDescent="0.25">
      <c r="A311" s="48" t="str">
        <f t="shared" si="217"/>
        <v>J04</v>
      </c>
      <c r="B311" s="77"/>
      <c r="C311" s="76" t="s">
        <v>8</v>
      </c>
      <c r="D311" s="8" t="s">
        <v>4</v>
      </c>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f>SUM(F311:AJ311)</f>
        <v>0</v>
      </c>
    </row>
    <row r="312" spans="1:37" x14ac:dyDescent="0.25">
      <c r="A312" s="48" t="str">
        <f t="shared" si="217"/>
        <v>J04</v>
      </c>
      <c r="B312" s="77"/>
      <c r="C312" s="78"/>
      <c r="D312" s="8" t="s">
        <v>3</v>
      </c>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f>SUM(F312:AJ312)</f>
        <v>0</v>
      </c>
    </row>
    <row r="313" spans="1:37" x14ac:dyDescent="0.25">
      <c r="A313" s="49" t="str">
        <f t="shared" si="217"/>
        <v>J04</v>
      </c>
      <c r="B313" s="78"/>
      <c r="C313" s="5" t="s">
        <v>9</v>
      </c>
      <c r="D313" s="5" t="s">
        <v>4</v>
      </c>
      <c r="E313" s="1">
        <v>-264</v>
      </c>
      <c r="F313" s="6">
        <f>E313+F310-F311</f>
        <v>-264</v>
      </c>
      <c r="G313" s="6">
        <f t="shared" ref="G313:M313" si="272">F313+G310-G311</f>
        <v>-264</v>
      </c>
      <c r="H313" s="6">
        <f t="shared" si="272"/>
        <v>-264</v>
      </c>
      <c r="I313" s="6">
        <f t="shared" si="272"/>
        <v>-264</v>
      </c>
      <c r="J313" s="6">
        <f t="shared" si="272"/>
        <v>-264</v>
      </c>
      <c r="K313" s="6">
        <f t="shared" si="272"/>
        <v>-264</v>
      </c>
      <c r="L313" s="6">
        <f t="shared" si="272"/>
        <v>-264</v>
      </c>
      <c r="M313" s="6">
        <f t="shared" si="272"/>
        <v>-264</v>
      </c>
      <c r="N313" s="6">
        <f>M313+N310-N311</f>
        <v>-264</v>
      </c>
      <c r="O313" s="6">
        <f t="shared" ref="O313" si="273">N313+O310-O311</f>
        <v>-264</v>
      </c>
      <c r="P313" s="6">
        <f>O313+P310-P311</f>
        <v>-264</v>
      </c>
      <c r="Q313" s="6">
        <f>P313+Q310-Q311</f>
        <v>-264</v>
      </c>
      <c r="R313" s="6">
        <f t="shared" ref="R313:T313" si="274">Q313+R310-R311</f>
        <v>-264</v>
      </c>
      <c r="S313" s="6">
        <f t="shared" si="274"/>
        <v>-264</v>
      </c>
      <c r="T313" s="6">
        <f t="shared" si="274"/>
        <v>-264</v>
      </c>
      <c r="U313" s="6">
        <f>T313+U310-U311</f>
        <v>-264</v>
      </c>
      <c r="V313" s="6">
        <f t="shared" ref="V313:AD313" si="275">U313+V310-V311</f>
        <v>-264</v>
      </c>
      <c r="W313" s="6">
        <f t="shared" si="275"/>
        <v>-264</v>
      </c>
      <c r="X313" s="6">
        <f t="shared" si="275"/>
        <v>-264</v>
      </c>
      <c r="Y313" s="6">
        <f t="shared" si="275"/>
        <v>-264</v>
      </c>
      <c r="Z313" s="6">
        <f t="shared" si="275"/>
        <v>-264</v>
      </c>
      <c r="AA313" s="6">
        <f t="shared" si="275"/>
        <v>-264</v>
      </c>
      <c r="AB313" s="6">
        <f t="shared" si="275"/>
        <v>-264</v>
      </c>
      <c r="AC313" s="6">
        <f t="shared" si="275"/>
        <v>-264</v>
      </c>
      <c r="AD313" s="6">
        <f t="shared" si="275"/>
        <v>-264</v>
      </c>
      <c r="AE313" s="6">
        <f>AD313+AE310-AE311</f>
        <v>-264</v>
      </c>
      <c r="AF313" s="6">
        <f>AE313+AF310-AF311</f>
        <v>-264</v>
      </c>
      <c r="AG313" s="6">
        <f t="shared" ref="AG313:AH313" si="276">AF313+AG310-AG311</f>
        <v>-264</v>
      </c>
      <c r="AH313" s="6">
        <f t="shared" si="276"/>
        <v>-264</v>
      </c>
      <c r="AI313" s="6">
        <f t="shared" ref="AI313:AJ313" si="277">AG313+AI310-AI311</f>
        <v>-264</v>
      </c>
      <c r="AJ313" s="6">
        <f t="shared" si="277"/>
        <v>-264</v>
      </c>
      <c r="AK313" s="6">
        <f>AJ313</f>
        <v>-264</v>
      </c>
    </row>
    <row r="314" spans="1:37" x14ac:dyDescent="0.25">
      <c r="A314" s="47" t="s">
        <v>106</v>
      </c>
      <c r="B314" s="76">
        <f>VLOOKUP(A314,[1]INTI!$F$4:$G$317,2,FALSE)</f>
        <v>37.119999999999997</v>
      </c>
      <c r="C314" s="8" t="s">
        <v>7</v>
      </c>
      <c r="D314" s="8" t="s">
        <v>4</v>
      </c>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f>SUM(F314:AJ314)</f>
        <v>0</v>
      </c>
    </row>
    <row r="315" spans="1:37" x14ac:dyDescent="0.25">
      <c r="A315" s="48" t="str">
        <f t="shared" si="217"/>
        <v>S21</v>
      </c>
      <c r="B315" s="77"/>
      <c r="C315" s="76" t="s">
        <v>8</v>
      </c>
      <c r="D315" s="8" t="s">
        <v>4</v>
      </c>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f>SUM(F315:AJ315)</f>
        <v>0</v>
      </c>
    </row>
    <row r="316" spans="1:37" x14ac:dyDescent="0.25">
      <c r="A316" s="48" t="str">
        <f t="shared" si="217"/>
        <v>S21</v>
      </c>
      <c r="B316" s="77"/>
      <c r="C316" s="78"/>
      <c r="D316" s="8" t="s">
        <v>3</v>
      </c>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f>SUM(F316:AJ316)</f>
        <v>0</v>
      </c>
    </row>
    <row r="317" spans="1:37" x14ac:dyDescent="0.25">
      <c r="A317" s="49" t="str">
        <f t="shared" si="217"/>
        <v>S21</v>
      </c>
      <c r="B317" s="78"/>
      <c r="C317" s="5" t="s">
        <v>9</v>
      </c>
      <c r="D317" s="5" t="s">
        <v>4</v>
      </c>
      <c r="E317" s="1">
        <v>-325.14000000000004</v>
      </c>
      <c r="F317" s="6">
        <f>E317+F314-F315</f>
        <v>-325.14000000000004</v>
      </c>
      <c r="G317" s="6">
        <f t="shared" ref="G317:M317" si="278">F317+G314-G315</f>
        <v>-325.14000000000004</v>
      </c>
      <c r="H317" s="6">
        <f t="shared" si="278"/>
        <v>-325.14000000000004</v>
      </c>
      <c r="I317" s="6">
        <f t="shared" si="278"/>
        <v>-325.14000000000004</v>
      </c>
      <c r="J317" s="6">
        <f t="shared" si="278"/>
        <v>-325.14000000000004</v>
      </c>
      <c r="K317" s="6">
        <f t="shared" si="278"/>
        <v>-325.14000000000004</v>
      </c>
      <c r="L317" s="6">
        <f t="shared" si="278"/>
        <v>-325.14000000000004</v>
      </c>
      <c r="M317" s="6">
        <f t="shared" si="278"/>
        <v>-325.14000000000004</v>
      </c>
      <c r="N317" s="6">
        <f>M317+N314-N315</f>
        <v>-325.14000000000004</v>
      </c>
      <c r="O317" s="6">
        <f t="shared" ref="O317" si="279">N317+O314-O315</f>
        <v>-325.14000000000004</v>
      </c>
      <c r="P317" s="6">
        <f>O317+P314-P315</f>
        <v>-325.14000000000004</v>
      </c>
      <c r="Q317" s="6">
        <f>P317+Q314-Q315</f>
        <v>-325.14000000000004</v>
      </c>
      <c r="R317" s="6">
        <f t="shared" ref="R317:T317" si="280">Q317+R314-R315</f>
        <v>-325.14000000000004</v>
      </c>
      <c r="S317" s="6">
        <f t="shared" si="280"/>
        <v>-325.14000000000004</v>
      </c>
      <c r="T317" s="6">
        <f t="shared" si="280"/>
        <v>-325.14000000000004</v>
      </c>
      <c r="U317" s="6">
        <f>T317+U314-U315</f>
        <v>-325.14000000000004</v>
      </c>
      <c r="V317" s="6">
        <f t="shared" ref="V317:AD317" si="281">U317+V314-V315</f>
        <v>-325.14000000000004</v>
      </c>
      <c r="W317" s="6">
        <f t="shared" si="281"/>
        <v>-325.14000000000004</v>
      </c>
      <c r="X317" s="6">
        <f t="shared" si="281"/>
        <v>-325.14000000000004</v>
      </c>
      <c r="Y317" s="6">
        <f t="shared" si="281"/>
        <v>-325.14000000000004</v>
      </c>
      <c r="Z317" s="6">
        <f t="shared" si="281"/>
        <v>-325.14000000000004</v>
      </c>
      <c r="AA317" s="6">
        <f t="shared" si="281"/>
        <v>-325.14000000000004</v>
      </c>
      <c r="AB317" s="6">
        <f t="shared" si="281"/>
        <v>-325.14000000000004</v>
      </c>
      <c r="AC317" s="6">
        <f t="shared" si="281"/>
        <v>-325.14000000000004</v>
      </c>
      <c r="AD317" s="6">
        <f t="shared" si="281"/>
        <v>-325.14000000000004</v>
      </c>
      <c r="AE317" s="6">
        <f>AD317+AE314-AE315</f>
        <v>-325.14000000000004</v>
      </c>
      <c r="AF317" s="6">
        <f>AE317+AF314-AF315</f>
        <v>-325.14000000000004</v>
      </c>
      <c r="AG317" s="6">
        <f t="shared" ref="AG317:AH317" si="282">AF317+AG314-AG315</f>
        <v>-325.14000000000004</v>
      </c>
      <c r="AH317" s="6">
        <f t="shared" si="282"/>
        <v>-325.14000000000004</v>
      </c>
      <c r="AI317" s="6">
        <f t="shared" ref="AI317:AJ317" si="283">AG317+AI314-AI315</f>
        <v>-325.14000000000004</v>
      </c>
      <c r="AJ317" s="6">
        <f t="shared" si="283"/>
        <v>-325.14000000000004</v>
      </c>
      <c r="AK317" s="6">
        <f>AJ317</f>
        <v>-325.14000000000004</v>
      </c>
    </row>
    <row r="318" spans="1:37" x14ac:dyDescent="0.25">
      <c r="A318" s="47" t="s">
        <v>107</v>
      </c>
      <c r="B318" s="76">
        <f>VLOOKUP(A318,[1]INTI!$F$4:$G$317,2,FALSE)</f>
        <v>21.207000000000001</v>
      </c>
      <c r="C318" s="8" t="s">
        <v>7</v>
      </c>
      <c r="D318" s="8" t="s">
        <v>4</v>
      </c>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f>SUM(F318:AJ318)</f>
        <v>0</v>
      </c>
    </row>
    <row r="319" spans="1:37" x14ac:dyDescent="0.25">
      <c r="A319" s="48" t="str">
        <f t="shared" si="217"/>
        <v>Q20</v>
      </c>
      <c r="B319" s="77"/>
      <c r="C319" s="76" t="s">
        <v>8</v>
      </c>
      <c r="D319" s="8" t="s">
        <v>4</v>
      </c>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f>SUM(F319:AJ319)</f>
        <v>0</v>
      </c>
    </row>
    <row r="320" spans="1:37" x14ac:dyDescent="0.25">
      <c r="A320" s="48" t="str">
        <f t="shared" si="217"/>
        <v>Q20</v>
      </c>
      <c r="B320" s="77"/>
      <c r="C320" s="78"/>
      <c r="D320" s="8" t="s">
        <v>3</v>
      </c>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f>SUM(F320:AJ320)</f>
        <v>0</v>
      </c>
    </row>
    <row r="321" spans="1:37" x14ac:dyDescent="0.25">
      <c r="A321" s="49" t="str">
        <f t="shared" si="217"/>
        <v>Q20</v>
      </c>
      <c r="B321" s="78"/>
      <c r="C321" s="5" t="s">
        <v>9</v>
      </c>
      <c r="D321" s="5" t="s">
        <v>4</v>
      </c>
      <c r="E321" s="1">
        <v>648.43999999999994</v>
      </c>
      <c r="F321" s="6">
        <f>E321+F318-F319</f>
        <v>648.43999999999994</v>
      </c>
      <c r="G321" s="6">
        <f t="shared" ref="G321:M321" si="284">F321+G318-G319</f>
        <v>648.43999999999994</v>
      </c>
      <c r="H321" s="6">
        <f t="shared" si="284"/>
        <v>648.43999999999994</v>
      </c>
      <c r="I321" s="6">
        <f t="shared" si="284"/>
        <v>648.43999999999994</v>
      </c>
      <c r="J321" s="6">
        <f t="shared" si="284"/>
        <v>648.43999999999994</v>
      </c>
      <c r="K321" s="6">
        <f t="shared" si="284"/>
        <v>648.43999999999994</v>
      </c>
      <c r="L321" s="6">
        <f t="shared" si="284"/>
        <v>648.43999999999994</v>
      </c>
      <c r="M321" s="6">
        <f t="shared" si="284"/>
        <v>648.43999999999994</v>
      </c>
      <c r="N321" s="6">
        <f>M321+N318-N319</f>
        <v>648.43999999999994</v>
      </c>
      <c r="O321" s="6">
        <f t="shared" ref="O321" si="285">N321+O318-O319</f>
        <v>648.43999999999994</v>
      </c>
      <c r="P321" s="6">
        <f>O321+P318-P319</f>
        <v>648.43999999999994</v>
      </c>
      <c r="Q321" s="6">
        <f>P321+Q318-Q319</f>
        <v>648.43999999999994</v>
      </c>
      <c r="R321" s="6">
        <f t="shared" ref="R321:T321" si="286">Q321+R318-R319</f>
        <v>648.43999999999994</v>
      </c>
      <c r="S321" s="6">
        <f t="shared" si="286"/>
        <v>648.43999999999994</v>
      </c>
      <c r="T321" s="6">
        <f t="shared" si="286"/>
        <v>648.43999999999994</v>
      </c>
      <c r="U321" s="6">
        <f>T321+U318-U319</f>
        <v>648.43999999999994</v>
      </c>
      <c r="V321" s="6">
        <f t="shared" ref="V321:AD321" si="287">U321+V318-V319</f>
        <v>648.43999999999994</v>
      </c>
      <c r="W321" s="6">
        <f t="shared" si="287"/>
        <v>648.43999999999994</v>
      </c>
      <c r="X321" s="6">
        <f t="shared" si="287"/>
        <v>648.43999999999994</v>
      </c>
      <c r="Y321" s="6">
        <f t="shared" si="287"/>
        <v>648.43999999999994</v>
      </c>
      <c r="Z321" s="6">
        <f t="shared" si="287"/>
        <v>648.43999999999994</v>
      </c>
      <c r="AA321" s="6">
        <f t="shared" si="287"/>
        <v>648.43999999999994</v>
      </c>
      <c r="AB321" s="6">
        <f t="shared" si="287"/>
        <v>648.43999999999994</v>
      </c>
      <c r="AC321" s="6">
        <f t="shared" si="287"/>
        <v>648.43999999999994</v>
      </c>
      <c r="AD321" s="6">
        <f t="shared" si="287"/>
        <v>648.43999999999994</v>
      </c>
      <c r="AE321" s="6">
        <f>AD321+AE318-AE319</f>
        <v>648.43999999999994</v>
      </c>
      <c r="AF321" s="6">
        <f>AE321+AF318-AF319</f>
        <v>648.43999999999994</v>
      </c>
      <c r="AG321" s="6">
        <f t="shared" ref="AG321:AH321" si="288">AF321+AG318-AG319</f>
        <v>648.43999999999994</v>
      </c>
      <c r="AH321" s="6">
        <f t="shared" si="288"/>
        <v>648.43999999999994</v>
      </c>
      <c r="AI321" s="6">
        <f t="shared" ref="AI321:AJ321" si="289">AG321+AI318-AI319</f>
        <v>648.43999999999994</v>
      </c>
      <c r="AJ321" s="6">
        <f t="shared" si="289"/>
        <v>648.43999999999994</v>
      </c>
      <c r="AK321" s="6">
        <f>AJ321</f>
        <v>648.43999999999994</v>
      </c>
    </row>
    <row r="322" spans="1:37" x14ac:dyDescent="0.25">
      <c r="A322" s="47" t="s">
        <v>108</v>
      </c>
      <c r="B322" s="76">
        <f>VLOOKUP(A322,[1]INTI!$F$4:$G$317,2,FALSE)</f>
        <v>34.097999999999999</v>
      </c>
      <c r="C322" s="8" t="s">
        <v>7</v>
      </c>
      <c r="D322" s="8" t="s">
        <v>4</v>
      </c>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f>SUM(F322:AJ322)</f>
        <v>0</v>
      </c>
    </row>
    <row r="323" spans="1:37" x14ac:dyDescent="0.25">
      <c r="A323" s="48" t="str">
        <f t="shared" si="217"/>
        <v>T23</v>
      </c>
      <c r="B323" s="77"/>
      <c r="C323" s="76" t="s">
        <v>8</v>
      </c>
      <c r="D323" s="8" t="s">
        <v>4</v>
      </c>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f>SUM(F323:AJ323)</f>
        <v>0</v>
      </c>
    </row>
    <row r="324" spans="1:37" x14ac:dyDescent="0.25">
      <c r="A324" s="48" t="str">
        <f t="shared" si="217"/>
        <v>T23</v>
      </c>
      <c r="B324" s="77"/>
      <c r="C324" s="78"/>
      <c r="D324" s="8" t="s">
        <v>3</v>
      </c>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f>SUM(F324:AJ324)</f>
        <v>0</v>
      </c>
    </row>
    <row r="325" spans="1:37" x14ac:dyDescent="0.25">
      <c r="A325" s="49" t="str">
        <f t="shared" si="217"/>
        <v>T23</v>
      </c>
      <c r="B325" s="78"/>
      <c r="C325" s="5" t="s">
        <v>9</v>
      </c>
      <c r="D325" s="5" t="s">
        <v>4</v>
      </c>
      <c r="E325" s="1">
        <v>-543.83999999999992</v>
      </c>
      <c r="F325" s="6">
        <f>E325+F322-F323</f>
        <v>-543.83999999999992</v>
      </c>
      <c r="G325" s="6">
        <f t="shared" ref="G325:M325" si="290">F325+G322-G323</f>
        <v>-543.83999999999992</v>
      </c>
      <c r="H325" s="6">
        <f t="shared" si="290"/>
        <v>-543.83999999999992</v>
      </c>
      <c r="I325" s="6">
        <f t="shared" si="290"/>
        <v>-543.83999999999992</v>
      </c>
      <c r="J325" s="6">
        <f t="shared" si="290"/>
        <v>-543.83999999999992</v>
      </c>
      <c r="K325" s="6">
        <f t="shared" si="290"/>
        <v>-543.83999999999992</v>
      </c>
      <c r="L325" s="6">
        <f t="shared" si="290"/>
        <v>-543.83999999999992</v>
      </c>
      <c r="M325" s="6">
        <f t="shared" si="290"/>
        <v>-543.83999999999992</v>
      </c>
      <c r="N325" s="6">
        <f>M325+N322-N323</f>
        <v>-543.83999999999992</v>
      </c>
      <c r="O325" s="6">
        <f t="shared" ref="O325" si="291">N325+O322-O323</f>
        <v>-543.83999999999992</v>
      </c>
      <c r="P325" s="6">
        <f>O325+P322-P323</f>
        <v>-543.83999999999992</v>
      </c>
      <c r="Q325" s="6">
        <f>P325+Q322-Q323</f>
        <v>-543.83999999999992</v>
      </c>
      <c r="R325" s="6">
        <f t="shared" ref="R325:T325" si="292">Q325+R322-R323</f>
        <v>-543.83999999999992</v>
      </c>
      <c r="S325" s="6">
        <f t="shared" si="292"/>
        <v>-543.83999999999992</v>
      </c>
      <c r="T325" s="6">
        <f t="shared" si="292"/>
        <v>-543.83999999999992</v>
      </c>
      <c r="U325" s="6">
        <f>T325+U322-U323</f>
        <v>-543.83999999999992</v>
      </c>
      <c r="V325" s="6">
        <f t="shared" ref="V325:AD325" si="293">U325+V322-V323</f>
        <v>-543.83999999999992</v>
      </c>
      <c r="W325" s="6">
        <f t="shared" si="293"/>
        <v>-543.83999999999992</v>
      </c>
      <c r="X325" s="6">
        <f t="shared" si="293"/>
        <v>-543.83999999999992</v>
      </c>
      <c r="Y325" s="6">
        <f t="shared" si="293"/>
        <v>-543.83999999999992</v>
      </c>
      <c r="Z325" s="6">
        <f t="shared" si="293"/>
        <v>-543.83999999999992</v>
      </c>
      <c r="AA325" s="6">
        <f t="shared" si="293"/>
        <v>-543.83999999999992</v>
      </c>
      <c r="AB325" s="6">
        <f t="shared" si="293"/>
        <v>-543.83999999999992</v>
      </c>
      <c r="AC325" s="6">
        <f t="shared" si="293"/>
        <v>-543.83999999999992</v>
      </c>
      <c r="AD325" s="6">
        <f t="shared" si="293"/>
        <v>-543.83999999999992</v>
      </c>
      <c r="AE325" s="6">
        <f>AD325+AE322-AE323</f>
        <v>-543.83999999999992</v>
      </c>
      <c r="AF325" s="6">
        <f>AE325+AF322-AF323</f>
        <v>-543.83999999999992</v>
      </c>
      <c r="AG325" s="6">
        <f t="shared" ref="AG325:AH325" si="294">AF325+AG322-AG323</f>
        <v>-543.83999999999992</v>
      </c>
      <c r="AH325" s="6">
        <f t="shared" si="294"/>
        <v>-543.83999999999992</v>
      </c>
      <c r="AI325" s="6">
        <f t="shared" ref="AI325:AJ325" si="295">AG325+AI322-AI323</f>
        <v>-543.83999999999992</v>
      </c>
      <c r="AJ325" s="6">
        <f t="shared" si="295"/>
        <v>-543.83999999999992</v>
      </c>
      <c r="AK325" s="6">
        <f>AJ325</f>
        <v>-543.83999999999992</v>
      </c>
    </row>
    <row r="326" spans="1:37" x14ac:dyDescent="0.25">
      <c r="A326" s="47" t="s">
        <v>77</v>
      </c>
      <c r="B326" s="76">
        <f>VLOOKUP(A326,[1]INTI!$F$4:$G$317,2,FALSE)</f>
        <v>0.18099999999999999</v>
      </c>
      <c r="C326" s="8" t="s">
        <v>7</v>
      </c>
      <c r="D326" s="8" t="s">
        <v>4</v>
      </c>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f>SUM(F326:AJ326)</f>
        <v>0</v>
      </c>
    </row>
    <row r="327" spans="1:37" x14ac:dyDescent="0.25">
      <c r="A327" s="48" t="str">
        <f t="shared" si="217"/>
        <v>J02</v>
      </c>
      <c r="B327" s="77"/>
      <c r="C327" s="76" t="s">
        <v>8</v>
      </c>
      <c r="D327" s="8" t="s">
        <v>4</v>
      </c>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f>SUM(F327:AJ327)</f>
        <v>0</v>
      </c>
    </row>
    <row r="328" spans="1:37" x14ac:dyDescent="0.25">
      <c r="A328" s="48" t="str">
        <f t="shared" si="217"/>
        <v>J02</v>
      </c>
      <c r="B328" s="77"/>
      <c r="C328" s="78"/>
      <c r="D328" s="8" t="s">
        <v>3</v>
      </c>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f>SUM(F328:AJ328)</f>
        <v>0</v>
      </c>
    </row>
    <row r="329" spans="1:37" x14ac:dyDescent="0.25">
      <c r="A329" s="49" t="str">
        <f t="shared" si="217"/>
        <v>J02</v>
      </c>
      <c r="B329" s="78"/>
      <c r="C329" s="5" t="s">
        <v>9</v>
      </c>
      <c r="D329" s="5" t="s">
        <v>4</v>
      </c>
      <c r="E329" s="1">
        <v>222.12</v>
      </c>
      <c r="F329" s="6">
        <f>E329+F326-F327</f>
        <v>222.12</v>
      </c>
      <c r="G329" s="6">
        <f t="shared" ref="G329:M329" si="296">F329+G326-G327</f>
        <v>222.12</v>
      </c>
      <c r="H329" s="6">
        <f t="shared" si="296"/>
        <v>222.12</v>
      </c>
      <c r="I329" s="6">
        <f t="shared" si="296"/>
        <v>222.12</v>
      </c>
      <c r="J329" s="6">
        <f t="shared" si="296"/>
        <v>222.12</v>
      </c>
      <c r="K329" s="6">
        <f t="shared" si="296"/>
        <v>222.12</v>
      </c>
      <c r="L329" s="6">
        <f t="shared" si="296"/>
        <v>222.12</v>
      </c>
      <c r="M329" s="6">
        <f t="shared" si="296"/>
        <v>222.12</v>
      </c>
      <c r="N329" s="6">
        <f>M329+N326-N327</f>
        <v>222.12</v>
      </c>
      <c r="O329" s="6">
        <f t="shared" ref="O329" si="297">N329+O326-O327</f>
        <v>222.12</v>
      </c>
      <c r="P329" s="6">
        <f>O329+P326-P327</f>
        <v>222.12</v>
      </c>
      <c r="Q329" s="6">
        <f>P329+Q326-Q327</f>
        <v>222.12</v>
      </c>
      <c r="R329" s="6">
        <f t="shared" ref="R329:T329" si="298">Q329+R326-R327</f>
        <v>222.12</v>
      </c>
      <c r="S329" s="6">
        <f t="shared" si="298"/>
        <v>222.12</v>
      </c>
      <c r="T329" s="6">
        <f t="shared" si="298"/>
        <v>222.12</v>
      </c>
      <c r="U329" s="6">
        <f>T329+U326-U327</f>
        <v>222.12</v>
      </c>
      <c r="V329" s="6">
        <f t="shared" ref="V329:AD329" si="299">U329+V326-V327</f>
        <v>222.12</v>
      </c>
      <c r="W329" s="6">
        <f t="shared" si="299"/>
        <v>222.12</v>
      </c>
      <c r="X329" s="6">
        <f t="shared" si="299"/>
        <v>222.12</v>
      </c>
      <c r="Y329" s="6">
        <f t="shared" si="299"/>
        <v>222.12</v>
      </c>
      <c r="Z329" s="6">
        <f t="shared" si="299"/>
        <v>222.12</v>
      </c>
      <c r="AA329" s="6">
        <f t="shared" si="299"/>
        <v>222.12</v>
      </c>
      <c r="AB329" s="6">
        <f t="shared" si="299"/>
        <v>222.12</v>
      </c>
      <c r="AC329" s="6">
        <f t="shared" si="299"/>
        <v>222.12</v>
      </c>
      <c r="AD329" s="6">
        <f t="shared" si="299"/>
        <v>222.12</v>
      </c>
      <c r="AE329" s="6">
        <f>AD329+AE326-AE327</f>
        <v>222.12</v>
      </c>
      <c r="AF329" s="6">
        <f>AE329+AF326-AF327</f>
        <v>222.12</v>
      </c>
      <c r="AG329" s="6">
        <f t="shared" ref="AG329:AH329" si="300">AF329+AG326-AG327</f>
        <v>222.12</v>
      </c>
      <c r="AH329" s="6">
        <f t="shared" si="300"/>
        <v>222.12</v>
      </c>
      <c r="AI329" s="6">
        <f t="shared" ref="AI329:AJ329" si="301">AG329+AI326-AI327</f>
        <v>222.12</v>
      </c>
      <c r="AJ329" s="6">
        <f t="shared" si="301"/>
        <v>222.12</v>
      </c>
      <c r="AK329" s="6">
        <f>AJ329</f>
        <v>222.12</v>
      </c>
    </row>
    <row r="330" spans="1:37" x14ac:dyDescent="0.25">
      <c r="A330" s="47" t="s">
        <v>109</v>
      </c>
      <c r="B330" s="76">
        <f>VLOOKUP(A330,[1]INTI!$F$4:$G$317,2,FALSE)</f>
        <v>33.75</v>
      </c>
      <c r="C330" s="8" t="s">
        <v>7</v>
      </c>
      <c r="D330" s="8" t="s">
        <v>4</v>
      </c>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f>SUM(F330:AJ330)</f>
        <v>0</v>
      </c>
    </row>
    <row r="331" spans="1:37" x14ac:dyDescent="0.25">
      <c r="A331" s="48" t="str">
        <f t="shared" si="217"/>
        <v>J06</v>
      </c>
      <c r="B331" s="77"/>
      <c r="C331" s="76" t="s">
        <v>8</v>
      </c>
      <c r="D331" s="8" t="s">
        <v>4</v>
      </c>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f>SUM(F331:AJ331)</f>
        <v>0</v>
      </c>
    </row>
    <row r="332" spans="1:37" x14ac:dyDescent="0.25">
      <c r="A332" s="48" t="str">
        <f t="shared" si="217"/>
        <v>J06</v>
      </c>
      <c r="B332" s="77"/>
      <c r="C332" s="78"/>
      <c r="D332" s="8" t="s">
        <v>3</v>
      </c>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f>SUM(F332:AJ332)</f>
        <v>0</v>
      </c>
    </row>
    <row r="333" spans="1:37" x14ac:dyDescent="0.25">
      <c r="A333" s="49" t="str">
        <f t="shared" si="217"/>
        <v>J06</v>
      </c>
      <c r="B333" s="78"/>
      <c r="C333" s="5" t="s">
        <v>9</v>
      </c>
      <c r="D333" s="5" t="s">
        <v>4</v>
      </c>
      <c r="E333" s="1">
        <v>0</v>
      </c>
      <c r="F333" s="6">
        <f>E333+F330-F331</f>
        <v>0</v>
      </c>
      <c r="G333" s="6">
        <f t="shared" ref="G333:M333" si="302">F333+G330-G331</f>
        <v>0</v>
      </c>
      <c r="H333" s="6">
        <f t="shared" si="302"/>
        <v>0</v>
      </c>
      <c r="I333" s="6">
        <f t="shared" si="302"/>
        <v>0</v>
      </c>
      <c r="J333" s="6">
        <f t="shared" si="302"/>
        <v>0</v>
      </c>
      <c r="K333" s="6">
        <f t="shared" si="302"/>
        <v>0</v>
      </c>
      <c r="L333" s="6">
        <f t="shared" si="302"/>
        <v>0</v>
      </c>
      <c r="M333" s="6">
        <f t="shared" si="302"/>
        <v>0</v>
      </c>
      <c r="N333" s="6">
        <f>M333+N330-N331</f>
        <v>0</v>
      </c>
      <c r="O333" s="6">
        <f t="shared" ref="O333" si="303">N333+O330-O331</f>
        <v>0</v>
      </c>
      <c r="P333" s="6">
        <f>O333+P330-P331</f>
        <v>0</v>
      </c>
      <c r="Q333" s="6">
        <f>P333+Q330-Q331</f>
        <v>0</v>
      </c>
      <c r="R333" s="6">
        <f t="shared" ref="R333:T333" si="304">Q333+R330-R331</f>
        <v>0</v>
      </c>
      <c r="S333" s="6">
        <f t="shared" si="304"/>
        <v>0</v>
      </c>
      <c r="T333" s="6">
        <f t="shared" si="304"/>
        <v>0</v>
      </c>
      <c r="U333" s="6">
        <f>T333+U330-U331</f>
        <v>0</v>
      </c>
      <c r="V333" s="6">
        <f t="shared" ref="V333:AD333" si="305">U333+V330-V331</f>
        <v>0</v>
      </c>
      <c r="W333" s="6">
        <f t="shared" si="305"/>
        <v>0</v>
      </c>
      <c r="X333" s="6">
        <f t="shared" si="305"/>
        <v>0</v>
      </c>
      <c r="Y333" s="6">
        <f t="shared" si="305"/>
        <v>0</v>
      </c>
      <c r="Z333" s="6">
        <f t="shared" si="305"/>
        <v>0</v>
      </c>
      <c r="AA333" s="6">
        <f t="shared" si="305"/>
        <v>0</v>
      </c>
      <c r="AB333" s="6">
        <f t="shared" si="305"/>
        <v>0</v>
      </c>
      <c r="AC333" s="6">
        <f t="shared" si="305"/>
        <v>0</v>
      </c>
      <c r="AD333" s="6">
        <f t="shared" si="305"/>
        <v>0</v>
      </c>
      <c r="AE333" s="6">
        <f>AD333+AE330-AE331</f>
        <v>0</v>
      </c>
      <c r="AF333" s="6">
        <f>AE333+AF330-AF331</f>
        <v>0</v>
      </c>
      <c r="AG333" s="6">
        <f t="shared" ref="AG333:AH333" si="306">AF333+AG330-AG331</f>
        <v>0</v>
      </c>
      <c r="AH333" s="6">
        <f t="shared" si="306"/>
        <v>0</v>
      </c>
      <c r="AI333" s="6">
        <f t="shared" ref="AI333:AJ333" si="307">AG333+AI330-AI331</f>
        <v>0</v>
      </c>
      <c r="AJ333" s="6">
        <f t="shared" si="307"/>
        <v>0</v>
      </c>
      <c r="AK333" s="6">
        <f>AJ333</f>
        <v>0</v>
      </c>
    </row>
    <row r="334" spans="1:37" x14ac:dyDescent="0.25">
      <c r="A334" s="47" t="s">
        <v>110</v>
      </c>
      <c r="B334" s="76">
        <f>VLOOKUP(A334,[1]INTI!$F$4:$G$317,2,FALSE)</f>
        <v>33.484000000000002</v>
      </c>
      <c r="C334" s="8" t="s">
        <v>7</v>
      </c>
      <c r="D334" s="8" t="s">
        <v>4</v>
      </c>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f>SUM(F334:AJ334)</f>
        <v>0</v>
      </c>
    </row>
    <row r="335" spans="1:37" x14ac:dyDescent="0.25">
      <c r="A335" s="48" t="str">
        <f t="shared" si="217"/>
        <v>J07</v>
      </c>
      <c r="B335" s="77"/>
      <c r="C335" s="76" t="s">
        <v>8</v>
      </c>
      <c r="D335" s="8" t="s">
        <v>4</v>
      </c>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f>SUM(F335:AJ335)</f>
        <v>0</v>
      </c>
    </row>
    <row r="336" spans="1:37" x14ac:dyDescent="0.25">
      <c r="A336" s="48" t="str">
        <f t="shared" si="217"/>
        <v>J07</v>
      </c>
      <c r="B336" s="77"/>
      <c r="C336" s="78"/>
      <c r="D336" s="8" t="s">
        <v>3</v>
      </c>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f>SUM(F336:AJ336)</f>
        <v>0</v>
      </c>
    </row>
    <row r="337" spans="1:37" x14ac:dyDescent="0.25">
      <c r="A337" s="49" t="str">
        <f t="shared" si="217"/>
        <v>J07</v>
      </c>
      <c r="B337" s="78"/>
      <c r="C337" s="5" t="s">
        <v>9</v>
      </c>
      <c r="D337" s="5" t="s">
        <v>4</v>
      </c>
      <c r="E337" s="1">
        <v>0</v>
      </c>
      <c r="F337" s="6">
        <f>E337+F334-F335</f>
        <v>0</v>
      </c>
      <c r="G337" s="6">
        <f t="shared" ref="G337:M337" si="308">F337+G334-G335</f>
        <v>0</v>
      </c>
      <c r="H337" s="6">
        <f t="shared" si="308"/>
        <v>0</v>
      </c>
      <c r="I337" s="6">
        <f t="shared" si="308"/>
        <v>0</v>
      </c>
      <c r="J337" s="6">
        <f t="shared" si="308"/>
        <v>0</v>
      </c>
      <c r="K337" s="6">
        <f t="shared" si="308"/>
        <v>0</v>
      </c>
      <c r="L337" s="6">
        <f t="shared" si="308"/>
        <v>0</v>
      </c>
      <c r="M337" s="6">
        <f t="shared" si="308"/>
        <v>0</v>
      </c>
      <c r="N337" s="6">
        <f>M337+N334-N335</f>
        <v>0</v>
      </c>
      <c r="O337" s="6">
        <f t="shared" ref="O337" si="309">N337+O334-O335</f>
        <v>0</v>
      </c>
      <c r="P337" s="6">
        <f>O337+P334-P335</f>
        <v>0</v>
      </c>
      <c r="Q337" s="6">
        <f>P337+Q334-Q335</f>
        <v>0</v>
      </c>
      <c r="R337" s="6">
        <f t="shared" ref="R337:T337" si="310">Q337+R334-R335</f>
        <v>0</v>
      </c>
      <c r="S337" s="6">
        <f t="shared" si="310"/>
        <v>0</v>
      </c>
      <c r="T337" s="6">
        <f t="shared" si="310"/>
        <v>0</v>
      </c>
      <c r="U337" s="6">
        <f>T337+U334-U335</f>
        <v>0</v>
      </c>
      <c r="V337" s="6">
        <f t="shared" ref="V337:AD337" si="311">U337+V334-V335</f>
        <v>0</v>
      </c>
      <c r="W337" s="6">
        <f t="shared" si="311"/>
        <v>0</v>
      </c>
      <c r="X337" s="6">
        <f t="shared" si="311"/>
        <v>0</v>
      </c>
      <c r="Y337" s="6">
        <f t="shared" si="311"/>
        <v>0</v>
      </c>
      <c r="Z337" s="6">
        <f t="shared" si="311"/>
        <v>0</v>
      </c>
      <c r="AA337" s="6">
        <f t="shared" si="311"/>
        <v>0</v>
      </c>
      <c r="AB337" s="6">
        <f t="shared" si="311"/>
        <v>0</v>
      </c>
      <c r="AC337" s="6">
        <f t="shared" si="311"/>
        <v>0</v>
      </c>
      <c r="AD337" s="6">
        <f t="shared" si="311"/>
        <v>0</v>
      </c>
      <c r="AE337" s="6">
        <f>AD337+AE334-AE335</f>
        <v>0</v>
      </c>
      <c r="AF337" s="6">
        <f>AE337+AF334-AF335</f>
        <v>0</v>
      </c>
      <c r="AG337" s="6">
        <f t="shared" ref="AG337:AH337" si="312">AF337+AG334-AG335</f>
        <v>0</v>
      </c>
      <c r="AH337" s="6">
        <f t="shared" si="312"/>
        <v>0</v>
      </c>
      <c r="AI337" s="6">
        <f t="shared" ref="AI337:AJ337" si="313">AG337+AI334-AI335</f>
        <v>0</v>
      </c>
      <c r="AJ337" s="6">
        <f t="shared" si="313"/>
        <v>0</v>
      </c>
      <c r="AK337" s="6">
        <f>AJ337</f>
        <v>0</v>
      </c>
    </row>
    <row r="338" spans="1:37" x14ac:dyDescent="0.25">
      <c r="A338" s="47" t="s">
        <v>111</v>
      </c>
      <c r="B338" s="76">
        <f>VLOOKUP(A338,[1]INTI!$F$4:$G$317,2,FALSE)</f>
        <v>15.500999999999999</v>
      </c>
      <c r="C338" s="8" t="s">
        <v>7</v>
      </c>
      <c r="D338" s="8" t="s">
        <v>4</v>
      </c>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f>SUM(F338:AJ338)</f>
        <v>0</v>
      </c>
    </row>
    <row r="339" spans="1:37" x14ac:dyDescent="0.25">
      <c r="A339" s="48" t="str">
        <f t="shared" ref="A339:A341" si="314">A338</f>
        <v>T24</v>
      </c>
      <c r="B339" s="77"/>
      <c r="C339" s="76" t="s">
        <v>8</v>
      </c>
      <c r="D339" s="8" t="s">
        <v>4</v>
      </c>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f>SUM(F339:AJ339)</f>
        <v>0</v>
      </c>
    </row>
    <row r="340" spans="1:37" x14ac:dyDescent="0.25">
      <c r="A340" s="48" t="str">
        <f t="shared" si="314"/>
        <v>T24</v>
      </c>
      <c r="B340" s="77"/>
      <c r="C340" s="78"/>
      <c r="D340" s="8" t="s">
        <v>3</v>
      </c>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f>SUM(F340:AJ340)</f>
        <v>0</v>
      </c>
    </row>
    <row r="341" spans="1:37" x14ac:dyDescent="0.25">
      <c r="A341" s="49" t="str">
        <f t="shared" si="314"/>
        <v>T24</v>
      </c>
      <c r="B341" s="78"/>
      <c r="C341" s="5" t="s">
        <v>9</v>
      </c>
      <c r="D341" s="5" t="s">
        <v>4</v>
      </c>
      <c r="E341" s="1">
        <v>0</v>
      </c>
      <c r="F341" s="6">
        <f>E341+F338-F339</f>
        <v>0</v>
      </c>
      <c r="G341" s="6">
        <f t="shared" ref="G341:M341" si="315">F341+G338-G339</f>
        <v>0</v>
      </c>
      <c r="H341" s="6">
        <f t="shared" si="315"/>
        <v>0</v>
      </c>
      <c r="I341" s="6">
        <f t="shared" si="315"/>
        <v>0</v>
      </c>
      <c r="J341" s="6">
        <f t="shared" si="315"/>
        <v>0</v>
      </c>
      <c r="K341" s="6">
        <f t="shared" si="315"/>
        <v>0</v>
      </c>
      <c r="L341" s="6">
        <f t="shared" si="315"/>
        <v>0</v>
      </c>
      <c r="M341" s="6">
        <f t="shared" si="315"/>
        <v>0</v>
      </c>
      <c r="N341" s="6">
        <f>M341+N338-N339</f>
        <v>0</v>
      </c>
      <c r="O341" s="6">
        <f t="shared" ref="O341" si="316">N341+O338-O339</f>
        <v>0</v>
      </c>
      <c r="P341" s="6">
        <f>O341+P338-P339</f>
        <v>0</v>
      </c>
      <c r="Q341" s="6">
        <f>P341+Q338-Q339</f>
        <v>0</v>
      </c>
      <c r="R341" s="6">
        <f t="shared" ref="R341:T341" si="317">Q341+R338-R339</f>
        <v>0</v>
      </c>
      <c r="S341" s="6">
        <f t="shared" si="317"/>
        <v>0</v>
      </c>
      <c r="T341" s="6">
        <f t="shared" si="317"/>
        <v>0</v>
      </c>
      <c r="U341" s="6">
        <f>T341+U338-U339</f>
        <v>0</v>
      </c>
      <c r="V341" s="6">
        <f t="shared" ref="V341:AD341" si="318">U341+V338-V339</f>
        <v>0</v>
      </c>
      <c r="W341" s="6">
        <f t="shared" si="318"/>
        <v>0</v>
      </c>
      <c r="X341" s="6">
        <f t="shared" si="318"/>
        <v>0</v>
      </c>
      <c r="Y341" s="6">
        <f t="shared" si="318"/>
        <v>0</v>
      </c>
      <c r="Z341" s="6">
        <f t="shared" si="318"/>
        <v>0</v>
      </c>
      <c r="AA341" s="6">
        <f t="shared" si="318"/>
        <v>0</v>
      </c>
      <c r="AB341" s="6">
        <f t="shared" si="318"/>
        <v>0</v>
      </c>
      <c r="AC341" s="6">
        <f t="shared" si="318"/>
        <v>0</v>
      </c>
      <c r="AD341" s="6">
        <f t="shared" si="318"/>
        <v>0</v>
      </c>
      <c r="AE341" s="6">
        <f>AD341+AE338-AE339</f>
        <v>0</v>
      </c>
      <c r="AF341" s="6">
        <f>AE341+AF338-AF339</f>
        <v>0</v>
      </c>
      <c r="AG341" s="6">
        <f t="shared" ref="AG341:AH341" si="319">AF341+AG338-AG339</f>
        <v>0</v>
      </c>
      <c r="AH341" s="6">
        <f t="shared" si="319"/>
        <v>0</v>
      </c>
      <c r="AI341" s="6">
        <f t="shared" ref="AI341:AJ341" si="320">AG341+AI338-AI339</f>
        <v>0</v>
      </c>
      <c r="AJ341" s="6">
        <f t="shared" si="320"/>
        <v>0</v>
      </c>
      <c r="AK341" s="6">
        <f>AJ341</f>
        <v>0</v>
      </c>
    </row>
    <row r="342" spans="1:37" x14ac:dyDescent="0.25">
      <c r="A342" s="47" t="s">
        <v>112</v>
      </c>
      <c r="B342" s="76">
        <f>VLOOKUP(A342,[1]INTI!$F$4:$G$317,2,FALSE)</f>
        <v>29.878</v>
      </c>
      <c r="C342" s="8" t="s">
        <v>7</v>
      </c>
      <c r="D342" s="8" t="s">
        <v>4</v>
      </c>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f>SUM(F342:AJ342)</f>
        <v>0</v>
      </c>
    </row>
    <row r="343" spans="1:37" x14ac:dyDescent="0.25">
      <c r="A343" s="48" t="str">
        <f t="shared" ref="A343:A385" si="321">A342</f>
        <v>J08</v>
      </c>
      <c r="B343" s="77"/>
      <c r="C343" s="76" t="s">
        <v>8</v>
      </c>
      <c r="D343" s="8" t="s">
        <v>4</v>
      </c>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f>SUM(F343:AJ343)</f>
        <v>0</v>
      </c>
    </row>
    <row r="344" spans="1:37" x14ac:dyDescent="0.25">
      <c r="A344" s="48" t="str">
        <f t="shared" si="321"/>
        <v>J08</v>
      </c>
      <c r="B344" s="77"/>
      <c r="C344" s="78"/>
      <c r="D344" s="8" t="s">
        <v>3</v>
      </c>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f>SUM(F344:AJ344)</f>
        <v>0</v>
      </c>
    </row>
    <row r="345" spans="1:37" x14ac:dyDescent="0.25">
      <c r="A345" s="49" t="str">
        <f t="shared" si="321"/>
        <v>J08</v>
      </c>
      <c r="B345" s="78"/>
      <c r="C345" s="5" t="s">
        <v>9</v>
      </c>
      <c r="D345" s="5" t="s">
        <v>4</v>
      </c>
      <c r="E345" s="1">
        <v>0</v>
      </c>
      <c r="F345" s="6">
        <f>E345+F342-F343</f>
        <v>0</v>
      </c>
      <c r="G345" s="6">
        <f t="shared" ref="G345:M345" si="322">F345+G342-G343</f>
        <v>0</v>
      </c>
      <c r="H345" s="6">
        <f t="shared" si="322"/>
        <v>0</v>
      </c>
      <c r="I345" s="6">
        <f t="shared" si="322"/>
        <v>0</v>
      </c>
      <c r="J345" s="6">
        <f t="shared" si="322"/>
        <v>0</v>
      </c>
      <c r="K345" s="6">
        <f t="shared" si="322"/>
        <v>0</v>
      </c>
      <c r="L345" s="6">
        <f t="shared" si="322"/>
        <v>0</v>
      </c>
      <c r="M345" s="6">
        <f t="shared" si="322"/>
        <v>0</v>
      </c>
      <c r="N345" s="6">
        <f>M345+N342-N343</f>
        <v>0</v>
      </c>
      <c r="O345" s="6">
        <f t="shared" ref="O345" si="323">N345+O342-O343</f>
        <v>0</v>
      </c>
      <c r="P345" s="6">
        <f>O345+P342-P343</f>
        <v>0</v>
      </c>
      <c r="Q345" s="6">
        <f>P345+Q342-Q343</f>
        <v>0</v>
      </c>
      <c r="R345" s="6">
        <f t="shared" ref="R345:T345" si="324">Q345+R342-R343</f>
        <v>0</v>
      </c>
      <c r="S345" s="6">
        <f t="shared" si="324"/>
        <v>0</v>
      </c>
      <c r="T345" s="6">
        <f t="shared" si="324"/>
        <v>0</v>
      </c>
      <c r="U345" s="6">
        <f>T345+U342-U343</f>
        <v>0</v>
      </c>
      <c r="V345" s="6">
        <f t="shared" ref="V345:AD345" si="325">U345+V342-V343</f>
        <v>0</v>
      </c>
      <c r="W345" s="6">
        <f t="shared" si="325"/>
        <v>0</v>
      </c>
      <c r="X345" s="6">
        <f t="shared" si="325"/>
        <v>0</v>
      </c>
      <c r="Y345" s="6">
        <f t="shared" si="325"/>
        <v>0</v>
      </c>
      <c r="Z345" s="6">
        <f t="shared" si="325"/>
        <v>0</v>
      </c>
      <c r="AA345" s="6">
        <f t="shared" si="325"/>
        <v>0</v>
      </c>
      <c r="AB345" s="6">
        <f t="shared" si="325"/>
        <v>0</v>
      </c>
      <c r="AC345" s="6">
        <f t="shared" si="325"/>
        <v>0</v>
      </c>
      <c r="AD345" s="6">
        <f t="shared" si="325"/>
        <v>0</v>
      </c>
      <c r="AE345" s="6">
        <f>AD345+AE342-AE343</f>
        <v>0</v>
      </c>
      <c r="AF345" s="6">
        <f>AE345+AF342-AF343</f>
        <v>0</v>
      </c>
      <c r="AG345" s="6">
        <f t="shared" ref="AG345:AH345" si="326">AF345+AG342-AG343</f>
        <v>0</v>
      </c>
      <c r="AH345" s="6">
        <f t="shared" si="326"/>
        <v>0</v>
      </c>
      <c r="AI345" s="6">
        <f t="shared" ref="AI345:AJ345" si="327">AG345+AI342-AI343</f>
        <v>0</v>
      </c>
      <c r="AJ345" s="6">
        <f t="shared" si="327"/>
        <v>0</v>
      </c>
      <c r="AK345" s="6">
        <f>AJ345</f>
        <v>0</v>
      </c>
    </row>
    <row r="346" spans="1:37" x14ac:dyDescent="0.25">
      <c r="A346" s="47" t="s">
        <v>115</v>
      </c>
      <c r="B346" s="76">
        <f>VLOOKUP(A346,[1]INTI!$F$4:$G$317,2,FALSE)</f>
        <v>26.78</v>
      </c>
      <c r="C346" s="8" t="s">
        <v>7</v>
      </c>
      <c r="D346" s="8" t="s">
        <v>4</v>
      </c>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f>SUM(F346:AJ346)</f>
        <v>0</v>
      </c>
    </row>
    <row r="347" spans="1:37" x14ac:dyDescent="0.25">
      <c r="A347" s="48" t="str">
        <f t="shared" si="321"/>
        <v>H03</v>
      </c>
      <c r="B347" s="77"/>
      <c r="C347" s="76" t="s">
        <v>8</v>
      </c>
      <c r="D347" s="8" t="s">
        <v>4</v>
      </c>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f>SUM(F347:AJ347)</f>
        <v>0</v>
      </c>
    </row>
    <row r="348" spans="1:37" x14ac:dyDescent="0.25">
      <c r="A348" s="48" t="str">
        <f t="shared" si="321"/>
        <v>H03</v>
      </c>
      <c r="B348" s="77"/>
      <c r="C348" s="78"/>
      <c r="D348" s="8" t="s">
        <v>3</v>
      </c>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f>SUM(F348:AJ348)</f>
        <v>0</v>
      </c>
    </row>
    <row r="349" spans="1:37" x14ac:dyDescent="0.25">
      <c r="A349" s="49" t="str">
        <f t="shared" si="321"/>
        <v>H03</v>
      </c>
      <c r="B349" s="78"/>
      <c r="C349" s="5" t="s">
        <v>9</v>
      </c>
      <c r="D349" s="5" t="s">
        <v>4</v>
      </c>
      <c r="E349" s="1">
        <v>0</v>
      </c>
      <c r="F349" s="6">
        <f>E349+F346-F347</f>
        <v>0</v>
      </c>
      <c r="G349" s="6">
        <f t="shared" ref="G349:M349" si="328">F349+G346-G347</f>
        <v>0</v>
      </c>
      <c r="H349" s="6">
        <f t="shared" si="328"/>
        <v>0</v>
      </c>
      <c r="I349" s="6">
        <f t="shared" si="328"/>
        <v>0</v>
      </c>
      <c r="J349" s="6">
        <f t="shared" si="328"/>
        <v>0</v>
      </c>
      <c r="K349" s="6">
        <f t="shared" si="328"/>
        <v>0</v>
      </c>
      <c r="L349" s="6">
        <f t="shared" si="328"/>
        <v>0</v>
      </c>
      <c r="M349" s="6">
        <f t="shared" si="328"/>
        <v>0</v>
      </c>
      <c r="N349" s="6">
        <f>M349+N346-N347</f>
        <v>0</v>
      </c>
      <c r="O349" s="6">
        <f t="shared" ref="O349" si="329">N349+O346-O347</f>
        <v>0</v>
      </c>
      <c r="P349" s="6">
        <f>O349+P346-P347</f>
        <v>0</v>
      </c>
      <c r="Q349" s="6">
        <f>P349+Q346-Q347</f>
        <v>0</v>
      </c>
      <c r="R349" s="6">
        <f t="shared" ref="R349:T349" si="330">Q349+R346-R347</f>
        <v>0</v>
      </c>
      <c r="S349" s="6">
        <f t="shared" si="330"/>
        <v>0</v>
      </c>
      <c r="T349" s="6">
        <f t="shared" si="330"/>
        <v>0</v>
      </c>
      <c r="U349" s="6">
        <f>T349+U346-U347</f>
        <v>0</v>
      </c>
      <c r="V349" s="6">
        <f t="shared" ref="V349:AD349" si="331">U349+V346-V347</f>
        <v>0</v>
      </c>
      <c r="W349" s="6">
        <f t="shared" si="331"/>
        <v>0</v>
      </c>
      <c r="X349" s="6">
        <f t="shared" si="331"/>
        <v>0</v>
      </c>
      <c r="Y349" s="6">
        <f t="shared" si="331"/>
        <v>0</v>
      </c>
      <c r="Z349" s="6">
        <f t="shared" si="331"/>
        <v>0</v>
      </c>
      <c r="AA349" s="6">
        <f t="shared" si="331"/>
        <v>0</v>
      </c>
      <c r="AB349" s="6">
        <f t="shared" si="331"/>
        <v>0</v>
      </c>
      <c r="AC349" s="6">
        <f t="shared" si="331"/>
        <v>0</v>
      </c>
      <c r="AD349" s="6">
        <f t="shared" si="331"/>
        <v>0</v>
      </c>
      <c r="AE349" s="6">
        <f>AD349+AE346-AE347</f>
        <v>0</v>
      </c>
      <c r="AF349" s="6">
        <f>AE349+AF346-AF347</f>
        <v>0</v>
      </c>
      <c r="AG349" s="6">
        <f t="shared" ref="AG349:AH349" si="332">AF349+AG346-AG347</f>
        <v>0</v>
      </c>
      <c r="AH349" s="6">
        <f t="shared" si="332"/>
        <v>0</v>
      </c>
      <c r="AI349" s="6">
        <f t="shared" ref="AI349:AJ349" si="333">AG349+AI346-AI347</f>
        <v>0</v>
      </c>
      <c r="AJ349" s="6">
        <f t="shared" si="333"/>
        <v>0</v>
      </c>
      <c r="AK349" s="6">
        <f>AJ349</f>
        <v>0</v>
      </c>
    </row>
    <row r="350" spans="1:37" x14ac:dyDescent="0.25">
      <c r="A350" s="47" t="s">
        <v>24</v>
      </c>
      <c r="B350" s="76">
        <f>VLOOKUP(A350,[1]INTI!$F$4:$G$317,2,FALSE)</f>
        <v>30.38</v>
      </c>
      <c r="C350" s="8" t="s">
        <v>7</v>
      </c>
      <c r="D350" s="8" t="s">
        <v>4</v>
      </c>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f>SUM(F350:AJ350)</f>
        <v>0</v>
      </c>
    </row>
    <row r="351" spans="1:37" x14ac:dyDescent="0.25">
      <c r="A351" s="48" t="str">
        <f t="shared" si="321"/>
        <v>I03</v>
      </c>
      <c r="B351" s="77"/>
      <c r="C351" s="76" t="s">
        <v>8</v>
      </c>
      <c r="D351" s="8" t="s">
        <v>4</v>
      </c>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f>SUM(F351:AJ351)</f>
        <v>0</v>
      </c>
    </row>
    <row r="352" spans="1:37" x14ac:dyDescent="0.25">
      <c r="A352" s="48" t="str">
        <f t="shared" si="321"/>
        <v>I03</v>
      </c>
      <c r="B352" s="77"/>
      <c r="C352" s="78"/>
      <c r="D352" s="8" t="s">
        <v>3</v>
      </c>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f>SUM(F352:AJ352)</f>
        <v>0</v>
      </c>
    </row>
    <row r="353" spans="1:37" x14ac:dyDescent="0.25">
      <c r="A353" s="49" t="str">
        <f t="shared" si="321"/>
        <v>I03</v>
      </c>
      <c r="B353" s="78"/>
      <c r="C353" s="5" t="s">
        <v>9</v>
      </c>
      <c r="D353" s="5" t="s">
        <v>4</v>
      </c>
      <c r="E353" s="1">
        <v>0</v>
      </c>
      <c r="F353" s="6">
        <f>E353+F350-F351</f>
        <v>0</v>
      </c>
      <c r="G353" s="6">
        <f t="shared" ref="G353:M353" si="334">F353+G350-G351</f>
        <v>0</v>
      </c>
      <c r="H353" s="6">
        <f t="shared" si="334"/>
        <v>0</v>
      </c>
      <c r="I353" s="6">
        <f t="shared" si="334"/>
        <v>0</v>
      </c>
      <c r="J353" s="6">
        <f t="shared" si="334"/>
        <v>0</v>
      </c>
      <c r="K353" s="6">
        <f t="shared" si="334"/>
        <v>0</v>
      </c>
      <c r="L353" s="6">
        <f t="shared" si="334"/>
        <v>0</v>
      </c>
      <c r="M353" s="6">
        <f t="shared" si="334"/>
        <v>0</v>
      </c>
      <c r="N353" s="6">
        <f>M353+N350-N351</f>
        <v>0</v>
      </c>
      <c r="O353" s="6">
        <f t="shared" ref="O353" si="335">N353+O350-O351</f>
        <v>0</v>
      </c>
      <c r="P353" s="6">
        <f>O353+P350-P351</f>
        <v>0</v>
      </c>
      <c r="Q353" s="6">
        <f>P353+Q350-Q351</f>
        <v>0</v>
      </c>
      <c r="R353" s="6">
        <f t="shared" ref="R353:T353" si="336">Q353+R350-R351</f>
        <v>0</v>
      </c>
      <c r="S353" s="6">
        <f t="shared" si="336"/>
        <v>0</v>
      </c>
      <c r="T353" s="6">
        <f t="shared" si="336"/>
        <v>0</v>
      </c>
      <c r="U353" s="6">
        <f>T353+U350-U351</f>
        <v>0</v>
      </c>
      <c r="V353" s="6">
        <f t="shared" ref="V353:AD353" si="337">U353+V350-V351</f>
        <v>0</v>
      </c>
      <c r="W353" s="6">
        <f t="shared" si="337"/>
        <v>0</v>
      </c>
      <c r="X353" s="6">
        <f t="shared" si="337"/>
        <v>0</v>
      </c>
      <c r="Y353" s="6">
        <f t="shared" si="337"/>
        <v>0</v>
      </c>
      <c r="Z353" s="6">
        <f t="shared" si="337"/>
        <v>0</v>
      </c>
      <c r="AA353" s="6">
        <f t="shared" si="337"/>
        <v>0</v>
      </c>
      <c r="AB353" s="6">
        <f t="shared" si="337"/>
        <v>0</v>
      </c>
      <c r="AC353" s="6">
        <f t="shared" si="337"/>
        <v>0</v>
      </c>
      <c r="AD353" s="6">
        <f t="shared" si="337"/>
        <v>0</v>
      </c>
      <c r="AE353" s="6">
        <f>AD353+AE350-AE351</f>
        <v>0</v>
      </c>
      <c r="AF353" s="6">
        <f>AE353+AF350-AF351</f>
        <v>0</v>
      </c>
      <c r="AG353" s="6">
        <f t="shared" ref="AG353:AH353" si="338">AF353+AG350-AG351</f>
        <v>0</v>
      </c>
      <c r="AH353" s="6">
        <f t="shared" si="338"/>
        <v>0</v>
      </c>
      <c r="AI353" s="6">
        <f t="shared" ref="AI353:AJ353" si="339">AG353+AI350-AI351</f>
        <v>0</v>
      </c>
      <c r="AJ353" s="6">
        <f t="shared" si="339"/>
        <v>0</v>
      </c>
      <c r="AK353" s="6">
        <f>AJ353</f>
        <v>0</v>
      </c>
    </row>
    <row r="354" spans="1:37" x14ac:dyDescent="0.25">
      <c r="A354" s="47" t="s">
        <v>116</v>
      </c>
      <c r="B354" s="76">
        <f>VLOOKUP(A354,[1]INTI!$F$4:$G$317,2,FALSE)</f>
        <v>14.651999999999999</v>
      </c>
      <c r="C354" s="8" t="s">
        <v>7</v>
      </c>
      <c r="D354" s="8" t="s">
        <v>4</v>
      </c>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f>SUM(F354:AJ354)</f>
        <v>0</v>
      </c>
    </row>
    <row r="355" spans="1:37" x14ac:dyDescent="0.25">
      <c r="A355" s="48" t="str">
        <f t="shared" si="321"/>
        <v>Q11</v>
      </c>
      <c r="B355" s="77"/>
      <c r="C355" s="76" t="s">
        <v>8</v>
      </c>
      <c r="D355" s="8" t="s">
        <v>4</v>
      </c>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f>SUM(F355:AJ355)</f>
        <v>0</v>
      </c>
    </row>
    <row r="356" spans="1:37" x14ac:dyDescent="0.25">
      <c r="A356" s="48" t="str">
        <f t="shared" si="321"/>
        <v>Q11</v>
      </c>
      <c r="B356" s="77"/>
      <c r="C356" s="78"/>
      <c r="D356" s="8" t="s">
        <v>3</v>
      </c>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f>SUM(F356:AJ356)</f>
        <v>0</v>
      </c>
    </row>
    <row r="357" spans="1:37" x14ac:dyDescent="0.25">
      <c r="A357" s="49" t="str">
        <f t="shared" si="321"/>
        <v>Q11</v>
      </c>
      <c r="B357" s="78"/>
      <c r="C357" s="5" t="s">
        <v>9</v>
      </c>
      <c r="D357" s="5" t="s">
        <v>4</v>
      </c>
      <c r="E357" s="1">
        <v>292.48</v>
      </c>
      <c r="F357" s="6">
        <f>E357+F354-F355</f>
        <v>292.48</v>
      </c>
      <c r="G357" s="6">
        <f t="shared" ref="G357:M357" si="340">F357+G354-G355</f>
        <v>292.48</v>
      </c>
      <c r="H357" s="6">
        <f t="shared" si="340"/>
        <v>292.48</v>
      </c>
      <c r="I357" s="6">
        <f t="shared" si="340"/>
        <v>292.48</v>
      </c>
      <c r="J357" s="6">
        <f t="shared" si="340"/>
        <v>292.48</v>
      </c>
      <c r="K357" s="6">
        <f t="shared" si="340"/>
        <v>292.48</v>
      </c>
      <c r="L357" s="6">
        <f t="shared" si="340"/>
        <v>292.48</v>
      </c>
      <c r="M357" s="6">
        <f t="shared" si="340"/>
        <v>292.48</v>
      </c>
      <c r="N357" s="6">
        <f>M357+N354-N355</f>
        <v>292.48</v>
      </c>
      <c r="O357" s="6">
        <f t="shared" ref="O357" si="341">N357+O354-O355</f>
        <v>292.48</v>
      </c>
      <c r="P357" s="6">
        <f>O357+P354-P355</f>
        <v>292.48</v>
      </c>
      <c r="Q357" s="6">
        <f>P357+Q354-Q355</f>
        <v>292.48</v>
      </c>
      <c r="R357" s="6">
        <f t="shared" ref="R357:T357" si="342">Q357+R354-R355</f>
        <v>292.48</v>
      </c>
      <c r="S357" s="6">
        <f t="shared" si="342"/>
        <v>292.48</v>
      </c>
      <c r="T357" s="6">
        <f t="shared" si="342"/>
        <v>292.48</v>
      </c>
      <c r="U357" s="6">
        <f>T357+U354-U355</f>
        <v>292.48</v>
      </c>
      <c r="V357" s="6">
        <f t="shared" ref="V357:AD357" si="343">U357+V354-V355</f>
        <v>292.48</v>
      </c>
      <c r="W357" s="6">
        <f t="shared" si="343"/>
        <v>292.48</v>
      </c>
      <c r="X357" s="6">
        <f t="shared" si="343"/>
        <v>292.48</v>
      </c>
      <c r="Y357" s="6">
        <f t="shared" si="343"/>
        <v>292.48</v>
      </c>
      <c r="Z357" s="6">
        <f t="shared" si="343"/>
        <v>292.48</v>
      </c>
      <c r="AA357" s="6">
        <f t="shared" si="343"/>
        <v>292.48</v>
      </c>
      <c r="AB357" s="6">
        <f t="shared" si="343"/>
        <v>292.48</v>
      </c>
      <c r="AC357" s="6">
        <f t="shared" si="343"/>
        <v>292.48</v>
      </c>
      <c r="AD357" s="6">
        <f t="shared" si="343"/>
        <v>292.48</v>
      </c>
      <c r="AE357" s="6">
        <f>AD357+AE354-AE355</f>
        <v>292.48</v>
      </c>
      <c r="AF357" s="6">
        <f>AE357+AF354-AF355</f>
        <v>292.48</v>
      </c>
      <c r="AG357" s="6">
        <f t="shared" ref="AG357:AH357" si="344">AF357+AG354-AG355</f>
        <v>292.48</v>
      </c>
      <c r="AH357" s="6">
        <f t="shared" si="344"/>
        <v>292.48</v>
      </c>
      <c r="AI357" s="6">
        <f t="shared" ref="AI357:AJ357" si="345">AG357+AI354-AI355</f>
        <v>292.48</v>
      </c>
      <c r="AJ357" s="6">
        <f t="shared" si="345"/>
        <v>292.48</v>
      </c>
      <c r="AK357" s="6">
        <f>AJ357</f>
        <v>292.48</v>
      </c>
    </row>
    <row r="358" spans="1:37" x14ac:dyDescent="0.25">
      <c r="A358" s="47" t="s">
        <v>29</v>
      </c>
      <c r="B358" s="76">
        <f>VLOOKUP(A358,[1]INTI!$F$4:$G$317,2,FALSE)</f>
        <v>10.18</v>
      </c>
      <c r="C358" s="8" t="s">
        <v>7</v>
      </c>
      <c r="D358" s="8" t="s">
        <v>4</v>
      </c>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f>SUM(F358:AJ358)</f>
        <v>0</v>
      </c>
    </row>
    <row r="359" spans="1:37" x14ac:dyDescent="0.25">
      <c r="A359" s="48" t="str">
        <f t="shared" si="321"/>
        <v>Q13</v>
      </c>
      <c r="B359" s="77"/>
      <c r="C359" s="76" t="s">
        <v>8</v>
      </c>
      <c r="D359" s="8" t="s">
        <v>4</v>
      </c>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f>SUM(F359:AJ359)</f>
        <v>0</v>
      </c>
    </row>
    <row r="360" spans="1:37" x14ac:dyDescent="0.25">
      <c r="A360" s="48" t="str">
        <f t="shared" si="321"/>
        <v>Q13</v>
      </c>
      <c r="B360" s="77"/>
      <c r="C360" s="78"/>
      <c r="D360" s="8" t="s">
        <v>3</v>
      </c>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f>SUM(F360:AJ360)</f>
        <v>0</v>
      </c>
    </row>
    <row r="361" spans="1:37" x14ac:dyDescent="0.25">
      <c r="A361" s="49" t="str">
        <f t="shared" si="321"/>
        <v>Q13</v>
      </c>
      <c r="B361" s="78"/>
      <c r="C361" s="5" t="s">
        <v>9</v>
      </c>
      <c r="D361" s="5" t="s">
        <v>4</v>
      </c>
      <c r="E361" s="1">
        <v>183.62</v>
      </c>
      <c r="F361" s="6">
        <f>E361+F358-F359</f>
        <v>183.62</v>
      </c>
      <c r="G361" s="6">
        <f t="shared" ref="G361:M361" si="346">F361+G358-G359</f>
        <v>183.62</v>
      </c>
      <c r="H361" s="6">
        <f t="shared" si="346"/>
        <v>183.62</v>
      </c>
      <c r="I361" s="6">
        <f t="shared" si="346"/>
        <v>183.62</v>
      </c>
      <c r="J361" s="6">
        <f t="shared" si="346"/>
        <v>183.62</v>
      </c>
      <c r="K361" s="6">
        <f t="shared" si="346"/>
        <v>183.62</v>
      </c>
      <c r="L361" s="6">
        <f t="shared" si="346"/>
        <v>183.62</v>
      </c>
      <c r="M361" s="6">
        <f t="shared" si="346"/>
        <v>183.62</v>
      </c>
      <c r="N361" s="6">
        <f>M361+N358-N359</f>
        <v>183.62</v>
      </c>
      <c r="O361" s="6">
        <f t="shared" ref="O361" si="347">N361+O358-O359</f>
        <v>183.62</v>
      </c>
      <c r="P361" s="6">
        <f>O361+P358-P359</f>
        <v>183.62</v>
      </c>
      <c r="Q361" s="6">
        <f>P361+Q358-Q359</f>
        <v>183.62</v>
      </c>
      <c r="R361" s="6">
        <f t="shared" ref="R361:T361" si="348">Q361+R358-R359</f>
        <v>183.62</v>
      </c>
      <c r="S361" s="6">
        <f t="shared" si="348"/>
        <v>183.62</v>
      </c>
      <c r="T361" s="6">
        <f t="shared" si="348"/>
        <v>183.62</v>
      </c>
      <c r="U361" s="6">
        <f>T361+U358-U359</f>
        <v>183.62</v>
      </c>
      <c r="V361" s="6">
        <f t="shared" ref="V361:AD361" si="349">U361+V358-V359</f>
        <v>183.62</v>
      </c>
      <c r="W361" s="6">
        <f t="shared" si="349"/>
        <v>183.62</v>
      </c>
      <c r="X361" s="6">
        <f t="shared" si="349"/>
        <v>183.62</v>
      </c>
      <c r="Y361" s="6">
        <f t="shared" si="349"/>
        <v>183.62</v>
      </c>
      <c r="Z361" s="6">
        <f t="shared" si="349"/>
        <v>183.62</v>
      </c>
      <c r="AA361" s="6">
        <f t="shared" si="349"/>
        <v>183.62</v>
      </c>
      <c r="AB361" s="6">
        <f t="shared" si="349"/>
        <v>183.62</v>
      </c>
      <c r="AC361" s="6">
        <f t="shared" si="349"/>
        <v>183.62</v>
      </c>
      <c r="AD361" s="6">
        <f t="shared" si="349"/>
        <v>183.62</v>
      </c>
      <c r="AE361" s="6">
        <f>AD361+AE358-AE359</f>
        <v>183.62</v>
      </c>
      <c r="AF361" s="6">
        <f>AE361+AF358-AF359</f>
        <v>183.62</v>
      </c>
      <c r="AG361" s="6">
        <f t="shared" ref="AG361:AH361" si="350">AF361+AG358-AG359</f>
        <v>183.62</v>
      </c>
      <c r="AH361" s="6">
        <f t="shared" si="350"/>
        <v>183.62</v>
      </c>
      <c r="AI361" s="6">
        <f t="shared" ref="AI361:AJ361" si="351">AG361+AI358-AI359</f>
        <v>183.62</v>
      </c>
      <c r="AJ361" s="6">
        <f t="shared" si="351"/>
        <v>183.62</v>
      </c>
      <c r="AK361" s="6">
        <f>AJ361</f>
        <v>183.62</v>
      </c>
    </row>
    <row r="362" spans="1:37" x14ac:dyDescent="0.25">
      <c r="A362" s="47" t="s">
        <v>26</v>
      </c>
      <c r="B362" s="76">
        <f>VLOOKUP(A362,[1]INTI!$F$4:$G$317,2,FALSE)</f>
        <v>10.130000000000001</v>
      </c>
      <c r="C362" s="8" t="s">
        <v>7</v>
      </c>
      <c r="D362" s="8" t="s">
        <v>4</v>
      </c>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f>SUM(F362:AJ362)</f>
        <v>0</v>
      </c>
    </row>
    <row r="363" spans="1:37" x14ac:dyDescent="0.25">
      <c r="A363" s="48" t="str">
        <f t="shared" si="321"/>
        <v>P14</v>
      </c>
      <c r="B363" s="77"/>
      <c r="C363" s="76" t="s">
        <v>8</v>
      </c>
      <c r="D363" s="8" t="s">
        <v>4</v>
      </c>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f>SUM(F363:AJ363)</f>
        <v>0</v>
      </c>
    </row>
    <row r="364" spans="1:37" x14ac:dyDescent="0.25">
      <c r="A364" s="48" t="str">
        <f t="shared" si="321"/>
        <v>P14</v>
      </c>
      <c r="B364" s="77"/>
      <c r="C364" s="78"/>
      <c r="D364" s="8" t="s">
        <v>3</v>
      </c>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f>SUM(F364:AJ364)</f>
        <v>0</v>
      </c>
    </row>
    <row r="365" spans="1:37" x14ac:dyDescent="0.25">
      <c r="A365" s="49" t="str">
        <f t="shared" si="321"/>
        <v>P14</v>
      </c>
      <c r="B365" s="78"/>
      <c r="C365" s="5" t="s">
        <v>9</v>
      </c>
      <c r="D365" s="5" t="s">
        <v>4</v>
      </c>
      <c r="E365" s="1">
        <v>10.200000000000017</v>
      </c>
      <c r="F365" s="6">
        <f>E365+F362-F363</f>
        <v>10.200000000000017</v>
      </c>
      <c r="G365" s="6">
        <f t="shared" ref="G365:M365" si="352">F365+G362-G363</f>
        <v>10.200000000000017</v>
      </c>
      <c r="H365" s="6">
        <f t="shared" si="352"/>
        <v>10.200000000000017</v>
      </c>
      <c r="I365" s="6">
        <f t="shared" si="352"/>
        <v>10.200000000000017</v>
      </c>
      <c r="J365" s="6">
        <f t="shared" si="352"/>
        <v>10.200000000000017</v>
      </c>
      <c r="K365" s="6">
        <f t="shared" si="352"/>
        <v>10.200000000000017</v>
      </c>
      <c r="L365" s="6">
        <f t="shared" si="352"/>
        <v>10.200000000000017</v>
      </c>
      <c r="M365" s="6">
        <f t="shared" si="352"/>
        <v>10.200000000000017</v>
      </c>
      <c r="N365" s="6">
        <f>M365+N362-N363</f>
        <v>10.200000000000017</v>
      </c>
      <c r="O365" s="6">
        <f t="shared" ref="O365" si="353">N365+O362-O363</f>
        <v>10.200000000000017</v>
      </c>
      <c r="P365" s="6">
        <f>O365+P362-P363</f>
        <v>10.200000000000017</v>
      </c>
      <c r="Q365" s="6">
        <f>P365+Q362-Q363</f>
        <v>10.200000000000017</v>
      </c>
      <c r="R365" s="6">
        <f t="shared" ref="R365:T365" si="354">Q365+R362-R363</f>
        <v>10.200000000000017</v>
      </c>
      <c r="S365" s="6">
        <f t="shared" si="354"/>
        <v>10.200000000000017</v>
      </c>
      <c r="T365" s="6">
        <f t="shared" si="354"/>
        <v>10.200000000000017</v>
      </c>
      <c r="U365" s="6">
        <f>T365+U362-U363</f>
        <v>10.200000000000017</v>
      </c>
      <c r="V365" s="6">
        <f t="shared" ref="V365:AD365" si="355">U365+V362-V363</f>
        <v>10.200000000000017</v>
      </c>
      <c r="W365" s="6">
        <f t="shared" si="355"/>
        <v>10.200000000000017</v>
      </c>
      <c r="X365" s="6">
        <f t="shared" si="355"/>
        <v>10.200000000000017</v>
      </c>
      <c r="Y365" s="6">
        <f t="shared" si="355"/>
        <v>10.200000000000017</v>
      </c>
      <c r="Z365" s="6">
        <f t="shared" si="355"/>
        <v>10.200000000000017</v>
      </c>
      <c r="AA365" s="6">
        <f t="shared" si="355"/>
        <v>10.200000000000017</v>
      </c>
      <c r="AB365" s="6">
        <f t="shared" si="355"/>
        <v>10.200000000000017</v>
      </c>
      <c r="AC365" s="6">
        <f t="shared" si="355"/>
        <v>10.200000000000017</v>
      </c>
      <c r="AD365" s="6">
        <f t="shared" si="355"/>
        <v>10.200000000000017</v>
      </c>
      <c r="AE365" s="6">
        <f>AD365+AE362-AE363</f>
        <v>10.200000000000017</v>
      </c>
      <c r="AF365" s="6">
        <f>AE365+AF362-AF363</f>
        <v>10.200000000000017</v>
      </c>
      <c r="AG365" s="6">
        <f t="shared" ref="AG365:AH365" si="356">AF365+AG362-AG363</f>
        <v>10.200000000000017</v>
      </c>
      <c r="AH365" s="6">
        <f t="shared" si="356"/>
        <v>10.200000000000017</v>
      </c>
      <c r="AI365" s="6">
        <f t="shared" ref="AI365:AJ365" si="357">AG365+AI362-AI363</f>
        <v>10.200000000000017</v>
      </c>
      <c r="AJ365" s="6">
        <f t="shared" si="357"/>
        <v>10.200000000000017</v>
      </c>
      <c r="AK365" s="6">
        <f>AJ365</f>
        <v>10.200000000000017</v>
      </c>
    </row>
    <row r="366" spans="1:37" x14ac:dyDescent="0.25">
      <c r="A366" s="47" t="s">
        <v>27</v>
      </c>
      <c r="B366" s="76">
        <f>VLOOKUP(A366,[1]INTI!$F$4:$G$317,2,FALSE)</f>
        <v>17.82</v>
      </c>
      <c r="C366" s="8" t="s">
        <v>7</v>
      </c>
      <c r="D366" s="8" t="s">
        <v>4</v>
      </c>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f>SUM(F366:AJ366)</f>
        <v>0</v>
      </c>
    </row>
    <row r="367" spans="1:37" x14ac:dyDescent="0.25">
      <c r="A367" s="48" t="str">
        <f t="shared" si="321"/>
        <v>P15</v>
      </c>
      <c r="B367" s="77"/>
      <c r="C367" s="76" t="s">
        <v>8</v>
      </c>
      <c r="D367" s="8" t="s">
        <v>4</v>
      </c>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f>SUM(F367:AJ367)</f>
        <v>0</v>
      </c>
    </row>
    <row r="368" spans="1:37" x14ac:dyDescent="0.25">
      <c r="A368" s="48" t="str">
        <f t="shared" si="321"/>
        <v>P15</v>
      </c>
      <c r="B368" s="77"/>
      <c r="C368" s="78"/>
      <c r="D368" s="8" t="s">
        <v>3</v>
      </c>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f>SUM(F368:AJ368)</f>
        <v>0</v>
      </c>
    </row>
    <row r="369" spans="1:37" x14ac:dyDescent="0.25">
      <c r="A369" s="49" t="str">
        <f t="shared" si="321"/>
        <v>P15</v>
      </c>
      <c r="B369" s="78"/>
      <c r="C369" s="5" t="s">
        <v>9</v>
      </c>
      <c r="D369" s="5" t="s">
        <v>4</v>
      </c>
      <c r="E369" s="1">
        <v>-207.98999999999995</v>
      </c>
      <c r="F369" s="6">
        <f>E369+F366-F367</f>
        <v>-207.98999999999995</v>
      </c>
      <c r="G369" s="6">
        <f t="shared" ref="G369:M369" si="358">F369+G366-G367</f>
        <v>-207.98999999999995</v>
      </c>
      <c r="H369" s="6">
        <f t="shared" si="358"/>
        <v>-207.98999999999995</v>
      </c>
      <c r="I369" s="6">
        <f t="shared" si="358"/>
        <v>-207.98999999999995</v>
      </c>
      <c r="J369" s="6">
        <f t="shared" si="358"/>
        <v>-207.98999999999995</v>
      </c>
      <c r="K369" s="6">
        <f t="shared" si="358"/>
        <v>-207.98999999999995</v>
      </c>
      <c r="L369" s="6">
        <f t="shared" si="358"/>
        <v>-207.98999999999995</v>
      </c>
      <c r="M369" s="6">
        <f t="shared" si="358"/>
        <v>-207.98999999999995</v>
      </c>
      <c r="N369" s="6">
        <f>M369+N366-N367</f>
        <v>-207.98999999999995</v>
      </c>
      <c r="O369" s="6">
        <f t="shared" ref="O369" si="359">N369+O366-O367</f>
        <v>-207.98999999999995</v>
      </c>
      <c r="P369" s="6">
        <f>O369+P366-P367</f>
        <v>-207.98999999999995</v>
      </c>
      <c r="Q369" s="6">
        <f>P369+Q366-Q367</f>
        <v>-207.98999999999995</v>
      </c>
      <c r="R369" s="6">
        <f t="shared" ref="R369:T369" si="360">Q369+R366-R367</f>
        <v>-207.98999999999995</v>
      </c>
      <c r="S369" s="6">
        <f t="shared" si="360"/>
        <v>-207.98999999999995</v>
      </c>
      <c r="T369" s="6">
        <f t="shared" si="360"/>
        <v>-207.98999999999995</v>
      </c>
      <c r="U369" s="6">
        <f>T369+U366-U367</f>
        <v>-207.98999999999995</v>
      </c>
      <c r="V369" s="6">
        <f t="shared" ref="V369:AD369" si="361">U369+V366-V367</f>
        <v>-207.98999999999995</v>
      </c>
      <c r="W369" s="6">
        <f t="shared" si="361"/>
        <v>-207.98999999999995</v>
      </c>
      <c r="X369" s="6">
        <f t="shared" si="361"/>
        <v>-207.98999999999995</v>
      </c>
      <c r="Y369" s="6">
        <f t="shared" si="361"/>
        <v>-207.98999999999995</v>
      </c>
      <c r="Z369" s="6">
        <f t="shared" si="361"/>
        <v>-207.98999999999995</v>
      </c>
      <c r="AA369" s="6">
        <f t="shared" si="361"/>
        <v>-207.98999999999995</v>
      </c>
      <c r="AB369" s="6">
        <f t="shared" si="361"/>
        <v>-207.98999999999995</v>
      </c>
      <c r="AC369" s="6">
        <f t="shared" si="361"/>
        <v>-207.98999999999995</v>
      </c>
      <c r="AD369" s="6">
        <f t="shared" si="361"/>
        <v>-207.98999999999995</v>
      </c>
      <c r="AE369" s="6">
        <f>AD369+AE366-AE367</f>
        <v>-207.98999999999995</v>
      </c>
      <c r="AF369" s="6">
        <f>AE369+AF366-AF367</f>
        <v>-207.98999999999995</v>
      </c>
      <c r="AG369" s="6">
        <f t="shared" ref="AG369:AH369" si="362">AF369+AG366-AG367</f>
        <v>-207.98999999999995</v>
      </c>
      <c r="AH369" s="6">
        <f t="shared" si="362"/>
        <v>-207.98999999999995</v>
      </c>
      <c r="AI369" s="6">
        <f t="shared" ref="AI369:AJ369" si="363">AG369+AI366-AI367</f>
        <v>-207.98999999999995</v>
      </c>
      <c r="AJ369" s="6">
        <f t="shared" si="363"/>
        <v>-207.98999999999995</v>
      </c>
      <c r="AK369" s="6">
        <f>AJ369</f>
        <v>-207.98999999999995</v>
      </c>
    </row>
    <row r="370" spans="1:37" x14ac:dyDescent="0.25">
      <c r="A370" s="47" t="s">
        <v>28</v>
      </c>
      <c r="B370" s="76">
        <f>VLOOKUP(A370,[1]INTI!$F$4:$G$317,2,FALSE)</f>
        <v>7.2</v>
      </c>
      <c r="C370" s="8" t="s">
        <v>7</v>
      </c>
      <c r="D370" s="8" t="s">
        <v>4</v>
      </c>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f>SUM(F370:AJ370)</f>
        <v>0</v>
      </c>
    </row>
    <row r="371" spans="1:37" x14ac:dyDescent="0.25">
      <c r="A371" s="48" t="str">
        <f t="shared" si="321"/>
        <v>P16</v>
      </c>
      <c r="B371" s="77"/>
      <c r="C371" s="76" t="s">
        <v>8</v>
      </c>
      <c r="D371" s="8" t="s">
        <v>4</v>
      </c>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f>SUM(F371:AJ371)</f>
        <v>0</v>
      </c>
    </row>
    <row r="372" spans="1:37" x14ac:dyDescent="0.25">
      <c r="A372" s="48" t="str">
        <f t="shared" si="321"/>
        <v>P16</v>
      </c>
      <c r="B372" s="77"/>
      <c r="C372" s="78"/>
      <c r="D372" s="8" t="s">
        <v>3</v>
      </c>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f>SUM(F372:AJ372)</f>
        <v>0</v>
      </c>
    </row>
    <row r="373" spans="1:37" x14ac:dyDescent="0.25">
      <c r="A373" s="49" t="str">
        <f t="shared" si="321"/>
        <v>P16</v>
      </c>
      <c r="B373" s="78"/>
      <c r="C373" s="5" t="s">
        <v>9</v>
      </c>
      <c r="D373" s="5" t="s">
        <v>4</v>
      </c>
      <c r="E373" s="1">
        <v>-52.480000000000018</v>
      </c>
      <c r="F373" s="6">
        <f>E373+F370-F371</f>
        <v>-52.480000000000018</v>
      </c>
      <c r="G373" s="6">
        <f t="shared" ref="G373:M373" si="364">F373+G370-G371</f>
        <v>-52.480000000000018</v>
      </c>
      <c r="H373" s="6">
        <f t="shared" si="364"/>
        <v>-52.480000000000018</v>
      </c>
      <c r="I373" s="6">
        <f t="shared" si="364"/>
        <v>-52.480000000000018</v>
      </c>
      <c r="J373" s="6">
        <f t="shared" si="364"/>
        <v>-52.480000000000018</v>
      </c>
      <c r="K373" s="6">
        <f t="shared" si="364"/>
        <v>-52.480000000000018</v>
      </c>
      <c r="L373" s="6">
        <f t="shared" si="364"/>
        <v>-52.480000000000018</v>
      </c>
      <c r="M373" s="6">
        <f t="shared" si="364"/>
        <v>-52.480000000000018</v>
      </c>
      <c r="N373" s="6">
        <f>M373+N370-N371</f>
        <v>-52.480000000000018</v>
      </c>
      <c r="O373" s="6">
        <f t="shared" ref="O373" si="365">N373+O370-O371</f>
        <v>-52.480000000000018</v>
      </c>
      <c r="P373" s="6">
        <f>O373+P370-P371</f>
        <v>-52.480000000000018</v>
      </c>
      <c r="Q373" s="6">
        <f>P373+Q370-Q371</f>
        <v>-52.480000000000018</v>
      </c>
      <c r="R373" s="6">
        <f t="shared" ref="R373:T373" si="366">Q373+R370-R371</f>
        <v>-52.480000000000018</v>
      </c>
      <c r="S373" s="6">
        <f t="shared" si="366"/>
        <v>-52.480000000000018</v>
      </c>
      <c r="T373" s="6">
        <f t="shared" si="366"/>
        <v>-52.480000000000018</v>
      </c>
      <c r="U373" s="6">
        <f>T373+U370-U371</f>
        <v>-52.480000000000018</v>
      </c>
      <c r="V373" s="6">
        <f t="shared" ref="V373:AD373" si="367">U373+V370-V371</f>
        <v>-52.480000000000018</v>
      </c>
      <c r="W373" s="6">
        <f t="shared" si="367"/>
        <v>-52.480000000000018</v>
      </c>
      <c r="X373" s="6">
        <f t="shared" si="367"/>
        <v>-52.480000000000018</v>
      </c>
      <c r="Y373" s="6">
        <f t="shared" si="367"/>
        <v>-52.480000000000018</v>
      </c>
      <c r="Z373" s="6">
        <f t="shared" si="367"/>
        <v>-52.480000000000018</v>
      </c>
      <c r="AA373" s="6">
        <f t="shared" si="367"/>
        <v>-52.480000000000018</v>
      </c>
      <c r="AB373" s="6">
        <f t="shared" si="367"/>
        <v>-52.480000000000018</v>
      </c>
      <c r="AC373" s="6">
        <f t="shared" si="367"/>
        <v>-52.480000000000018</v>
      </c>
      <c r="AD373" s="6">
        <f t="shared" si="367"/>
        <v>-52.480000000000018</v>
      </c>
      <c r="AE373" s="6">
        <f>AD373+AE370-AE371</f>
        <v>-52.480000000000018</v>
      </c>
      <c r="AF373" s="6">
        <f>AE373+AF370-AF371</f>
        <v>-52.480000000000018</v>
      </c>
      <c r="AG373" s="6">
        <f t="shared" ref="AG373:AH373" si="368">AF373+AG370-AG371</f>
        <v>-52.480000000000018</v>
      </c>
      <c r="AH373" s="6">
        <f t="shared" si="368"/>
        <v>-52.480000000000018</v>
      </c>
      <c r="AI373" s="6">
        <f t="shared" ref="AI373:AJ373" si="369">AG373+AI370-AI371</f>
        <v>-52.480000000000018</v>
      </c>
      <c r="AJ373" s="6">
        <f t="shared" si="369"/>
        <v>-52.480000000000018</v>
      </c>
      <c r="AK373" s="6">
        <f>AJ373</f>
        <v>-52.480000000000018</v>
      </c>
    </row>
    <row r="374" spans="1:37" x14ac:dyDescent="0.25">
      <c r="A374" s="47" t="s">
        <v>31</v>
      </c>
      <c r="B374" s="76">
        <f>VLOOKUP(A374,[1]INTI!$F$4:$G$317,2,FALSE)</f>
        <v>23.585000000000001</v>
      </c>
      <c r="C374" s="8" t="s">
        <v>7</v>
      </c>
      <c r="D374" s="8" t="s">
        <v>4</v>
      </c>
      <c r="E374" s="1"/>
      <c r="F374" s="1">
        <f>(2+2)*1.7</f>
        <v>6.8</v>
      </c>
      <c r="G374" s="1">
        <f>(2+2)*1.74</f>
        <v>6.96</v>
      </c>
      <c r="H374" s="1"/>
      <c r="I374" s="1">
        <f>(1+1)*3.12</f>
        <v>6.24</v>
      </c>
      <c r="J374" s="1">
        <f>(4+1)*1.66</f>
        <v>8.2999999999999989</v>
      </c>
      <c r="K374" s="1">
        <f>1*1.74</f>
        <v>1.74</v>
      </c>
      <c r="L374" s="1">
        <f>2*1.49</f>
        <v>2.98</v>
      </c>
      <c r="M374" s="1">
        <f>2*1.94</f>
        <v>3.88</v>
      </c>
      <c r="N374" s="1">
        <f>3*1.69</f>
        <v>5.07</v>
      </c>
      <c r="O374" s="1"/>
      <c r="P374" s="1"/>
      <c r="Q374" s="1">
        <f>(32+25)*1.7</f>
        <v>96.899999999999991</v>
      </c>
      <c r="R374" s="1">
        <v>1.7</v>
      </c>
      <c r="S374" s="1">
        <f>4*1.7</f>
        <v>6.8</v>
      </c>
      <c r="T374" s="1">
        <f>1*1.7</f>
        <v>1.7</v>
      </c>
      <c r="U374" s="1">
        <f>3*1.7</f>
        <v>5.0999999999999996</v>
      </c>
      <c r="V374" s="1"/>
      <c r="W374" s="1">
        <f>(30+38)*1.7</f>
        <v>115.6</v>
      </c>
      <c r="X374" s="1">
        <f>(29+37)*1.7-24</f>
        <v>88.2</v>
      </c>
      <c r="Y374" s="1"/>
      <c r="Z374" s="1"/>
      <c r="AA374" s="1"/>
      <c r="AB374" s="1"/>
      <c r="AC374" s="1"/>
      <c r="AD374" s="1"/>
      <c r="AE374" s="1"/>
      <c r="AF374" s="1"/>
      <c r="AG374" s="1"/>
      <c r="AH374" s="1"/>
      <c r="AI374" s="1"/>
      <c r="AJ374" s="1"/>
      <c r="AK374" s="1">
        <f>SUM(F374:AJ374)</f>
        <v>357.96999999999997</v>
      </c>
    </row>
    <row r="375" spans="1:37" x14ac:dyDescent="0.25">
      <c r="A375" s="48" t="str">
        <f t="shared" si="321"/>
        <v>Q24</v>
      </c>
      <c r="B375" s="77"/>
      <c r="C375" s="76" t="s">
        <v>8</v>
      </c>
      <c r="D375" s="8" t="s">
        <v>4</v>
      </c>
      <c r="E375" s="1"/>
      <c r="F375" s="1"/>
      <c r="G375" s="1"/>
      <c r="H375" s="1"/>
      <c r="I375" s="1"/>
      <c r="J375" s="1"/>
      <c r="K375" s="1"/>
      <c r="L375" s="1"/>
      <c r="M375" s="1"/>
      <c r="N375" s="1"/>
      <c r="O375" s="1"/>
      <c r="P375" s="1"/>
      <c r="Q375" s="1">
        <v>91.8</v>
      </c>
      <c r="R375" s="1">
        <v>131.32</v>
      </c>
      <c r="S375" s="1">
        <v>138.19999999999999</v>
      </c>
      <c r="T375" s="1">
        <v>121.24</v>
      </c>
      <c r="U375" s="1">
        <v>132.44</v>
      </c>
      <c r="V375" s="1">
        <v>85.12</v>
      </c>
      <c r="W375" s="1">
        <v>129.91999999999999</v>
      </c>
      <c r="X375" s="1">
        <v>107.52</v>
      </c>
      <c r="Y375" s="1"/>
      <c r="Z375" s="1"/>
      <c r="AA375" s="1"/>
      <c r="AB375" s="1"/>
      <c r="AC375" s="1"/>
      <c r="AD375" s="1"/>
      <c r="AE375" s="1"/>
      <c r="AF375" s="1"/>
      <c r="AG375" s="1"/>
      <c r="AH375" s="1"/>
      <c r="AI375" s="1"/>
      <c r="AJ375" s="1"/>
      <c r="AK375" s="1">
        <f>SUM(F375:AJ375)</f>
        <v>937.56</v>
      </c>
    </row>
    <row r="376" spans="1:37" x14ac:dyDescent="0.25">
      <c r="A376" s="48" t="str">
        <f t="shared" si="321"/>
        <v>Q24</v>
      </c>
      <c r="B376" s="77"/>
      <c r="C376" s="78"/>
      <c r="D376" s="8" t="s">
        <v>3</v>
      </c>
      <c r="E376" s="1"/>
      <c r="F376" s="1"/>
      <c r="G376" s="1"/>
      <c r="H376" s="1"/>
      <c r="I376" s="1"/>
      <c r="J376" s="1"/>
      <c r="K376" s="1"/>
      <c r="L376" s="1"/>
      <c r="M376" s="1"/>
      <c r="N376" s="1"/>
      <c r="O376" s="1"/>
      <c r="P376" s="1"/>
      <c r="Q376" s="1">
        <v>2.0499999999999998</v>
      </c>
      <c r="R376" s="1">
        <v>2.85</v>
      </c>
      <c r="S376" s="1">
        <v>3.09</v>
      </c>
      <c r="T376" s="1">
        <v>2.71</v>
      </c>
      <c r="U376" s="1">
        <v>2.96</v>
      </c>
      <c r="V376" s="1">
        <v>1.9</v>
      </c>
      <c r="W376" s="1">
        <v>2.9</v>
      </c>
      <c r="X376" s="1">
        <v>2.41</v>
      </c>
      <c r="Y376" s="1"/>
      <c r="Z376" s="1"/>
      <c r="AA376" s="1"/>
      <c r="AB376" s="1"/>
      <c r="AC376" s="1"/>
      <c r="AD376" s="1"/>
      <c r="AE376" s="1"/>
      <c r="AF376" s="1"/>
      <c r="AG376" s="1"/>
      <c r="AH376" s="1"/>
      <c r="AI376" s="1"/>
      <c r="AJ376" s="1"/>
      <c r="AK376" s="1">
        <f>SUM(F376:AJ376)</f>
        <v>20.87</v>
      </c>
    </row>
    <row r="377" spans="1:37" x14ac:dyDescent="0.25">
      <c r="A377" s="49" t="str">
        <f t="shared" si="321"/>
        <v>Q24</v>
      </c>
      <c r="B377" s="78"/>
      <c r="C377" s="5" t="s">
        <v>9</v>
      </c>
      <c r="D377" s="5" t="s">
        <v>4</v>
      </c>
      <c r="E377" s="1">
        <v>34.53</v>
      </c>
      <c r="F377" s="6">
        <f>E377+F374-F375</f>
        <v>41.33</v>
      </c>
      <c r="G377" s="6">
        <f t="shared" ref="G377:M377" si="370">F377+G374-G375</f>
        <v>48.29</v>
      </c>
      <c r="H377" s="6">
        <f t="shared" si="370"/>
        <v>48.29</v>
      </c>
      <c r="I377" s="6">
        <f t="shared" si="370"/>
        <v>54.53</v>
      </c>
      <c r="J377" s="6">
        <f t="shared" si="370"/>
        <v>62.83</v>
      </c>
      <c r="K377" s="6">
        <f t="shared" si="370"/>
        <v>64.569999999999993</v>
      </c>
      <c r="L377" s="6">
        <f t="shared" si="370"/>
        <v>67.55</v>
      </c>
      <c r="M377" s="6">
        <f t="shared" si="370"/>
        <v>71.429999999999993</v>
      </c>
      <c r="N377" s="6">
        <f>M377+N374-N375</f>
        <v>76.5</v>
      </c>
      <c r="O377" s="6">
        <f t="shared" ref="O377" si="371">N377+O374-O375</f>
        <v>76.5</v>
      </c>
      <c r="P377" s="6">
        <f>O377+P374-P375</f>
        <v>76.5</v>
      </c>
      <c r="Q377" s="6">
        <f>P377+Q374-Q375</f>
        <v>81.59999999999998</v>
      </c>
      <c r="R377" s="6">
        <f t="shared" ref="R377:T377" si="372">Q377+R374-R375</f>
        <v>-48.02000000000001</v>
      </c>
      <c r="S377" s="6">
        <f t="shared" si="372"/>
        <v>-179.42000000000002</v>
      </c>
      <c r="T377" s="6">
        <f t="shared" si="372"/>
        <v>-298.96000000000004</v>
      </c>
      <c r="U377" s="6">
        <f>T377+U374-U375</f>
        <v>-426.3</v>
      </c>
      <c r="V377" s="6">
        <f t="shared" ref="V377:AD377" si="373">U377+V374-V375</f>
        <v>-511.42</v>
      </c>
      <c r="W377" s="6">
        <f t="shared" si="373"/>
        <v>-525.74</v>
      </c>
      <c r="X377" s="6">
        <f t="shared" si="373"/>
        <v>-545.06000000000006</v>
      </c>
      <c r="Y377" s="6">
        <f t="shared" si="373"/>
        <v>-545.06000000000006</v>
      </c>
      <c r="Z377" s="6">
        <f t="shared" si="373"/>
        <v>-545.06000000000006</v>
      </c>
      <c r="AA377" s="6">
        <f t="shared" si="373"/>
        <v>-545.06000000000006</v>
      </c>
      <c r="AB377" s="6">
        <f t="shared" si="373"/>
        <v>-545.06000000000006</v>
      </c>
      <c r="AC377" s="6">
        <f t="shared" si="373"/>
        <v>-545.06000000000006</v>
      </c>
      <c r="AD377" s="6">
        <f t="shared" si="373"/>
        <v>-545.06000000000006</v>
      </c>
      <c r="AE377" s="6">
        <f>AD377+AE374-AE375</f>
        <v>-545.06000000000006</v>
      </c>
      <c r="AF377" s="6">
        <f>AE377+AF374-AF375</f>
        <v>-545.06000000000006</v>
      </c>
      <c r="AG377" s="6">
        <f t="shared" ref="AG377:AH377" si="374">AF377+AG374-AG375</f>
        <v>-545.06000000000006</v>
      </c>
      <c r="AH377" s="6">
        <f t="shared" si="374"/>
        <v>-545.06000000000006</v>
      </c>
      <c r="AI377" s="6">
        <f t="shared" ref="AI377:AJ377" si="375">AG377+AI374-AI375</f>
        <v>-545.06000000000006</v>
      </c>
      <c r="AJ377" s="6">
        <f t="shared" si="375"/>
        <v>-545.06000000000006</v>
      </c>
      <c r="AK377" s="6">
        <f>AJ377</f>
        <v>-545.06000000000006</v>
      </c>
    </row>
    <row r="378" spans="1:37" x14ac:dyDescent="0.25">
      <c r="A378" s="47" t="s">
        <v>119</v>
      </c>
      <c r="B378" s="76">
        <f>VLOOKUP(A378,[1]INTI!$F$4:$G$317,2,FALSE)</f>
        <v>28.99</v>
      </c>
      <c r="C378" s="8" t="s">
        <v>7</v>
      </c>
      <c r="D378" s="8" t="s">
        <v>4</v>
      </c>
      <c r="E378" s="1"/>
      <c r="F378" s="1">
        <f>2*1.7</f>
        <v>3.4</v>
      </c>
      <c r="G378" s="1">
        <f>(20+40)*1.74</f>
        <v>104.4</v>
      </c>
      <c r="H378" s="1">
        <f>(26+26)*1.7</f>
        <v>88.399999999999991</v>
      </c>
      <c r="I378" s="1">
        <f>4*3.12</f>
        <v>12.48</v>
      </c>
      <c r="J378" s="1">
        <f>(41+21)*1.66</f>
        <v>102.92</v>
      </c>
      <c r="K378" s="1">
        <f>(39+31)*1.74</f>
        <v>121.8</v>
      </c>
      <c r="L378" s="1">
        <f>(45+45)*1.49</f>
        <v>134.1</v>
      </c>
      <c r="M378" s="1">
        <f>(41+8)*1.94-24</f>
        <v>71.06</v>
      </c>
      <c r="N378" s="1"/>
      <c r="O378" s="1"/>
      <c r="P378" s="1"/>
      <c r="Q378" s="1"/>
      <c r="R378" s="1">
        <f>(45+34)*1.7</f>
        <v>134.29999999999998</v>
      </c>
      <c r="S378" s="1">
        <f>(39+41)*1.7</f>
        <v>136</v>
      </c>
      <c r="T378" s="1">
        <f>(40+38)*1.7</f>
        <v>132.6</v>
      </c>
      <c r="U378" s="1">
        <f>(34+34)*1.7</f>
        <v>115.6</v>
      </c>
      <c r="V378" s="1"/>
      <c r="W378" s="1"/>
      <c r="X378" s="1"/>
      <c r="Y378" s="1"/>
      <c r="Z378" s="1"/>
      <c r="AA378" s="1"/>
      <c r="AB378" s="1"/>
      <c r="AC378" s="1"/>
      <c r="AD378" s="1"/>
      <c r="AE378" s="1"/>
      <c r="AF378" s="1"/>
      <c r="AG378" s="1"/>
      <c r="AH378" s="1"/>
      <c r="AI378" s="1"/>
      <c r="AJ378" s="1"/>
      <c r="AK378" s="1">
        <f>SUM(F378:AJ378)</f>
        <v>1157.0599999999997</v>
      </c>
    </row>
    <row r="379" spans="1:37" x14ac:dyDescent="0.25">
      <c r="A379" s="48" t="str">
        <f t="shared" si="321"/>
        <v>P22</v>
      </c>
      <c r="B379" s="77"/>
      <c r="C379" s="76" t="s">
        <v>8</v>
      </c>
      <c r="D379" s="8" t="s">
        <v>4</v>
      </c>
      <c r="E379" s="1"/>
      <c r="F379" s="1"/>
      <c r="G379" s="1">
        <v>141.72</v>
      </c>
      <c r="H379" s="1"/>
      <c r="I379" s="1">
        <v>128</v>
      </c>
      <c r="J379" s="1">
        <v>123</v>
      </c>
      <c r="K379" s="1">
        <v>127.96</v>
      </c>
      <c r="L379" s="1">
        <v>126.28</v>
      </c>
      <c r="M379" s="1">
        <v>119.6</v>
      </c>
      <c r="N379" s="1"/>
      <c r="O379" s="1"/>
      <c r="P379" s="1"/>
      <c r="Q379" s="1"/>
      <c r="R379" s="1"/>
      <c r="S379" s="1"/>
      <c r="T379" s="1"/>
      <c r="U379" s="1"/>
      <c r="V379" s="1"/>
      <c r="W379" s="1"/>
      <c r="X379" s="1"/>
      <c r="Y379" s="1"/>
      <c r="Z379" s="1"/>
      <c r="AA379" s="1"/>
      <c r="AB379" s="1"/>
      <c r="AC379" s="1"/>
      <c r="AD379" s="1"/>
      <c r="AE379" s="1"/>
      <c r="AF379" s="1"/>
      <c r="AG379" s="1"/>
      <c r="AH379" s="1"/>
      <c r="AI379" s="1"/>
      <c r="AJ379" s="1"/>
      <c r="AK379" s="1">
        <f>SUM(F379:AJ379)</f>
        <v>766.56000000000006</v>
      </c>
    </row>
    <row r="380" spans="1:37" x14ac:dyDescent="0.25">
      <c r="A380" s="48" t="str">
        <f t="shared" si="321"/>
        <v>P22</v>
      </c>
      <c r="B380" s="77"/>
      <c r="C380" s="78"/>
      <c r="D380" s="8" t="s">
        <v>3</v>
      </c>
      <c r="E380" s="1"/>
      <c r="F380" s="1"/>
      <c r="G380" s="1">
        <v>5.0599999999999996</v>
      </c>
      <c r="H380" s="1"/>
      <c r="I380" s="1">
        <v>5.81</v>
      </c>
      <c r="J380" s="1">
        <v>4.17</v>
      </c>
      <c r="K380" s="1">
        <v>3.94</v>
      </c>
      <c r="L380" s="1">
        <v>3.88</v>
      </c>
      <c r="M380" s="1">
        <v>3.71</v>
      </c>
      <c r="N380" s="1"/>
      <c r="O380" s="1"/>
      <c r="P380" s="1"/>
      <c r="Q380" s="1"/>
      <c r="R380" s="1"/>
      <c r="S380" s="1"/>
      <c r="T380" s="1"/>
      <c r="U380" s="1"/>
      <c r="V380" s="1"/>
      <c r="W380" s="1"/>
      <c r="X380" s="1"/>
      <c r="Y380" s="1"/>
      <c r="Z380" s="1"/>
      <c r="AA380" s="1"/>
      <c r="AB380" s="1"/>
      <c r="AC380" s="1"/>
      <c r="AD380" s="1"/>
      <c r="AE380" s="1"/>
      <c r="AF380" s="1"/>
      <c r="AG380" s="1"/>
      <c r="AH380" s="1"/>
      <c r="AI380" s="1"/>
      <c r="AJ380" s="1"/>
      <c r="AK380" s="1">
        <f>SUM(F380:AJ380)</f>
        <v>26.57</v>
      </c>
    </row>
    <row r="381" spans="1:37" x14ac:dyDescent="0.25">
      <c r="A381" s="49" t="str">
        <f t="shared" si="321"/>
        <v>P22</v>
      </c>
      <c r="B381" s="78"/>
      <c r="C381" s="5" t="s">
        <v>9</v>
      </c>
      <c r="D381" s="5" t="s">
        <v>4</v>
      </c>
      <c r="E381" s="1">
        <v>0</v>
      </c>
      <c r="F381" s="6">
        <f>E381+F378-F379</f>
        <v>3.4</v>
      </c>
      <c r="G381" s="6">
        <f t="shared" ref="G381:M381" si="376">F381+G378-G379</f>
        <v>-33.919999999999987</v>
      </c>
      <c r="H381" s="6">
        <f t="shared" si="376"/>
        <v>54.480000000000004</v>
      </c>
      <c r="I381" s="6">
        <f t="shared" si="376"/>
        <v>-61.039999999999992</v>
      </c>
      <c r="J381" s="6">
        <f t="shared" si="376"/>
        <v>-81.11999999999999</v>
      </c>
      <c r="K381" s="6">
        <f t="shared" si="376"/>
        <v>-87.279999999999987</v>
      </c>
      <c r="L381" s="6">
        <f t="shared" si="376"/>
        <v>-79.459999999999994</v>
      </c>
      <c r="M381" s="6">
        <f t="shared" si="376"/>
        <v>-127.99999999999999</v>
      </c>
      <c r="N381" s="6">
        <f>M381+N378-N379</f>
        <v>-127.99999999999999</v>
      </c>
      <c r="O381" s="6">
        <f t="shared" ref="O381" si="377">N381+O378-O379</f>
        <v>-127.99999999999999</v>
      </c>
      <c r="P381" s="6">
        <f>O381+P378-P379</f>
        <v>-127.99999999999999</v>
      </c>
      <c r="Q381" s="6">
        <f>P381+Q378-Q379</f>
        <v>-127.99999999999999</v>
      </c>
      <c r="R381" s="6">
        <f t="shared" ref="R381:T381" si="378">Q381+R378-R379</f>
        <v>6.2999999999999972</v>
      </c>
      <c r="S381" s="6">
        <f t="shared" si="378"/>
        <v>142.30000000000001</v>
      </c>
      <c r="T381" s="6">
        <f t="shared" si="378"/>
        <v>274.89999999999998</v>
      </c>
      <c r="U381" s="6">
        <f>T381+U378-U379</f>
        <v>390.5</v>
      </c>
      <c r="V381" s="6">
        <f t="shared" ref="V381:AD381" si="379">U381+V378-V379</f>
        <v>390.5</v>
      </c>
      <c r="W381" s="6">
        <f t="shared" si="379"/>
        <v>390.5</v>
      </c>
      <c r="X381" s="6">
        <f t="shared" si="379"/>
        <v>390.5</v>
      </c>
      <c r="Y381" s="6">
        <f t="shared" si="379"/>
        <v>390.5</v>
      </c>
      <c r="Z381" s="6">
        <f t="shared" si="379"/>
        <v>390.5</v>
      </c>
      <c r="AA381" s="6">
        <f t="shared" si="379"/>
        <v>390.5</v>
      </c>
      <c r="AB381" s="6">
        <f t="shared" si="379"/>
        <v>390.5</v>
      </c>
      <c r="AC381" s="6">
        <f t="shared" si="379"/>
        <v>390.5</v>
      </c>
      <c r="AD381" s="6">
        <f t="shared" si="379"/>
        <v>390.5</v>
      </c>
      <c r="AE381" s="6">
        <f>AD381+AE378-AE379</f>
        <v>390.5</v>
      </c>
      <c r="AF381" s="6">
        <f>AE381+AF378-AF379</f>
        <v>390.5</v>
      </c>
      <c r="AG381" s="6">
        <f t="shared" ref="AG381:AH381" si="380">AF381+AG378-AG379</f>
        <v>390.5</v>
      </c>
      <c r="AH381" s="6">
        <f t="shared" si="380"/>
        <v>390.5</v>
      </c>
      <c r="AI381" s="6">
        <f t="shared" ref="AI381:AJ381" si="381">AG381+AI378-AI379</f>
        <v>390.5</v>
      </c>
      <c r="AJ381" s="6">
        <f t="shared" si="381"/>
        <v>390.5</v>
      </c>
      <c r="AK381" s="6">
        <f>AJ381</f>
        <v>390.5</v>
      </c>
    </row>
    <row r="382" spans="1:37" x14ac:dyDescent="0.25">
      <c r="A382" s="47" t="s">
        <v>73</v>
      </c>
      <c r="B382" s="76">
        <f>VLOOKUP(A382,[1]INTI!$F$4:$G$317,2,FALSE)</f>
        <v>21.324000000000002</v>
      </c>
      <c r="C382" s="8" t="s">
        <v>7</v>
      </c>
      <c r="D382" s="8" t="s">
        <v>4</v>
      </c>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f>SUM(F382:AJ382)</f>
        <v>0</v>
      </c>
    </row>
    <row r="383" spans="1:37" x14ac:dyDescent="0.25">
      <c r="A383" s="48" t="str">
        <f t="shared" si="321"/>
        <v>H01</v>
      </c>
      <c r="B383" s="77"/>
      <c r="C383" s="76" t="s">
        <v>8</v>
      </c>
      <c r="D383" s="8" t="s">
        <v>4</v>
      </c>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v>136.91999999999999</v>
      </c>
      <c r="AE383" s="1"/>
      <c r="AF383" s="1"/>
      <c r="AG383" s="1"/>
      <c r="AH383" s="1"/>
      <c r="AI383" s="1"/>
      <c r="AJ383" s="1"/>
      <c r="AK383" s="1">
        <f>SUM(F383:AJ383)</f>
        <v>136.91999999999999</v>
      </c>
    </row>
    <row r="384" spans="1:37" x14ac:dyDescent="0.25">
      <c r="A384" s="48" t="str">
        <f t="shared" si="321"/>
        <v>H01</v>
      </c>
      <c r="B384" s="77"/>
      <c r="C384" s="78"/>
      <c r="D384" s="8" t="s">
        <v>3</v>
      </c>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v>3.2</v>
      </c>
      <c r="AE384" s="1"/>
      <c r="AF384" s="1"/>
      <c r="AG384" s="1"/>
      <c r="AH384" s="1"/>
      <c r="AI384" s="1"/>
      <c r="AJ384" s="1"/>
      <c r="AK384" s="1">
        <f>SUM(F384:AJ384)</f>
        <v>3.2</v>
      </c>
    </row>
    <row r="385" spans="1:37" x14ac:dyDescent="0.25">
      <c r="A385" s="49" t="str">
        <f t="shared" si="321"/>
        <v>H01</v>
      </c>
      <c r="B385" s="78"/>
      <c r="C385" s="5" t="s">
        <v>9</v>
      </c>
      <c r="D385" s="5" t="s">
        <v>4</v>
      </c>
      <c r="E385" s="1">
        <v>0</v>
      </c>
      <c r="F385" s="6">
        <f>E385+F382-F383</f>
        <v>0</v>
      </c>
      <c r="G385" s="6">
        <f t="shared" ref="G385:M385" si="382">F385+G382-G383</f>
        <v>0</v>
      </c>
      <c r="H385" s="6">
        <f t="shared" si="382"/>
        <v>0</v>
      </c>
      <c r="I385" s="6">
        <f t="shared" si="382"/>
        <v>0</v>
      </c>
      <c r="J385" s="6">
        <f t="shared" si="382"/>
        <v>0</v>
      </c>
      <c r="K385" s="6">
        <f t="shared" si="382"/>
        <v>0</v>
      </c>
      <c r="L385" s="6">
        <f t="shared" si="382"/>
        <v>0</v>
      </c>
      <c r="M385" s="6">
        <f t="shared" si="382"/>
        <v>0</v>
      </c>
      <c r="N385" s="6">
        <f>M385+N382-N383</f>
        <v>0</v>
      </c>
      <c r="O385" s="6">
        <f t="shared" ref="O385" si="383">N385+O382-O383</f>
        <v>0</v>
      </c>
      <c r="P385" s="6">
        <f>O385+P382-P383</f>
        <v>0</v>
      </c>
      <c r="Q385" s="6">
        <f>P385+Q382-Q383</f>
        <v>0</v>
      </c>
      <c r="R385" s="6">
        <f t="shared" ref="R385:T385" si="384">Q385+R382-R383</f>
        <v>0</v>
      </c>
      <c r="S385" s="6">
        <f t="shared" si="384"/>
        <v>0</v>
      </c>
      <c r="T385" s="6">
        <f t="shared" si="384"/>
        <v>0</v>
      </c>
      <c r="U385" s="6">
        <f>T385+U382-U383</f>
        <v>0</v>
      </c>
      <c r="V385" s="6">
        <f t="shared" ref="V385:AD385" si="385">U385+V382-V383</f>
        <v>0</v>
      </c>
      <c r="W385" s="6">
        <f t="shared" si="385"/>
        <v>0</v>
      </c>
      <c r="X385" s="6">
        <f t="shared" si="385"/>
        <v>0</v>
      </c>
      <c r="Y385" s="6">
        <f t="shared" si="385"/>
        <v>0</v>
      </c>
      <c r="Z385" s="6">
        <f t="shared" si="385"/>
        <v>0</v>
      </c>
      <c r="AA385" s="6">
        <f t="shared" si="385"/>
        <v>0</v>
      </c>
      <c r="AB385" s="6">
        <f t="shared" si="385"/>
        <v>0</v>
      </c>
      <c r="AC385" s="6">
        <f t="shared" si="385"/>
        <v>0</v>
      </c>
      <c r="AD385" s="6">
        <f t="shared" si="385"/>
        <v>-136.91999999999999</v>
      </c>
      <c r="AE385" s="6">
        <f>AD385+AE382-AE383</f>
        <v>-136.91999999999999</v>
      </c>
      <c r="AF385" s="6">
        <f>AE385+AF382-AF383</f>
        <v>-136.91999999999999</v>
      </c>
      <c r="AG385" s="6">
        <f t="shared" ref="AG385:AH385" si="386">AF385+AG382-AG383</f>
        <v>-136.91999999999999</v>
      </c>
      <c r="AH385" s="6">
        <f t="shared" si="386"/>
        <v>-136.91999999999999</v>
      </c>
      <c r="AI385" s="6">
        <f t="shared" ref="AI385:AJ385" si="387">AG385+AI382-AI383</f>
        <v>-136.91999999999999</v>
      </c>
      <c r="AJ385" s="6">
        <f t="shared" si="387"/>
        <v>-136.91999999999999</v>
      </c>
      <c r="AK385" s="6">
        <f>AJ385</f>
        <v>-136.91999999999999</v>
      </c>
    </row>
  </sheetData>
  <autoFilter ref="A17:AL385"/>
  <mergeCells count="194">
    <mergeCell ref="B22:B25"/>
    <mergeCell ref="C23:C24"/>
    <mergeCell ref="B26:B29"/>
    <mergeCell ref="C27:C28"/>
    <mergeCell ref="B30:B33"/>
    <mergeCell ref="C31:C32"/>
    <mergeCell ref="AK7:AK8"/>
    <mergeCell ref="A9:A16"/>
    <mergeCell ref="B9:B16"/>
    <mergeCell ref="C10:C11"/>
    <mergeCell ref="B18:B21"/>
    <mergeCell ref="C19:C20"/>
    <mergeCell ref="A7:A8"/>
    <mergeCell ref="B7:B8"/>
    <mergeCell ref="C7:C8"/>
    <mergeCell ref="D7:D8"/>
    <mergeCell ref="E7:E8"/>
    <mergeCell ref="F7:AJ7"/>
    <mergeCell ref="B46:B49"/>
    <mergeCell ref="C47:C48"/>
    <mergeCell ref="B50:B53"/>
    <mergeCell ref="C51:C52"/>
    <mergeCell ref="B54:B57"/>
    <mergeCell ref="C55:C56"/>
    <mergeCell ref="B34:B37"/>
    <mergeCell ref="C35:C36"/>
    <mergeCell ref="B38:B41"/>
    <mergeCell ref="C39:C40"/>
    <mergeCell ref="B42:B45"/>
    <mergeCell ref="C43:C44"/>
    <mergeCell ref="B70:B73"/>
    <mergeCell ref="C71:C72"/>
    <mergeCell ref="B74:B77"/>
    <mergeCell ref="C75:C76"/>
    <mergeCell ref="B58:B61"/>
    <mergeCell ref="C59:C60"/>
    <mergeCell ref="B62:B65"/>
    <mergeCell ref="C63:C64"/>
    <mergeCell ref="B66:B69"/>
    <mergeCell ref="C67:C68"/>
    <mergeCell ref="B90:B93"/>
    <mergeCell ref="C91:C92"/>
    <mergeCell ref="B94:B97"/>
    <mergeCell ref="C95:C96"/>
    <mergeCell ref="B98:B101"/>
    <mergeCell ref="C99:C100"/>
    <mergeCell ref="B78:B81"/>
    <mergeCell ref="C79:C80"/>
    <mergeCell ref="B82:B85"/>
    <mergeCell ref="C83:C84"/>
    <mergeCell ref="B86:B89"/>
    <mergeCell ref="C87:C88"/>
    <mergeCell ref="B114:B117"/>
    <mergeCell ref="C115:C116"/>
    <mergeCell ref="B118:B121"/>
    <mergeCell ref="C119:C120"/>
    <mergeCell ref="B122:B125"/>
    <mergeCell ref="C123:C124"/>
    <mergeCell ref="B102:B105"/>
    <mergeCell ref="C103:C104"/>
    <mergeCell ref="B106:B109"/>
    <mergeCell ref="C107:C108"/>
    <mergeCell ref="B110:B113"/>
    <mergeCell ref="C111:C112"/>
    <mergeCell ref="B138:B141"/>
    <mergeCell ref="C139:C140"/>
    <mergeCell ref="B142:B145"/>
    <mergeCell ref="C143:C144"/>
    <mergeCell ref="B146:B149"/>
    <mergeCell ref="C147:C148"/>
    <mergeCell ref="B126:B129"/>
    <mergeCell ref="C127:C128"/>
    <mergeCell ref="B130:B133"/>
    <mergeCell ref="C131:C132"/>
    <mergeCell ref="B134:B137"/>
    <mergeCell ref="C135:C136"/>
    <mergeCell ref="B162:B165"/>
    <mergeCell ref="C163:C164"/>
    <mergeCell ref="B166:B169"/>
    <mergeCell ref="C167:C168"/>
    <mergeCell ref="B170:B173"/>
    <mergeCell ref="C171:C172"/>
    <mergeCell ref="B150:B153"/>
    <mergeCell ref="C151:C152"/>
    <mergeCell ref="B154:B157"/>
    <mergeCell ref="C155:C156"/>
    <mergeCell ref="B158:B161"/>
    <mergeCell ref="C159:C160"/>
    <mergeCell ref="B186:B189"/>
    <mergeCell ref="C187:C188"/>
    <mergeCell ref="B190:B193"/>
    <mergeCell ref="C191:C192"/>
    <mergeCell ref="B194:B197"/>
    <mergeCell ref="C195:C196"/>
    <mergeCell ref="B174:B177"/>
    <mergeCell ref="C175:C176"/>
    <mergeCell ref="B178:B181"/>
    <mergeCell ref="C179:C180"/>
    <mergeCell ref="B182:B185"/>
    <mergeCell ref="C183:C184"/>
    <mergeCell ref="B210:B213"/>
    <mergeCell ref="C211:C212"/>
    <mergeCell ref="B214:B217"/>
    <mergeCell ref="C215:C216"/>
    <mergeCell ref="B218:B221"/>
    <mergeCell ref="C219:C220"/>
    <mergeCell ref="B198:B201"/>
    <mergeCell ref="C199:C200"/>
    <mergeCell ref="B202:B205"/>
    <mergeCell ref="C203:C204"/>
    <mergeCell ref="B206:B209"/>
    <mergeCell ref="C207:C208"/>
    <mergeCell ref="B234:B237"/>
    <mergeCell ref="C235:C236"/>
    <mergeCell ref="B238:B241"/>
    <mergeCell ref="C239:C240"/>
    <mergeCell ref="B242:B245"/>
    <mergeCell ref="C243:C244"/>
    <mergeCell ref="B222:B225"/>
    <mergeCell ref="C223:C224"/>
    <mergeCell ref="B226:B229"/>
    <mergeCell ref="C227:C228"/>
    <mergeCell ref="B230:B233"/>
    <mergeCell ref="C231:C232"/>
    <mergeCell ref="B258:B261"/>
    <mergeCell ref="C259:C260"/>
    <mergeCell ref="B262:B265"/>
    <mergeCell ref="C263:C264"/>
    <mergeCell ref="B266:B269"/>
    <mergeCell ref="C267:C268"/>
    <mergeCell ref="B246:B249"/>
    <mergeCell ref="C247:C248"/>
    <mergeCell ref="B250:B253"/>
    <mergeCell ref="C251:C252"/>
    <mergeCell ref="B254:B257"/>
    <mergeCell ref="C255:C256"/>
    <mergeCell ref="B282:B285"/>
    <mergeCell ref="C283:C284"/>
    <mergeCell ref="B286:B289"/>
    <mergeCell ref="C287:C288"/>
    <mergeCell ref="B290:B293"/>
    <mergeCell ref="C291:C292"/>
    <mergeCell ref="B270:B273"/>
    <mergeCell ref="C271:C272"/>
    <mergeCell ref="B274:B277"/>
    <mergeCell ref="C275:C276"/>
    <mergeCell ref="B278:B281"/>
    <mergeCell ref="C279:C280"/>
    <mergeCell ref="B306:B309"/>
    <mergeCell ref="C307:C308"/>
    <mergeCell ref="B310:B313"/>
    <mergeCell ref="C311:C312"/>
    <mergeCell ref="B314:B317"/>
    <mergeCell ref="C315:C316"/>
    <mergeCell ref="B294:B297"/>
    <mergeCell ref="C295:C296"/>
    <mergeCell ref="B298:B301"/>
    <mergeCell ref="C299:C300"/>
    <mergeCell ref="B302:B305"/>
    <mergeCell ref="C303:C304"/>
    <mergeCell ref="B330:B333"/>
    <mergeCell ref="C331:C332"/>
    <mergeCell ref="B334:B337"/>
    <mergeCell ref="C335:C336"/>
    <mergeCell ref="B338:B341"/>
    <mergeCell ref="C339:C340"/>
    <mergeCell ref="B318:B321"/>
    <mergeCell ref="C319:C320"/>
    <mergeCell ref="B322:B325"/>
    <mergeCell ref="C323:C324"/>
    <mergeCell ref="B326:B329"/>
    <mergeCell ref="C327:C328"/>
    <mergeCell ref="B354:B357"/>
    <mergeCell ref="C355:C356"/>
    <mergeCell ref="B358:B361"/>
    <mergeCell ref="C359:C360"/>
    <mergeCell ref="B362:B365"/>
    <mergeCell ref="C363:C364"/>
    <mergeCell ref="B342:B345"/>
    <mergeCell ref="C343:C344"/>
    <mergeCell ref="B346:B349"/>
    <mergeCell ref="C347:C348"/>
    <mergeCell ref="B350:B353"/>
    <mergeCell ref="C351:C352"/>
    <mergeCell ref="B378:B381"/>
    <mergeCell ref="C379:C380"/>
    <mergeCell ref="B382:B385"/>
    <mergeCell ref="C383:C384"/>
    <mergeCell ref="B366:B369"/>
    <mergeCell ref="C367:C368"/>
    <mergeCell ref="B370:B373"/>
    <mergeCell ref="C371:C372"/>
    <mergeCell ref="B374:B377"/>
    <mergeCell ref="C375:C376"/>
  </mergeCells>
  <conditionalFormatting sqref="A198 A18 A22 A26 A30 A34 A38 A42 A46 A50 A54 A58 A62 A66 A70 A74 A78 A82 A86 A90 A94 A98 A102 A106 A110 A114 A118 A122 A126 A130 A134 A138 A142 A146 A150 A154 A158 A162 A166 A170 A174 A178 A182 A186 A190 A194 A202 A206 A210 A214">
    <cfRule type="duplicateValues" dxfId="303" priority="301"/>
  </conditionalFormatting>
  <conditionalFormatting sqref="A198">
    <cfRule type="duplicateValues" dxfId="302" priority="300"/>
    <cfRule type="duplicateValues" dxfId="301" priority="299"/>
    <cfRule type="duplicateValues" dxfId="300" priority="298"/>
    <cfRule type="duplicateValues" dxfId="299" priority="297"/>
    <cfRule type="duplicateValues" dxfId="298" priority="296"/>
    <cfRule type="duplicateValues" dxfId="297" priority="295"/>
  </conditionalFormatting>
  <conditionalFormatting sqref="A218">
    <cfRule type="duplicateValues" dxfId="296" priority="294"/>
    <cfRule type="duplicateValues" dxfId="295" priority="293"/>
    <cfRule type="duplicateValues" dxfId="294" priority="292"/>
    <cfRule type="duplicateValues" dxfId="293" priority="291"/>
    <cfRule type="duplicateValues" dxfId="292" priority="290"/>
    <cfRule type="duplicateValues" dxfId="291" priority="289"/>
    <cfRule type="duplicateValues" dxfId="290" priority="288"/>
  </conditionalFormatting>
  <conditionalFormatting sqref="A222">
    <cfRule type="duplicateValues" dxfId="289" priority="287"/>
    <cfRule type="duplicateValues" dxfId="288" priority="286"/>
    <cfRule type="duplicateValues" dxfId="287" priority="285"/>
    <cfRule type="duplicateValues" dxfId="286" priority="284"/>
    <cfRule type="duplicateValues" dxfId="285" priority="283"/>
    <cfRule type="duplicateValues" dxfId="284" priority="282"/>
    <cfRule type="duplicateValues" dxfId="283" priority="281"/>
  </conditionalFormatting>
  <conditionalFormatting sqref="A226">
    <cfRule type="duplicateValues" dxfId="282" priority="280"/>
    <cfRule type="duplicateValues" dxfId="281" priority="279"/>
    <cfRule type="duplicateValues" dxfId="280" priority="278"/>
    <cfRule type="duplicateValues" dxfId="279" priority="277"/>
    <cfRule type="duplicateValues" dxfId="278" priority="276"/>
    <cfRule type="duplicateValues" dxfId="277" priority="275"/>
    <cfRule type="duplicateValues" dxfId="276" priority="274"/>
  </conditionalFormatting>
  <conditionalFormatting sqref="A230">
    <cfRule type="duplicateValues" dxfId="275" priority="273"/>
    <cfRule type="duplicateValues" dxfId="274" priority="272"/>
    <cfRule type="duplicateValues" dxfId="273" priority="271"/>
    <cfRule type="duplicateValues" dxfId="272" priority="270"/>
    <cfRule type="duplicateValues" dxfId="271" priority="269"/>
    <cfRule type="duplicateValues" dxfId="270" priority="268"/>
    <cfRule type="duplicateValues" dxfId="269" priority="267"/>
  </conditionalFormatting>
  <conditionalFormatting sqref="A234">
    <cfRule type="duplicateValues" dxfId="268" priority="265"/>
    <cfRule type="duplicateValues" dxfId="267" priority="264"/>
    <cfRule type="duplicateValues" dxfId="266" priority="263"/>
    <cfRule type="duplicateValues" dxfId="265" priority="266"/>
    <cfRule type="duplicateValues" dxfId="264" priority="262"/>
    <cfRule type="duplicateValues" dxfId="263" priority="261"/>
    <cfRule type="duplicateValues" dxfId="262" priority="260"/>
  </conditionalFormatting>
  <conditionalFormatting sqref="A238">
    <cfRule type="duplicateValues" dxfId="261" priority="259"/>
    <cfRule type="duplicateValues" dxfId="260" priority="258"/>
    <cfRule type="duplicateValues" dxfId="259" priority="257"/>
    <cfRule type="duplicateValues" dxfId="258" priority="256"/>
    <cfRule type="duplicateValues" dxfId="257" priority="255"/>
    <cfRule type="duplicateValues" dxfId="256" priority="254"/>
    <cfRule type="duplicateValues" dxfId="255" priority="253"/>
  </conditionalFormatting>
  <conditionalFormatting sqref="A242">
    <cfRule type="duplicateValues" dxfId="254" priority="246"/>
    <cfRule type="duplicateValues" dxfId="253" priority="252"/>
    <cfRule type="duplicateValues" dxfId="252" priority="251"/>
    <cfRule type="duplicateValues" dxfId="251" priority="250"/>
    <cfRule type="duplicateValues" dxfId="250" priority="249"/>
    <cfRule type="duplicateValues" dxfId="249" priority="248"/>
    <cfRule type="duplicateValues" dxfId="248" priority="247"/>
  </conditionalFormatting>
  <conditionalFormatting sqref="A246">
    <cfRule type="duplicateValues" dxfId="247" priority="241"/>
    <cfRule type="duplicateValues" dxfId="246" priority="245"/>
    <cfRule type="duplicateValues" dxfId="245" priority="244"/>
    <cfRule type="duplicateValues" dxfId="244" priority="243"/>
    <cfRule type="duplicateValues" dxfId="243" priority="242"/>
    <cfRule type="duplicateValues" dxfId="242" priority="240"/>
    <cfRule type="duplicateValues" dxfId="241" priority="239"/>
  </conditionalFormatting>
  <conditionalFormatting sqref="A250">
    <cfRule type="duplicateValues" dxfId="240" priority="235"/>
    <cfRule type="duplicateValues" dxfId="239" priority="238"/>
    <cfRule type="duplicateValues" dxfId="238" priority="237"/>
    <cfRule type="duplicateValues" dxfId="237" priority="236"/>
    <cfRule type="duplicateValues" dxfId="236" priority="234"/>
    <cfRule type="duplicateValues" dxfId="235" priority="233"/>
    <cfRule type="duplicateValues" dxfId="234" priority="232"/>
  </conditionalFormatting>
  <conditionalFormatting sqref="A254">
    <cfRule type="duplicateValues" dxfId="233" priority="228"/>
    <cfRule type="duplicateValues" dxfId="232" priority="231"/>
    <cfRule type="duplicateValues" dxfId="231" priority="230"/>
    <cfRule type="duplicateValues" dxfId="230" priority="229"/>
    <cfRule type="duplicateValues" dxfId="229" priority="227"/>
    <cfRule type="duplicateValues" dxfId="228" priority="226"/>
    <cfRule type="duplicateValues" dxfId="227" priority="225"/>
  </conditionalFormatting>
  <conditionalFormatting sqref="A258">
    <cfRule type="duplicateValues" dxfId="226" priority="224"/>
    <cfRule type="duplicateValues" dxfId="225" priority="223"/>
    <cfRule type="duplicateValues" dxfId="224" priority="222"/>
    <cfRule type="duplicateValues" dxfId="223" priority="221"/>
    <cfRule type="duplicateValues" dxfId="222" priority="220"/>
    <cfRule type="duplicateValues" dxfId="221" priority="219"/>
    <cfRule type="duplicateValues" dxfId="220" priority="218"/>
  </conditionalFormatting>
  <conditionalFormatting sqref="A262">
    <cfRule type="duplicateValues" dxfId="219" priority="217"/>
    <cfRule type="duplicateValues" dxfId="218" priority="216"/>
    <cfRule type="duplicateValues" dxfId="217" priority="215"/>
    <cfRule type="duplicateValues" dxfId="216" priority="214"/>
    <cfRule type="duplicateValues" dxfId="215" priority="213"/>
    <cfRule type="duplicateValues" dxfId="214" priority="212"/>
    <cfRule type="duplicateValues" dxfId="213" priority="211"/>
  </conditionalFormatting>
  <conditionalFormatting sqref="A266">
    <cfRule type="duplicateValues" dxfId="212" priority="210"/>
    <cfRule type="duplicateValues" dxfId="211" priority="209"/>
    <cfRule type="duplicateValues" dxfId="210" priority="208"/>
    <cfRule type="duplicateValues" dxfId="209" priority="207"/>
    <cfRule type="duplicateValues" dxfId="208" priority="206"/>
    <cfRule type="duplicateValues" dxfId="207" priority="205"/>
    <cfRule type="duplicateValues" dxfId="206" priority="204"/>
  </conditionalFormatting>
  <conditionalFormatting sqref="A270">
    <cfRule type="duplicateValues" dxfId="205" priority="203"/>
    <cfRule type="duplicateValues" dxfId="204" priority="202"/>
    <cfRule type="duplicateValues" dxfId="203" priority="201"/>
    <cfRule type="duplicateValues" dxfId="202" priority="200"/>
    <cfRule type="duplicateValues" dxfId="201" priority="199"/>
    <cfRule type="duplicateValues" dxfId="200" priority="198"/>
    <cfRule type="duplicateValues" dxfId="199" priority="197"/>
  </conditionalFormatting>
  <conditionalFormatting sqref="A274">
    <cfRule type="duplicateValues" dxfId="198" priority="196"/>
    <cfRule type="duplicateValues" dxfId="197" priority="195"/>
    <cfRule type="duplicateValues" dxfId="196" priority="194"/>
    <cfRule type="duplicateValues" dxfId="195" priority="193"/>
    <cfRule type="duplicateValues" dxfId="194" priority="192"/>
    <cfRule type="duplicateValues" dxfId="193" priority="190"/>
    <cfRule type="duplicateValues" dxfId="192" priority="191"/>
  </conditionalFormatting>
  <conditionalFormatting sqref="A278">
    <cfRule type="duplicateValues" dxfId="191" priority="189"/>
    <cfRule type="duplicateValues" dxfId="190" priority="188"/>
    <cfRule type="duplicateValues" dxfId="189" priority="187"/>
    <cfRule type="duplicateValues" dxfId="188" priority="186"/>
    <cfRule type="duplicateValues" dxfId="187" priority="185"/>
    <cfRule type="duplicateValues" dxfId="186" priority="184"/>
    <cfRule type="duplicateValues" dxfId="185" priority="183"/>
  </conditionalFormatting>
  <conditionalFormatting sqref="A282">
    <cfRule type="duplicateValues" dxfId="184" priority="182"/>
    <cfRule type="duplicateValues" dxfId="183" priority="181"/>
    <cfRule type="duplicateValues" dxfId="182" priority="180"/>
    <cfRule type="duplicateValues" dxfId="181" priority="179"/>
    <cfRule type="duplicateValues" dxfId="180" priority="178"/>
    <cfRule type="duplicateValues" dxfId="179" priority="177"/>
    <cfRule type="duplicateValues" dxfId="178" priority="176"/>
  </conditionalFormatting>
  <conditionalFormatting sqref="A286">
    <cfRule type="duplicateValues" dxfId="177" priority="175"/>
    <cfRule type="duplicateValues" dxfId="176" priority="174"/>
    <cfRule type="duplicateValues" dxfId="175" priority="173"/>
    <cfRule type="duplicateValues" dxfId="174" priority="172"/>
    <cfRule type="duplicateValues" dxfId="173" priority="171"/>
    <cfRule type="duplicateValues" dxfId="172" priority="170"/>
    <cfRule type="duplicateValues" dxfId="171" priority="169"/>
  </conditionalFormatting>
  <conditionalFormatting sqref="A290">
    <cfRule type="duplicateValues" dxfId="170" priority="168"/>
    <cfRule type="duplicateValues" dxfId="169" priority="167"/>
    <cfRule type="duplicateValues" dxfId="168" priority="166"/>
    <cfRule type="duplicateValues" dxfId="167" priority="165"/>
    <cfRule type="duplicateValues" dxfId="166" priority="164"/>
    <cfRule type="duplicateValues" dxfId="165" priority="163"/>
    <cfRule type="duplicateValues" dxfId="164" priority="162"/>
  </conditionalFormatting>
  <conditionalFormatting sqref="A294">
    <cfRule type="duplicateValues" dxfId="163" priority="161"/>
    <cfRule type="duplicateValues" dxfId="162" priority="160"/>
    <cfRule type="duplicateValues" dxfId="161" priority="159"/>
    <cfRule type="duplicateValues" dxfId="160" priority="158"/>
    <cfRule type="duplicateValues" dxfId="159" priority="157"/>
    <cfRule type="duplicateValues" dxfId="158" priority="156"/>
    <cfRule type="duplicateValues" dxfId="157" priority="155"/>
  </conditionalFormatting>
  <conditionalFormatting sqref="A298">
    <cfRule type="duplicateValues" dxfId="156" priority="148"/>
    <cfRule type="duplicateValues" dxfId="155" priority="149"/>
    <cfRule type="duplicateValues" dxfId="154" priority="150"/>
    <cfRule type="duplicateValues" dxfId="153" priority="151"/>
    <cfRule type="duplicateValues" dxfId="152" priority="152"/>
    <cfRule type="duplicateValues" dxfId="151" priority="153"/>
    <cfRule type="duplicateValues" dxfId="150" priority="154"/>
  </conditionalFormatting>
  <conditionalFormatting sqref="A302">
    <cfRule type="duplicateValues" dxfId="149" priority="147"/>
    <cfRule type="duplicateValues" dxfId="148" priority="146"/>
    <cfRule type="duplicateValues" dxfId="147" priority="145"/>
    <cfRule type="duplicateValues" dxfId="146" priority="144"/>
    <cfRule type="duplicateValues" dxfId="145" priority="143"/>
    <cfRule type="duplicateValues" dxfId="144" priority="142"/>
    <cfRule type="duplicateValues" dxfId="143" priority="141"/>
  </conditionalFormatting>
  <conditionalFormatting sqref="A306">
    <cfRule type="duplicateValues" dxfId="142" priority="140"/>
    <cfRule type="duplicateValues" dxfId="141" priority="139"/>
    <cfRule type="duplicateValues" dxfId="140" priority="138"/>
    <cfRule type="duplicateValues" dxfId="139" priority="137"/>
    <cfRule type="duplicateValues" dxfId="138" priority="136"/>
    <cfRule type="duplicateValues" dxfId="137" priority="135"/>
    <cfRule type="duplicateValues" dxfId="136" priority="134"/>
  </conditionalFormatting>
  <conditionalFormatting sqref="A310">
    <cfRule type="duplicateValues" dxfId="135" priority="133"/>
    <cfRule type="duplicateValues" dxfId="134" priority="132"/>
    <cfRule type="duplicateValues" dxfId="133" priority="131"/>
    <cfRule type="duplicateValues" dxfId="132" priority="130"/>
    <cfRule type="duplicateValues" dxfId="131" priority="129"/>
    <cfRule type="duplicateValues" dxfId="130" priority="128"/>
    <cfRule type="duplicateValues" dxfId="129" priority="127"/>
  </conditionalFormatting>
  <conditionalFormatting sqref="A314">
    <cfRule type="duplicateValues" dxfId="128" priority="126"/>
    <cfRule type="duplicateValues" dxfId="127" priority="125"/>
    <cfRule type="duplicateValues" dxfId="126" priority="124"/>
    <cfRule type="duplicateValues" dxfId="125" priority="123"/>
    <cfRule type="duplicateValues" dxfId="124" priority="122"/>
    <cfRule type="duplicateValues" dxfId="123" priority="121"/>
    <cfRule type="duplicateValues" dxfId="122" priority="120"/>
  </conditionalFormatting>
  <conditionalFormatting sqref="A318">
    <cfRule type="duplicateValues" dxfId="121" priority="119"/>
    <cfRule type="duplicateValues" dxfId="120" priority="118"/>
    <cfRule type="duplicateValues" dxfId="119" priority="117"/>
    <cfRule type="duplicateValues" dxfId="118" priority="116"/>
    <cfRule type="duplicateValues" dxfId="117" priority="114"/>
    <cfRule type="duplicateValues" dxfId="116" priority="113"/>
    <cfRule type="duplicateValues" dxfId="115" priority="115"/>
  </conditionalFormatting>
  <conditionalFormatting sqref="A322">
    <cfRule type="duplicateValues" dxfId="114" priority="111"/>
    <cfRule type="duplicateValues" dxfId="113" priority="112"/>
    <cfRule type="duplicateValues" dxfId="112" priority="110"/>
    <cfRule type="duplicateValues" dxfId="111" priority="109"/>
    <cfRule type="duplicateValues" dxfId="110" priority="108"/>
    <cfRule type="duplicateValues" dxfId="109" priority="107"/>
    <cfRule type="duplicateValues" dxfId="108" priority="106"/>
  </conditionalFormatting>
  <conditionalFormatting sqref="A326">
    <cfRule type="duplicateValues" dxfId="107" priority="105"/>
    <cfRule type="duplicateValues" dxfId="106" priority="104"/>
    <cfRule type="duplicateValues" dxfId="105" priority="103"/>
    <cfRule type="duplicateValues" dxfId="104" priority="102"/>
    <cfRule type="duplicateValues" dxfId="103" priority="101"/>
    <cfRule type="duplicateValues" dxfId="102" priority="100"/>
    <cfRule type="duplicateValues" dxfId="101" priority="99"/>
  </conditionalFormatting>
  <conditionalFormatting sqref="A330">
    <cfRule type="duplicateValues" dxfId="100" priority="98"/>
    <cfRule type="duplicateValues" dxfId="99" priority="97"/>
    <cfRule type="duplicateValues" dxfId="98" priority="96"/>
    <cfRule type="duplicateValues" dxfId="97" priority="95"/>
    <cfRule type="duplicateValues" dxfId="96" priority="94"/>
    <cfRule type="duplicateValues" dxfId="95" priority="93"/>
    <cfRule type="duplicateValues" dxfId="94" priority="92"/>
  </conditionalFormatting>
  <conditionalFormatting sqref="A334">
    <cfRule type="duplicateValues" dxfId="93" priority="91"/>
    <cfRule type="duplicateValues" dxfId="92" priority="90"/>
    <cfRule type="duplicateValues" dxfId="91" priority="89"/>
    <cfRule type="duplicateValues" dxfId="90" priority="88"/>
    <cfRule type="duplicateValues" dxfId="89" priority="87"/>
    <cfRule type="duplicateValues" dxfId="88" priority="86"/>
    <cfRule type="duplicateValues" dxfId="87" priority="85"/>
  </conditionalFormatting>
  <conditionalFormatting sqref="A338">
    <cfRule type="duplicateValues" dxfId="86" priority="84"/>
    <cfRule type="duplicateValues" dxfId="85" priority="83"/>
    <cfRule type="duplicateValues" dxfId="84" priority="82"/>
    <cfRule type="duplicateValues" dxfId="83" priority="81"/>
    <cfRule type="duplicateValues" dxfId="82" priority="80"/>
    <cfRule type="duplicateValues" dxfId="81" priority="79"/>
    <cfRule type="duplicateValues" dxfId="80" priority="78"/>
  </conditionalFormatting>
  <conditionalFormatting sqref="A342">
    <cfRule type="duplicateValues" dxfId="79" priority="77"/>
    <cfRule type="duplicateValues" dxfId="78" priority="76"/>
    <cfRule type="duplicateValues" dxfId="77" priority="75"/>
    <cfRule type="duplicateValues" dxfId="76" priority="74"/>
    <cfRule type="duplicateValues" dxfId="75" priority="73"/>
    <cfRule type="duplicateValues" dxfId="74" priority="72"/>
    <cfRule type="duplicateValues" dxfId="73" priority="71"/>
  </conditionalFormatting>
  <conditionalFormatting sqref="A346">
    <cfRule type="duplicateValues" dxfId="72" priority="69"/>
    <cfRule type="duplicateValues" dxfId="71" priority="68"/>
    <cfRule type="duplicateValues" dxfId="70" priority="67"/>
    <cfRule type="duplicateValues" dxfId="69" priority="66"/>
    <cfRule type="duplicateValues" dxfId="68" priority="65"/>
    <cfRule type="duplicateValues" dxfId="67" priority="64"/>
    <cfRule type="duplicateValues" dxfId="66" priority="70"/>
  </conditionalFormatting>
  <conditionalFormatting sqref="A350">
    <cfRule type="duplicateValues" dxfId="65" priority="61"/>
    <cfRule type="duplicateValues" dxfId="64" priority="63"/>
    <cfRule type="duplicateValues" dxfId="63" priority="62"/>
    <cfRule type="duplicateValues" dxfId="62" priority="57"/>
    <cfRule type="duplicateValues" dxfId="61" priority="60"/>
    <cfRule type="duplicateValues" dxfId="60" priority="59"/>
    <cfRule type="duplicateValues" dxfId="59" priority="58"/>
  </conditionalFormatting>
  <conditionalFormatting sqref="A354">
    <cfRule type="duplicateValues" dxfId="58" priority="56"/>
    <cfRule type="duplicateValues" dxfId="57" priority="55"/>
    <cfRule type="duplicateValues" dxfId="56" priority="54"/>
    <cfRule type="duplicateValues" dxfId="55" priority="53"/>
    <cfRule type="duplicateValues" dxfId="54" priority="52"/>
    <cfRule type="duplicateValues" dxfId="53" priority="51"/>
    <cfRule type="duplicateValues" dxfId="52" priority="50"/>
  </conditionalFormatting>
  <conditionalFormatting sqref="A358">
    <cfRule type="duplicateValues" dxfId="51" priority="49"/>
    <cfRule type="duplicateValues" dxfId="50" priority="48"/>
    <cfRule type="duplicateValues" dxfId="49" priority="47"/>
    <cfRule type="duplicateValues" dxfId="48" priority="46"/>
    <cfRule type="duplicateValues" dxfId="47" priority="45"/>
    <cfRule type="duplicateValues" dxfId="46" priority="44"/>
    <cfRule type="duplicateValues" dxfId="45" priority="43"/>
  </conditionalFormatting>
  <conditionalFormatting sqref="A362">
    <cfRule type="duplicateValues" dxfId="44" priority="42"/>
    <cfRule type="duplicateValues" dxfId="43" priority="41"/>
    <cfRule type="duplicateValues" dxfId="42" priority="40"/>
    <cfRule type="duplicateValues" dxfId="41" priority="38"/>
    <cfRule type="duplicateValues" dxfId="40" priority="37"/>
    <cfRule type="duplicateValues" dxfId="39" priority="36"/>
    <cfRule type="duplicateValues" dxfId="38" priority="39"/>
  </conditionalFormatting>
  <conditionalFormatting sqref="A366">
    <cfRule type="duplicateValues" dxfId="37" priority="35"/>
    <cfRule type="duplicateValues" dxfId="36" priority="34"/>
    <cfRule type="duplicateValues" dxfId="35" priority="33"/>
    <cfRule type="duplicateValues" dxfId="34" priority="32"/>
    <cfRule type="duplicateValues" dxfId="33" priority="31"/>
    <cfRule type="duplicateValues" dxfId="32" priority="30"/>
    <cfRule type="duplicateValues" dxfId="31" priority="29"/>
  </conditionalFormatting>
  <conditionalFormatting sqref="A370">
    <cfRule type="duplicateValues" dxfId="30" priority="28"/>
    <cfRule type="duplicateValues" dxfId="29" priority="27"/>
    <cfRule type="duplicateValues" dxfId="28" priority="26"/>
    <cfRule type="duplicateValues" dxfId="27" priority="25"/>
    <cfRule type="duplicateValues" dxfId="26" priority="24"/>
    <cfRule type="duplicateValues" dxfId="25" priority="23"/>
    <cfRule type="duplicateValues" dxfId="24" priority="22"/>
  </conditionalFormatting>
  <conditionalFormatting sqref="A374">
    <cfRule type="duplicateValues" dxfId="23" priority="21"/>
    <cfRule type="duplicateValues" dxfId="22" priority="20"/>
    <cfRule type="duplicateValues" dxfId="21" priority="19"/>
    <cfRule type="duplicateValues" dxfId="20" priority="18"/>
    <cfRule type="duplicateValues" dxfId="19" priority="17"/>
    <cfRule type="duplicateValues" dxfId="18" priority="16"/>
    <cfRule type="duplicateValues" dxfId="17" priority="15"/>
  </conditionalFormatting>
  <conditionalFormatting sqref="A378">
    <cfRule type="duplicateValues" dxfId="16" priority="14"/>
    <cfRule type="duplicateValues" dxfId="15" priority="13"/>
    <cfRule type="duplicateValues" dxfId="14" priority="12"/>
    <cfRule type="duplicateValues" dxfId="13" priority="11"/>
    <cfRule type="duplicateValues" dxfId="12" priority="10"/>
    <cfRule type="duplicateValues" dxfId="11" priority="9"/>
    <cfRule type="duplicateValues" dxfId="10" priority="8"/>
  </conditionalFormatting>
  <conditionalFormatting sqref="A382">
    <cfRule type="duplicateValues" dxfId="9" priority="7"/>
    <cfRule type="duplicateValues" dxfId="8" priority="6"/>
    <cfRule type="duplicateValues" dxfId="7" priority="5"/>
    <cfRule type="duplicateValues" dxfId="6" priority="4"/>
    <cfRule type="duplicateValues" dxfId="5" priority="3"/>
    <cfRule type="duplicateValues" dxfId="4" priority="2"/>
    <cfRule type="duplicateValues" dxfId="3" priority="1"/>
  </conditionalFormatting>
  <conditionalFormatting sqref="A386:A1048576 A1:A17">
    <cfRule type="duplicateValues" dxfId="2" priority="304"/>
  </conditionalFormatting>
  <conditionalFormatting sqref="A386:A1048576">
    <cfRule type="duplicateValues" dxfId="1" priority="302"/>
    <cfRule type="duplicateValues" dxfId="0" priority="303"/>
  </conditionalFormatting>
  <printOptions horizontalCentered="1"/>
  <pageMargins left="0" right="0" top="0.5" bottom="0" header="0.3" footer="0.3"/>
  <pageSetup paperSize="9" scale="3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JANGKOS</vt:lpstr>
      <vt:lpstr>jan'24</vt:lpstr>
      <vt:lpstr>feb'24</vt:lpstr>
      <vt:lpstr>mar'24</vt:lpstr>
      <vt:lpstr>'feb''24'!Print_Area</vt:lpstr>
      <vt:lpstr>'jan''24'!Print_Area</vt:lpstr>
      <vt:lpstr>'mar''24'!Print_Area</vt:lpstr>
      <vt:lpstr>'feb''24'!Print_Titles</vt:lpstr>
      <vt:lpstr>'jan''24'!Print_Titles</vt:lpstr>
      <vt:lpstr>'mar''24'!Print_Titles</vt:lpstr>
    </vt:vector>
  </TitlesOfParts>
  <Company>HP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Sopa Putri Tanjung</dc:creator>
  <cp:lastModifiedBy>Administrator</cp:lastModifiedBy>
  <cp:lastPrinted>2023-02-07T09:35:45Z</cp:lastPrinted>
  <dcterms:created xsi:type="dcterms:W3CDTF">2020-08-03T06:57:41Z</dcterms:created>
  <dcterms:modified xsi:type="dcterms:W3CDTF">2024-05-06T07:18:24Z</dcterms:modified>
</cp:coreProperties>
</file>