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10" activeTab="4"/>
  </bookViews>
  <sheets>
    <sheet name="Ni0,96S  " sheetId="1" r:id="rId1"/>
    <sheet name="GaN" sheetId="4" r:id="rId2"/>
    <sheet name="CdSe0.6Te0.4" sheetId="2" r:id="rId3"/>
    <sheet name="SmAlO3" sheetId="5" r:id="rId4"/>
    <sheet name="4.(NH4)H2Co2O(OH)(MoO4)1.6(WO4." sheetId="6" r:id="rId5"/>
  </sheets>
  <calcPr calcId="144525"/>
</workbook>
</file>

<file path=xl/sharedStrings.xml><?xml version="1.0" encoding="utf-8"?>
<sst xmlns="http://schemas.openxmlformats.org/spreadsheetml/2006/main" count="396" uniqueCount="84">
  <si>
    <t>Menentukan parameter kisi berapa Å kah parameter kisi struktur tertragonal material Ni0,96S dari data ICDD :</t>
  </si>
  <si>
    <t>No</t>
  </si>
  <si>
    <t>2θ</t>
  </si>
  <si>
    <t>θ</t>
  </si>
  <si>
    <t>sin θ</t>
  </si>
  <si>
    <t>sin 2θ</t>
  </si>
  <si>
    <t>sin² θ</t>
  </si>
  <si>
    <t>sin² 2θ</t>
  </si>
  <si>
    <t>h</t>
  </si>
  <si>
    <t>k</t>
  </si>
  <si>
    <t>l</t>
  </si>
  <si>
    <t>α</t>
  </si>
  <si>
    <t xml:space="preserve">γ
</t>
  </si>
  <si>
    <t>δ</t>
  </si>
  <si>
    <t>α²</t>
  </si>
  <si>
    <t xml:space="preserve">γ²
</t>
  </si>
  <si>
    <t>δ²</t>
  </si>
  <si>
    <t>αδ</t>
  </si>
  <si>
    <t>αγ</t>
  </si>
  <si>
    <t xml:space="preserve">γδ
</t>
  </si>
  <si>
    <t xml:space="preserve">α sin² θ
</t>
  </si>
  <si>
    <t xml:space="preserve">γ sin² θ
</t>
  </si>
  <si>
    <t xml:space="preserve">δ sin² θ
</t>
  </si>
  <si>
    <r>
      <rPr>
        <sz val="12"/>
        <color theme="1"/>
        <rFont val="Times New Roman"/>
        <charset val="134"/>
      </rPr>
      <t xml:space="preserve">Penentuan determinan menurut metode </t>
    </r>
    <r>
      <rPr>
        <i/>
        <sz val="12"/>
        <color theme="1"/>
        <rFont val="Times New Roman"/>
        <charset val="134"/>
      </rPr>
      <t>Cramer</t>
    </r>
  </si>
  <si>
    <t>Aδ</t>
  </si>
  <si>
    <t>A</t>
  </si>
  <si>
    <t>D</t>
  </si>
  <si>
    <t>Galat</t>
  </si>
  <si>
    <t xml:space="preserve">Σαsin² θ </t>
  </si>
  <si>
    <t xml:space="preserve">CΣα² </t>
  </si>
  <si>
    <t xml:space="preserve">BΣαγ </t>
  </si>
  <si>
    <t xml:space="preserve">AΣαδ </t>
  </si>
  <si>
    <t xml:space="preserve">Σγsin² θ </t>
  </si>
  <si>
    <t xml:space="preserve">CΣαγ </t>
  </si>
  <si>
    <t xml:space="preserve">BΣγ² </t>
  </si>
  <si>
    <t xml:space="preserve">AΣγδ </t>
  </si>
  <si>
    <t xml:space="preserve">Σδsin² θ </t>
  </si>
  <si>
    <t xml:space="preserve">CΣαδ </t>
  </si>
  <si>
    <t xml:space="preserve">BΣγδ </t>
  </si>
  <si>
    <t xml:space="preserve">AΣδ² </t>
  </si>
  <si>
    <t>Maka akan menjadi</t>
  </si>
  <si>
    <t>Rata-rata galat</t>
  </si>
  <si>
    <t>Di mana penulisan matriks ordo 3x3 akan menjadi:</t>
  </si>
  <si>
    <t>C</t>
  </si>
  <si>
    <t>B</t>
  </si>
  <si>
    <t>Mencari determinan A, A1, dan A2 dengan berbantuan fungsi MDETERM</t>
  </si>
  <si>
    <t>Determinan A</t>
  </si>
  <si>
    <t>Determinan A1</t>
  </si>
  <si>
    <t>Determinan A2</t>
  </si>
  <si>
    <t>Determinan A3</t>
  </si>
  <si>
    <t>Mencari C agar dapat menemukan konstanta kisi (a):</t>
  </si>
  <si>
    <t>Mencari B agar dapat menemukan konstanta kisi (c):</t>
  </si>
  <si>
    <t>Mencari A agar dapat menemukan nilai galat</t>
  </si>
  <si>
    <t>C = Det (A1/A)</t>
  </si>
  <si>
    <t>B = Det (A2/A)</t>
  </si>
  <si>
    <t>A = Det (A3/A)</t>
  </si>
  <si>
    <t>Mencari konstanta kisi (a):</t>
  </si>
  <si>
    <t>Mencari konstanta kisi (c):</t>
  </si>
  <si>
    <t>diketahui λ (Å)</t>
  </si>
  <si>
    <t>a=λ/SQRT(3*C))</t>
  </si>
  <si>
    <t>c=λ/(2*sqrt(B))</t>
  </si>
  <si>
    <t>a(Å)</t>
  </si>
  <si>
    <t>c(Å)</t>
  </si>
  <si>
    <t>Data Literatur</t>
  </si>
  <si>
    <t>Menentukan parameter kisi berapa Å kah parameter kisi struktur heksagonal material GaN dari data ICDD :</t>
  </si>
  <si>
    <t>2θ (deg.)</t>
  </si>
  <si>
    <t>θ (deg.)</t>
  </si>
  <si>
    <t>2θ (rad.)</t>
  </si>
  <si>
    <t>θ (rad.)</t>
  </si>
  <si>
    <t>γ sin² θ</t>
  </si>
  <si>
    <t>δ sin² θ</t>
  </si>
  <si>
    <t xml:space="preserve">Σα² </t>
  </si>
  <si>
    <t xml:space="preserve">Σγ² </t>
  </si>
  <si>
    <t xml:space="preserve">Σδ² </t>
  </si>
  <si>
    <t xml:space="preserve">Σαδ </t>
  </si>
  <si>
    <t xml:space="preserve">Σαγ </t>
  </si>
  <si>
    <t xml:space="preserve">Σγδ </t>
  </si>
  <si>
    <r>
      <rPr>
        <sz val="11"/>
        <color theme="1"/>
        <rFont val="Times New Roman"/>
        <charset val="134"/>
      </rPr>
      <t xml:space="preserve">Penentuan determinan menurut metode </t>
    </r>
    <r>
      <rPr>
        <i/>
        <sz val="11"/>
        <color theme="1"/>
        <rFont val="Times New Roman"/>
        <charset val="134"/>
      </rPr>
      <t>Cramer</t>
    </r>
  </si>
  <si>
    <t>Mencari determinan A, A1, A2, dan A3 dengan berbantuan fungsi MDETERM</t>
  </si>
  <si>
    <t>Menentukan parameter kisi berapa Å kah parameter kisi struktur tertragonal material CdSe0.6Te0.4 dari data ICDD :</t>
  </si>
  <si>
    <t>Razik dkk 1990</t>
  </si>
  <si>
    <t>Mizuno,M et al 1977</t>
  </si>
  <si>
    <t>Menentukan parameter kisi berapa Å kah parameter kisi struktur tertragonal material 4.(NH4)H2Co2O(OH)(MoO4)1.6(WO4) dari data ICDD :</t>
  </si>
  <si>
    <r>
      <rPr>
        <sz val="11"/>
        <color theme="1"/>
        <rFont val="Times New Roman"/>
        <charset val="134"/>
      </rPr>
      <t xml:space="preserve">Penentuan determinan menurut metode </t>
    </r>
    <r>
      <rPr>
        <i/>
        <sz val="11"/>
        <color theme="1"/>
        <rFont val="Times New Roman"/>
        <charset val="134"/>
      </rPr>
      <t>Cramer</t>
    </r>
  </si>
</sst>
</file>

<file path=xl/styles.xml><?xml version="1.0" encoding="utf-8"?>
<styleSheet xmlns="http://schemas.openxmlformats.org/spreadsheetml/2006/main">
  <numFmts count="6">
    <numFmt numFmtId="176" formatCode="_(* #,##0.00_);_(* \(#,##0.00\);_(* &quot;-&quot;??_);_(@_)"/>
    <numFmt numFmtId="177" formatCode="_(* #,##0_);_(* \(#,##0\);_(* &quot;-&quot;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  <numFmt numFmtId="180" formatCode="0.0000%"/>
    <numFmt numFmtId="181" formatCode="0.000000"/>
  </numFmts>
  <fonts count="42">
    <font>
      <sz val="11"/>
      <color theme="1"/>
      <name val="Calibri"/>
      <charset val="1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rgb="FF000000"/>
      <name val="Times New Roman"/>
      <charset val="134"/>
    </font>
    <font>
      <sz val="11"/>
      <color theme="1"/>
      <name val="Calibri"/>
      <charset val="1"/>
      <scheme val="minor"/>
    </font>
    <font>
      <sz val="11"/>
      <color rgb="FF000000"/>
      <name val="Calibri"/>
      <charset val="134"/>
    </font>
    <font>
      <b/>
      <sz val="11"/>
      <color rgb="FF000000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Times New Roman"/>
      <charset val="134"/>
    </font>
    <font>
      <sz val="11"/>
      <color rgb="FF000000"/>
      <name val="Calibri"/>
      <charset val="134"/>
    </font>
    <font>
      <sz val="12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sz val="12"/>
      <color rgb="FF000000"/>
      <name val="Times New Roman"/>
      <charset val="134"/>
    </font>
    <font>
      <b/>
      <sz val="12"/>
      <color theme="1"/>
      <name val="Times New Roman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i/>
      <sz val="12"/>
      <color theme="1"/>
      <name val="Times New Roman"/>
      <charset val="134"/>
    </font>
  </fonts>
  <fills count="5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1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28" fillId="31" borderId="0" applyNumberFormat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179" fontId="2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0" fillId="28" borderId="17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2" fillId="32" borderId="1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4" borderId="15" applyNumberFormat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6" fillId="25" borderId="16" applyNumberFormat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1" fillId="25" borderId="15" applyNumberFormat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8" fillId="0" borderId="0"/>
    <xf numFmtId="0" fontId="28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</cellStyleXfs>
  <cellXfs count="138">
    <xf numFmtId="0" fontId="0" fillId="0" borderId="0" xfId="0"/>
    <xf numFmtId="0" fontId="1" fillId="0" borderId="0" xfId="0" applyFont="1" applyFill="1" applyAlignment="1"/>
    <xf numFmtId="0" fontId="2" fillId="2" borderId="1" xfId="32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/>
    <xf numFmtId="0" fontId="1" fillId="5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 readingOrder="1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2" fillId="0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4" fillId="0" borderId="0" xfId="0" applyFont="1" applyFill="1" applyAlignment="1"/>
    <xf numFmtId="0" fontId="1" fillId="3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/>
    <xf numFmtId="0" fontId="1" fillId="10" borderId="9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181" fontId="5" fillId="0" borderId="0" xfId="0" applyNumberFormat="1" applyFont="1" applyFill="1" applyBorder="1" applyAlignment="1">
      <alignment horizontal="right" wrapText="1" readingOrder="1"/>
    </xf>
    <xf numFmtId="0" fontId="1" fillId="11" borderId="1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right" wrapText="1" readingOrder="1"/>
    </xf>
    <xf numFmtId="181" fontId="1" fillId="0" borderId="0" xfId="0" applyNumberFormat="1" applyFont="1" applyFill="1" applyAlignment="1"/>
    <xf numFmtId="0" fontId="1" fillId="6" borderId="0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 readingOrder="1"/>
    </xf>
    <xf numFmtId="0" fontId="1" fillId="12" borderId="1" xfId="0" applyFont="1" applyFill="1" applyBorder="1" applyAlignment="1"/>
    <xf numFmtId="0" fontId="1" fillId="11" borderId="1" xfId="0" applyFont="1" applyFill="1" applyBorder="1" applyAlignment="1">
      <alignment horizontal="center" vertical="center" wrapText="1"/>
    </xf>
    <xf numFmtId="180" fontId="1" fillId="11" borderId="1" xfId="6" applyNumberFormat="1" applyFont="1" applyFill="1" applyBorder="1" applyAlignment="1">
      <alignment horizontal="center" vertical="center"/>
    </xf>
    <xf numFmtId="0" fontId="7" fillId="2" borderId="1" xfId="32" applyFont="1" applyFill="1" applyBorder="1" applyAlignment="1">
      <alignment horizontal="center" vertical="center"/>
    </xf>
    <xf numFmtId="0" fontId="0" fillId="13" borderId="1" xfId="0" applyFill="1" applyBorder="1"/>
    <xf numFmtId="0" fontId="0" fillId="13" borderId="2" xfId="0" applyFill="1" applyBorder="1"/>
    <xf numFmtId="0" fontId="0" fillId="0" borderId="3" xfId="0" applyBorder="1"/>
    <xf numFmtId="0" fontId="0" fillId="0" borderId="0" xfId="0" applyBorder="1"/>
    <xf numFmtId="0" fontId="8" fillId="5" borderId="0" xfId="0" applyFont="1" applyFill="1" applyAlignment="1">
      <alignment horizontal="center" vertical="center"/>
    </xf>
    <xf numFmtId="0" fontId="8" fillId="0" borderId="0" xfId="0" applyFont="1"/>
    <xf numFmtId="0" fontId="9" fillId="4" borderId="1" xfId="0" applyFont="1" applyFill="1" applyBorder="1" applyAlignment="1">
      <alignment horizontal="center" vertical="center" readingOrder="1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16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17" borderId="0" xfId="0" applyFont="1" applyFill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0" borderId="1" xfId="0" applyFont="1" applyBorder="1"/>
    <xf numFmtId="0" fontId="0" fillId="0" borderId="6" xfId="0" applyBorder="1"/>
    <xf numFmtId="0" fontId="0" fillId="18" borderId="9" xfId="0" applyFill="1" applyBorder="1"/>
    <xf numFmtId="0" fontId="0" fillId="0" borderId="10" xfId="0" applyBorder="1"/>
    <xf numFmtId="0" fontId="7" fillId="19" borderId="1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18" borderId="1" xfId="0" applyFill="1" applyBorder="1"/>
    <xf numFmtId="0" fontId="7" fillId="19" borderId="12" xfId="0" applyFont="1" applyFill="1" applyBorder="1" applyAlignment="1">
      <alignment horizontal="center" vertical="center"/>
    </xf>
    <xf numFmtId="0" fontId="11" fillId="19" borderId="12" xfId="0" applyFont="1" applyFill="1" applyBorder="1" applyAlignment="1">
      <alignment horizontal="center" vertical="center" readingOrder="1"/>
    </xf>
    <xf numFmtId="0" fontId="8" fillId="14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0" borderId="1" xfId="0" applyBorder="1"/>
    <xf numFmtId="0" fontId="0" fillId="11" borderId="1" xfId="0" applyFill="1" applyBorder="1"/>
    <xf numFmtId="0" fontId="8" fillId="11" borderId="1" xfId="0" applyFont="1" applyFill="1" applyBorder="1" applyAlignment="1">
      <alignment horizontal="center" vertical="center" wrapText="1"/>
    </xf>
    <xf numFmtId="180" fontId="8" fillId="11" borderId="1" xfId="6" applyNumberFormat="1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/>
    </xf>
    <xf numFmtId="0" fontId="8" fillId="20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/>
    <xf numFmtId="0" fontId="8" fillId="20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/>
    <xf numFmtId="0" fontId="8" fillId="19" borderId="9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 vertical="center"/>
    </xf>
    <xf numFmtId="0" fontId="8" fillId="0" borderId="0" xfId="0" applyFont="1" applyAlignment="1"/>
    <xf numFmtId="181" fontId="12" fillId="0" borderId="0" xfId="0" applyNumberFormat="1" applyFont="1" applyFill="1" applyBorder="1" applyAlignment="1">
      <alignment horizontal="right" wrapText="1" readingOrder="1"/>
    </xf>
    <xf numFmtId="2" fontId="12" fillId="0" borderId="0" xfId="0" applyNumberFormat="1" applyFont="1" applyFill="1" applyBorder="1" applyAlignment="1">
      <alignment horizontal="right" wrapText="1" readingOrder="1"/>
    </xf>
    <xf numFmtId="181" fontId="8" fillId="0" borderId="0" xfId="0" applyNumberFormat="1" applyFont="1"/>
    <xf numFmtId="0" fontId="8" fillId="19" borderId="1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 vertical="center" readingOrder="1"/>
    </xf>
    <xf numFmtId="0" fontId="8" fillId="12" borderId="1" xfId="0" applyFont="1" applyFill="1" applyBorder="1"/>
    <xf numFmtId="0" fontId="8" fillId="21" borderId="1" xfId="0" applyFont="1" applyFill="1" applyBorder="1" applyAlignment="1">
      <alignment horizontal="center" vertical="center"/>
    </xf>
    <xf numFmtId="0" fontId="8" fillId="21" borderId="2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8" fillId="21" borderId="9" xfId="0" applyFont="1" applyFill="1" applyBorder="1" applyAlignment="1">
      <alignment horizontal="center" vertical="center"/>
    </xf>
    <xf numFmtId="0" fontId="8" fillId="20" borderId="13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21" borderId="1" xfId="0" applyFill="1" applyBorder="1"/>
    <xf numFmtId="0" fontId="8" fillId="0" borderId="9" xfId="0" applyFont="1" applyBorder="1" applyAlignment="1">
      <alignment horizontal="center" vertical="center"/>
    </xf>
    <xf numFmtId="0" fontId="13" fillId="0" borderId="0" xfId="0" applyFont="1"/>
    <xf numFmtId="0" fontId="14" fillId="2" borderId="1" xfId="32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center" vertical="center"/>
    </xf>
    <xf numFmtId="0" fontId="15" fillId="20" borderId="2" xfId="0" applyFont="1" applyFill="1" applyBorder="1" applyAlignment="1">
      <alignment horizontal="center" vertical="center"/>
    </xf>
    <xf numFmtId="0" fontId="15" fillId="4" borderId="1" xfId="0" applyFont="1" applyFill="1" applyBorder="1" applyAlignment="1"/>
    <xf numFmtId="0" fontId="13" fillId="5" borderId="0" xfId="0" applyFont="1" applyFill="1" applyAlignment="1">
      <alignment horizontal="center" vertical="center"/>
    </xf>
    <xf numFmtId="0" fontId="16" fillId="4" borderId="1" xfId="0" applyFont="1" applyFill="1" applyBorder="1" applyAlignment="1">
      <alignment horizontal="center" vertical="center" readingOrder="1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0" fontId="13" fillId="16" borderId="0" xfId="0" applyFont="1" applyFill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22" borderId="0" xfId="0" applyFont="1" applyFill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23" borderId="0" xfId="0" applyFont="1" applyFill="1" applyAlignment="1">
      <alignment horizontal="center"/>
    </xf>
    <xf numFmtId="0" fontId="13" fillId="0" borderId="1" xfId="0" applyFont="1" applyBorder="1"/>
    <xf numFmtId="0" fontId="15" fillId="19" borderId="9" xfId="0" applyFont="1" applyFill="1" applyBorder="1" applyAlignment="1">
      <alignment horizontal="center"/>
    </xf>
    <xf numFmtId="0" fontId="15" fillId="19" borderId="1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 vertical="center"/>
    </xf>
    <xf numFmtId="0" fontId="0" fillId="0" borderId="0" xfId="0" applyAlignme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66FFFF"/>
      <color rgb="00C1FF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1"/>
  <sheetViews>
    <sheetView zoomScale="84" zoomScaleNormal="84" workbookViewId="0">
      <selection activeCell="A1" sqref="A1:V1"/>
    </sheetView>
  </sheetViews>
  <sheetFormatPr defaultColWidth="9" defaultRowHeight="14.5"/>
  <sheetData>
    <row r="1" ht="15.5" spans="1:22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</row>
    <row r="3" spans="1:22">
      <c r="A3" s="109" t="s">
        <v>1</v>
      </c>
      <c r="B3" s="109" t="s">
        <v>2</v>
      </c>
      <c r="C3" s="109" t="s">
        <v>3</v>
      </c>
      <c r="D3" s="109" t="s">
        <v>4</v>
      </c>
      <c r="E3" s="109" t="s">
        <v>5</v>
      </c>
      <c r="F3" s="109" t="s">
        <v>6</v>
      </c>
      <c r="G3" s="109" t="s">
        <v>7</v>
      </c>
      <c r="H3" s="109" t="s">
        <v>8</v>
      </c>
      <c r="I3" s="109" t="s">
        <v>9</v>
      </c>
      <c r="J3" s="109" t="s">
        <v>10</v>
      </c>
      <c r="K3" s="109" t="s">
        <v>11</v>
      </c>
      <c r="L3" s="109" t="s">
        <v>12</v>
      </c>
      <c r="M3" s="109" t="s">
        <v>13</v>
      </c>
      <c r="N3" s="109" t="s">
        <v>14</v>
      </c>
      <c r="O3" s="109" t="s">
        <v>15</v>
      </c>
      <c r="P3" s="109" t="s">
        <v>16</v>
      </c>
      <c r="Q3" s="109" t="s">
        <v>17</v>
      </c>
      <c r="R3" s="109" t="s">
        <v>18</v>
      </c>
      <c r="S3" s="109" t="s">
        <v>19</v>
      </c>
      <c r="T3" s="109" t="s">
        <v>20</v>
      </c>
      <c r="U3" s="109" t="s">
        <v>21</v>
      </c>
      <c r="V3" s="109" t="s">
        <v>22</v>
      </c>
    </row>
    <row r="4" spans="1:22">
      <c r="A4" s="110">
        <v>1</v>
      </c>
      <c r="B4" s="110">
        <v>30.088</v>
      </c>
      <c r="C4" s="110">
        <f t="shared" ref="C4:C11" si="0">B4/2</f>
        <v>15.044</v>
      </c>
      <c r="D4" s="110">
        <f t="shared" ref="D4:D11" si="1">SIN(RADIANS(C4))</f>
        <v>0.259560746495678</v>
      </c>
      <c r="E4" s="110">
        <f>SIN(RADIANS(B4))</f>
        <v>0.501329529271614</v>
      </c>
      <c r="F4" s="110">
        <f>D4^2</f>
        <v>0.0673717811213935</v>
      </c>
      <c r="G4" s="110">
        <f>E4^2</f>
        <v>0.251331296919698</v>
      </c>
      <c r="H4" s="110">
        <v>1</v>
      </c>
      <c r="I4" s="110">
        <v>0</v>
      </c>
      <c r="J4" s="110">
        <v>0</v>
      </c>
      <c r="K4" s="110">
        <f>(H4^2+H4*I4+I4^2)</f>
        <v>1</v>
      </c>
      <c r="L4" s="110">
        <f>J4^2</f>
        <v>0</v>
      </c>
      <c r="M4" s="110">
        <f>10*G4</f>
        <v>2.51331296919698</v>
      </c>
      <c r="N4" s="110">
        <f>K4^2</f>
        <v>1</v>
      </c>
      <c r="O4" s="110">
        <f>L4^2</f>
        <v>0</v>
      </c>
      <c r="P4" s="110">
        <f>M4^2</f>
        <v>6.31674208113374</v>
      </c>
      <c r="Q4" s="110">
        <f>K4*M4</f>
        <v>2.51331296919698</v>
      </c>
      <c r="R4" s="110">
        <f>K4*L4</f>
        <v>0</v>
      </c>
      <c r="S4" s="110">
        <f>L4*M4</f>
        <v>0</v>
      </c>
      <c r="T4" s="110">
        <f>K4*F4</f>
        <v>0.0673717811213935</v>
      </c>
      <c r="U4" s="110">
        <f>L4*F4</f>
        <v>0</v>
      </c>
      <c r="V4" s="110">
        <f>M4*F4</f>
        <v>0.169326371250298</v>
      </c>
    </row>
    <row r="5" spans="1:22">
      <c r="A5" s="110">
        <v>2</v>
      </c>
      <c r="B5" s="110">
        <v>33.602</v>
      </c>
      <c r="C5" s="110">
        <f t="shared" si="0"/>
        <v>16.801</v>
      </c>
      <c r="D5" s="110">
        <f t="shared" si="1"/>
        <v>0.289048505277674</v>
      </c>
      <c r="E5" s="110">
        <f t="shared" ref="E5:E11" si="2">SIN(RADIANS(B5))</f>
        <v>0.553420623342313</v>
      </c>
      <c r="F5" s="110">
        <f t="shared" ref="F5:G11" si="3">D5^2</f>
        <v>0.0835490384032576</v>
      </c>
      <c r="G5" s="110">
        <f t="shared" si="3"/>
        <v>0.306274386340594</v>
      </c>
      <c r="H5" s="110">
        <v>0</v>
      </c>
      <c r="I5" s="110">
        <v>0</v>
      </c>
      <c r="J5" s="110">
        <v>2</v>
      </c>
      <c r="K5" s="110">
        <f t="shared" ref="K5:K11" si="4">(H5^2+H5*I5+I5^2)</f>
        <v>0</v>
      </c>
      <c r="L5" s="110">
        <f t="shared" ref="L5:L11" si="5">J5^2</f>
        <v>4</v>
      </c>
      <c r="M5" s="110">
        <f t="shared" ref="M5:M11" si="6">10*G5</f>
        <v>3.06274386340594</v>
      </c>
      <c r="N5" s="110">
        <f t="shared" ref="N5:P11" si="7">K5^2</f>
        <v>0</v>
      </c>
      <c r="O5" s="110">
        <f t="shared" si="7"/>
        <v>16</v>
      </c>
      <c r="P5" s="110">
        <f t="shared" si="7"/>
        <v>9.38039997283077</v>
      </c>
      <c r="Q5" s="110">
        <f t="shared" ref="Q5:Q11" si="8">K5*M5</f>
        <v>0</v>
      </c>
      <c r="R5" s="110">
        <f t="shared" ref="R5:S11" si="9">K5*L5</f>
        <v>0</v>
      </c>
      <c r="S5" s="110">
        <f t="shared" si="9"/>
        <v>12.2509754536238</v>
      </c>
      <c r="T5" s="110">
        <f t="shared" ref="T5:T11" si="10">K5*F5</f>
        <v>0</v>
      </c>
      <c r="U5" s="110">
        <f t="shared" ref="U5:U11" si="11">L5*F5</f>
        <v>0.33419615361303</v>
      </c>
      <c r="V5" s="110">
        <f t="shared" ref="V5:V11" si="12">M5*F5</f>
        <v>0.255889304663045</v>
      </c>
    </row>
    <row r="6" spans="1:22">
      <c r="A6" s="110">
        <v>3</v>
      </c>
      <c r="B6" s="110">
        <v>34.495</v>
      </c>
      <c r="C6" s="110">
        <f t="shared" si="0"/>
        <v>17.2475</v>
      </c>
      <c r="D6" s="110">
        <f t="shared" si="1"/>
        <v>0.296499904087165</v>
      </c>
      <c r="E6" s="110">
        <f t="shared" si="2"/>
        <v>0.566334316190992</v>
      </c>
      <c r="F6" s="110">
        <f t="shared" si="3"/>
        <v>0.0879121931236981</v>
      </c>
      <c r="G6" s="110">
        <f t="shared" si="3"/>
        <v>0.320734557695519</v>
      </c>
      <c r="H6" s="110">
        <v>1</v>
      </c>
      <c r="I6" s="110">
        <v>0</v>
      </c>
      <c r="J6" s="110">
        <v>1</v>
      </c>
      <c r="K6" s="110">
        <f t="shared" si="4"/>
        <v>1</v>
      </c>
      <c r="L6" s="110">
        <f t="shared" si="5"/>
        <v>1</v>
      </c>
      <c r="M6" s="110">
        <f t="shared" si="6"/>
        <v>3.20734557695519</v>
      </c>
      <c r="N6" s="110">
        <f t="shared" si="7"/>
        <v>1</v>
      </c>
      <c r="O6" s="110">
        <f t="shared" si="7"/>
        <v>1</v>
      </c>
      <c r="P6" s="110">
        <f t="shared" si="7"/>
        <v>10.287065650014</v>
      </c>
      <c r="Q6" s="110">
        <f t="shared" si="8"/>
        <v>3.20734557695519</v>
      </c>
      <c r="R6" s="110">
        <f t="shared" si="9"/>
        <v>1</v>
      </c>
      <c r="S6" s="110">
        <f t="shared" si="9"/>
        <v>3.20734557695519</v>
      </c>
      <c r="T6" s="110">
        <f t="shared" si="10"/>
        <v>0.0879121931236981</v>
      </c>
      <c r="U6" s="110">
        <f t="shared" si="11"/>
        <v>0.0879121931236981</v>
      </c>
      <c r="V6" s="110">
        <f t="shared" si="12"/>
        <v>0.281964783775723</v>
      </c>
    </row>
    <row r="7" spans="1:22">
      <c r="A7" s="110">
        <v>4</v>
      </c>
      <c r="B7" s="110">
        <v>45.68</v>
      </c>
      <c r="C7" s="110">
        <f t="shared" si="0"/>
        <v>22.84</v>
      </c>
      <c r="D7" s="110">
        <f t="shared" si="1"/>
        <v>0.388159073854551</v>
      </c>
      <c r="E7" s="110">
        <f t="shared" si="2"/>
        <v>0.715448897180652</v>
      </c>
      <c r="F7" s="110">
        <f t="shared" si="3"/>
        <v>0.150667466615622</v>
      </c>
      <c r="G7" s="110">
        <f t="shared" si="3"/>
        <v>0.511867124477011</v>
      </c>
      <c r="H7" s="110">
        <v>1</v>
      </c>
      <c r="I7" s="110">
        <v>0</v>
      </c>
      <c r="J7" s="110">
        <v>2</v>
      </c>
      <c r="K7" s="110">
        <f t="shared" si="4"/>
        <v>1</v>
      </c>
      <c r="L7" s="110">
        <f t="shared" si="5"/>
        <v>4</v>
      </c>
      <c r="M7" s="110">
        <f t="shared" si="6"/>
        <v>5.11867124477011</v>
      </c>
      <c r="N7" s="110">
        <f t="shared" si="7"/>
        <v>1</v>
      </c>
      <c r="O7" s="110">
        <f t="shared" si="7"/>
        <v>16</v>
      </c>
      <c r="P7" s="110">
        <f t="shared" si="7"/>
        <v>26.2007953120364</v>
      </c>
      <c r="Q7" s="110">
        <f t="shared" si="8"/>
        <v>5.11867124477011</v>
      </c>
      <c r="R7" s="110">
        <f t="shared" si="9"/>
        <v>4</v>
      </c>
      <c r="S7" s="110">
        <f t="shared" si="9"/>
        <v>20.4746849790804</v>
      </c>
      <c r="T7" s="110">
        <f t="shared" si="10"/>
        <v>0.150667466615622</v>
      </c>
      <c r="U7" s="110">
        <f t="shared" si="11"/>
        <v>0.60266986646249</v>
      </c>
      <c r="V7" s="110">
        <f t="shared" si="12"/>
        <v>0.771217228887747</v>
      </c>
    </row>
    <row r="8" spans="1:22">
      <c r="A8" s="110">
        <v>5</v>
      </c>
      <c r="B8" s="110">
        <v>53.356</v>
      </c>
      <c r="C8" s="110">
        <f t="shared" si="0"/>
        <v>26.678</v>
      </c>
      <c r="D8" s="110">
        <f t="shared" si="1"/>
        <v>0.448975935513963</v>
      </c>
      <c r="E8" s="110">
        <f t="shared" si="2"/>
        <v>0.802359370674993</v>
      </c>
      <c r="F8" s="110">
        <f t="shared" si="3"/>
        <v>0.201579390670638</v>
      </c>
      <c r="G8" s="110">
        <f t="shared" si="3"/>
        <v>0.64378055970997</v>
      </c>
      <c r="H8" s="110">
        <v>1</v>
      </c>
      <c r="I8" s="110">
        <v>1</v>
      </c>
      <c r="J8" s="110">
        <v>0</v>
      </c>
      <c r="K8" s="110">
        <f t="shared" si="4"/>
        <v>3</v>
      </c>
      <c r="L8" s="110">
        <f t="shared" si="5"/>
        <v>0</v>
      </c>
      <c r="M8" s="110">
        <f t="shared" si="6"/>
        <v>6.4378055970997</v>
      </c>
      <c r="N8" s="110">
        <f t="shared" si="7"/>
        <v>9</v>
      </c>
      <c r="O8" s="110">
        <f t="shared" si="7"/>
        <v>0</v>
      </c>
      <c r="P8" s="110">
        <f t="shared" si="7"/>
        <v>41.4453409060483</v>
      </c>
      <c r="Q8" s="110">
        <f t="shared" si="8"/>
        <v>19.3134167912991</v>
      </c>
      <c r="R8" s="110">
        <f t="shared" si="9"/>
        <v>0</v>
      </c>
      <c r="S8" s="110">
        <f t="shared" si="9"/>
        <v>0</v>
      </c>
      <c r="T8" s="110">
        <f t="shared" si="10"/>
        <v>0.604738172011915</v>
      </c>
      <c r="U8" s="110">
        <f t="shared" si="11"/>
        <v>0</v>
      </c>
      <c r="V8" s="110">
        <f t="shared" si="12"/>
        <v>1.29772892951938</v>
      </c>
    </row>
    <row r="9" spans="1:22">
      <c r="A9" s="110">
        <v>6</v>
      </c>
      <c r="B9" s="110">
        <v>60.818</v>
      </c>
      <c r="C9" s="110">
        <f t="shared" si="0"/>
        <v>30.409</v>
      </c>
      <c r="D9" s="110">
        <f t="shared" si="1"/>
        <v>0.506169241208005</v>
      </c>
      <c r="E9" s="110">
        <f t="shared" si="2"/>
        <v>0.873075299822424</v>
      </c>
      <c r="F9" s="110">
        <f t="shared" si="3"/>
        <v>0.256207300745088</v>
      </c>
      <c r="G9" s="110">
        <f t="shared" si="3"/>
        <v>0.762260479160016</v>
      </c>
      <c r="H9" s="110">
        <v>1</v>
      </c>
      <c r="I9" s="110">
        <v>0</v>
      </c>
      <c r="J9" s="110">
        <v>3</v>
      </c>
      <c r="K9" s="110">
        <f t="shared" si="4"/>
        <v>1</v>
      </c>
      <c r="L9" s="110">
        <f t="shared" si="5"/>
        <v>9</v>
      </c>
      <c r="M9" s="110">
        <f t="shared" si="6"/>
        <v>7.62260479160016</v>
      </c>
      <c r="N9" s="110">
        <f t="shared" si="7"/>
        <v>1</v>
      </c>
      <c r="O9" s="110">
        <f t="shared" si="7"/>
        <v>81</v>
      </c>
      <c r="P9" s="110">
        <f t="shared" si="7"/>
        <v>58.1041038089257</v>
      </c>
      <c r="Q9" s="110">
        <f t="shared" si="8"/>
        <v>7.62260479160016</v>
      </c>
      <c r="R9" s="110">
        <f t="shared" si="9"/>
        <v>9</v>
      </c>
      <c r="S9" s="110">
        <f t="shared" si="9"/>
        <v>68.6034431244015</v>
      </c>
      <c r="T9" s="110">
        <f t="shared" si="10"/>
        <v>0.256207300745088</v>
      </c>
      <c r="U9" s="110">
        <f t="shared" si="11"/>
        <v>2.30586570670579</v>
      </c>
      <c r="V9" s="110">
        <f t="shared" si="12"/>
        <v>1.95296699830245</v>
      </c>
    </row>
    <row r="10" spans="1:22">
      <c r="A10" s="110">
        <v>7</v>
      </c>
      <c r="B10" s="110">
        <v>62.546</v>
      </c>
      <c r="C10" s="110">
        <f t="shared" si="0"/>
        <v>31.273</v>
      </c>
      <c r="D10" s="110">
        <f t="shared" si="1"/>
        <v>0.519116399973091</v>
      </c>
      <c r="E10" s="110">
        <f t="shared" si="2"/>
        <v>0.887381262814325</v>
      </c>
      <c r="F10" s="110">
        <f t="shared" si="3"/>
        <v>0.269481836721022</v>
      </c>
      <c r="G10" s="110">
        <f t="shared" si="3"/>
        <v>0.787445505593946</v>
      </c>
      <c r="H10" s="110">
        <v>2</v>
      </c>
      <c r="I10" s="110">
        <v>0</v>
      </c>
      <c r="J10" s="110">
        <v>0</v>
      </c>
      <c r="K10" s="110">
        <f t="shared" si="4"/>
        <v>4</v>
      </c>
      <c r="L10" s="110">
        <f t="shared" si="5"/>
        <v>0</v>
      </c>
      <c r="M10" s="110">
        <f t="shared" si="6"/>
        <v>7.87445505593946</v>
      </c>
      <c r="N10" s="110">
        <f t="shared" si="7"/>
        <v>16</v>
      </c>
      <c r="O10" s="110">
        <f t="shared" si="7"/>
        <v>0</v>
      </c>
      <c r="P10" s="110">
        <f t="shared" si="7"/>
        <v>62.0070424280105</v>
      </c>
      <c r="Q10" s="110">
        <f t="shared" si="8"/>
        <v>31.4978202237578</v>
      </c>
      <c r="R10" s="110">
        <f t="shared" si="9"/>
        <v>0</v>
      </c>
      <c r="S10" s="110">
        <f t="shared" si="9"/>
        <v>0</v>
      </c>
      <c r="T10" s="110">
        <f t="shared" si="10"/>
        <v>1.07792734688409</v>
      </c>
      <c r="U10" s="110">
        <f t="shared" si="11"/>
        <v>0</v>
      </c>
      <c r="V10" s="110">
        <f t="shared" si="12"/>
        <v>2.1220226116517</v>
      </c>
    </row>
    <row r="11" spans="1:22">
      <c r="A11" s="111">
        <v>8</v>
      </c>
      <c r="B11" s="111">
        <v>65.243</v>
      </c>
      <c r="C11" s="111">
        <f t="shared" si="0"/>
        <v>32.6215</v>
      </c>
      <c r="D11" s="111">
        <f t="shared" si="1"/>
        <v>0.539086873782009</v>
      </c>
      <c r="E11" s="111">
        <f t="shared" si="2"/>
        <v>0.908092018111562</v>
      </c>
      <c r="F11" s="111">
        <f t="shared" si="3"/>
        <v>0.29061465748406</v>
      </c>
      <c r="G11" s="111">
        <f t="shared" si="3"/>
        <v>0.824631113357929</v>
      </c>
      <c r="H11" s="111">
        <v>2</v>
      </c>
      <c r="I11" s="111">
        <v>0</v>
      </c>
      <c r="J11" s="111">
        <v>1</v>
      </c>
      <c r="K11" s="110">
        <f t="shared" si="4"/>
        <v>4</v>
      </c>
      <c r="L11" s="111">
        <f t="shared" si="5"/>
        <v>1</v>
      </c>
      <c r="M11" s="111">
        <f t="shared" si="6"/>
        <v>8.24631113357929</v>
      </c>
      <c r="N11" s="110">
        <f t="shared" si="7"/>
        <v>16</v>
      </c>
      <c r="O11" s="110">
        <f t="shared" si="7"/>
        <v>1</v>
      </c>
      <c r="P11" s="110">
        <f t="shared" si="7"/>
        <v>68.0016473117938</v>
      </c>
      <c r="Q11" s="110">
        <f t="shared" si="8"/>
        <v>32.9852445343172</v>
      </c>
      <c r="R11" s="110">
        <f t="shared" si="9"/>
        <v>4</v>
      </c>
      <c r="S11" s="110">
        <f t="shared" si="9"/>
        <v>8.24631113357929</v>
      </c>
      <c r="T11" s="110">
        <f t="shared" si="10"/>
        <v>1.16245862993624</v>
      </c>
      <c r="U11" s="110">
        <f t="shared" si="11"/>
        <v>0.29061465748406</v>
      </c>
      <c r="V11" s="110">
        <f t="shared" si="12"/>
        <v>2.39649888559213</v>
      </c>
    </row>
    <row r="12" spans="1:22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34">
        <f t="shared" ref="N12:V12" si="13">SUM(N4:N11)</f>
        <v>45</v>
      </c>
      <c r="O12" s="135">
        <f t="shared" si="13"/>
        <v>115</v>
      </c>
      <c r="P12" s="135">
        <f t="shared" si="13"/>
        <v>281.743137470793</v>
      </c>
      <c r="Q12" s="135">
        <f t="shared" si="13"/>
        <v>102.258416131897</v>
      </c>
      <c r="R12" s="135">
        <f t="shared" si="13"/>
        <v>18</v>
      </c>
      <c r="S12" s="135">
        <f t="shared" si="13"/>
        <v>112.78276026764</v>
      </c>
      <c r="T12" s="135">
        <f t="shared" si="13"/>
        <v>3.40728289043804</v>
      </c>
      <c r="U12" s="135">
        <f t="shared" si="13"/>
        <v>3.62125857738907</v>
      </c>
      <c r="V12" s="135">
        <f t="shared" si="13"/>
        <v>9.24761511364249</v>
      </c>
    </row>
    <row r="15" ht="15.5" spans="1:14">
      <c r="A15" s="113" t="s">
        <v>23</v>
      </c>
      <c r="B15" s="113"/>
      <c r="C15" s="113"/>
      <c r="D15" s="113"/>
      <c r="E15" s="113"/>
      <c r="F15" s="113"/>
      <c r="G15" s="108"/>
      <c r="K15" s="136" t="s">
        <v>24</v>
      </c>
      <c r="L15" s="136" t="s">
        <v>25</v>
      </c>
      <c r="M15" s="136" t="s">
        <v>26</v>
      </c>
      <c r="N15" s="136" t="s">
        <v>27</v>
      </c>
    </row>
    <row r="16" ht="15.5" spans="1:14">
      <c r="A16" s="108"/>
      <c r="B16" s="114" t="s">
        <v>28</v>
      </c>
      <c r="C16" s="114" t="s">
        <v>29</v>
      </c>
      <c r="D16" s="114" t="s">
        <v>30</v>
      </c>
      <c r="E16" s="114" t="s">
        <v>31</v>
      </c>
      <c r="F16" s="108"/>
      <c r="G16" s="108"/>
      <c r="K16" s="116">
        <f t="shared" ref="K16:K23" si="14">L16*M4</f>
        <v>-0.00166662802098025</v>
      </c>
      <c r="L16" s="116">
        <f>E46/E34</f>
        <v>-0.000663119970097775</v>
      </c>
      <c r="M16" s="116">
        <f t="shared" ref="M16:M23" si="15">L16*10</f>
        <v>-0.00663119970097775</v>
      </c>
      <c r="N16" s="116">
        <f>K16</f>
        <v>-0.00166662802098025</v>
      </c>
    </row>
    <row r="17" ht="15.5" spans="1:14">
      <c r="A17" s="108"/>
      <c r="B17" s="114" t="s">
        <v>32</v>
      </c>
      <c r="C17" s="114" t="s">
        <v>33</v>
      </c>
      <c r="D17" s="114" t="s">
        <v>34</v>
      </c>
      <c r="E17" s="114" t="s">
        <v>35</v>
      </c>
      <c r="F17" s="108"/>
      <c r="G17" s="108"/>
      <c r="K17" s="116">
        <f t="shared" si="14"/>
        <v>-0.00203096661911889</v>
      </c>
      <c r="L17" s="116">
        <f>E46/E34</f>
        <v>-0.000663119970097775</v>
      </c>
      <c r="M17" s="116">
        <f t="shared" si="15"/>
        <v>-0.00663119970097775</v>
      </c>
      <c r="N17" s="116">
        <f>K17</f>
        <v>-0.00203096661911889</v>
      </c>
    </row>
    <row r="18" ht="15.5" spans="1:14">
      <c r="A18" s="108"/>
      <c r="B18" s="114" t="s">
        <v>36</v>
      </c>
      <c r="C18" s="114" t="s">
        <v>37</v>
      </c>
      <c r="D18" s="114" t="s">
        <v>38</v>
      </c>
      <c r="E18" s="114" t="s">
        <v>39</v>
      </c>
      <c r="F18" s="108"/>
      <c r="G18" s="108"/>
      <c r="K18" s="116">
        <f t="shared" si="14"/>
        <v>-0.00212685490308375</v>
      </c>
      <c r="L18" s="116">
        <f>E46/E34</f>
        <v>-0.000663119970097775</v>
      </c>
      <c r="M18" s="116">
        <f t="shared" si="15"/>
        <v>-0.00663119970097775</v>
      </c>
      <c r="N18" s="116">
        <f>K18</f>
        <v>-0.00212685490308375</v>
      </c>
    </row>
    <row r="19" ht="15.5" spans="1:14">
      <c r="A19" s="108"/>
      <c r="B19" s="108"/>
      <c r="C19" s="108"/>
      <c r="D19" s="108"/>
      <c r="E19" s="108"/>
      <c r="F19" s="108"/>
      <c r="G19" s="108"/>
      <c r="K19" s="116">
        <f t="shared" si="14"/>
        <v>-0.0033942931227723</v>
      </c>
      <c r="L19" s="116">
        <f>E46/E34</f>
        <v>-0.000663119970097775</v>
      </c>
      <c r="M19" s="116">
        <f t="shared" si="15"/>
        <v>-0.00663119970097775</v>
      </c>
      <c r="N19" s="116">
        <f>K19</f>
        <v>-0.0033942931227723</v>
      </c>
    </row>
    <row r="20" ht="15.5" spans="1:14">
      <c r="A20" s="115" t="s">
        <v>40</v>
      </c>
      <c r="B20" s="115"/>
      <c r="C20" s="115"/>
      <c r="D20" s="115"/>
      <c r="E20" s="115"/>
      <c r="F20" s="115"/>
      <c r="G20" s="108"/>
      <c r="K20" s="116">
        <f t="shared" si="14"/>
        <v>-0.00426903745504405</v>
      </c>
      <c r="L20" s="116">
        <f>E46/E34</f>
        <v>-0.000663119970097775</v>
      </c>
      <c r="M20" s="116">
        <f t="shared" si="15"/>
        <v>-0.00663119970097775</v>
      </c>
      <c r="N20" s="116">
        <f>K21</f>
        <v>-0.00505470146147306</v>
      </c>
    </row>
    <row r="21" ht="15.5" spans="1:14">
      <c r="A21" s="108"/>
      <c r="B21" s="116">
        <f>T12</f>
        <v>3.40728289043804</v>
      </c>
      <c r="C21" s="116">
        <f>N12</f>
        <v>45</v>
      </c>
      <c r="D21" s="116">
        <f>R12</f>
        <v>18</v>
      </c>
      <c r="E21" s="116">
        <f>Q12</f>
        <v>102.258416131897</v>
      </c>
      <c r="F21" s="108"/>
      <c r="G21" s="108"/>
      <c r="K21" s="116">
        <f t="shared" si="14"/>
        <v>-0.00505470146147306</v>
      </c>
      <c r="L21" s="116">
        <f>E46/E34</f>
        <v>-0.000663119970097775</v>
      </c>
      <c r="M21" s="116">
        <f t="shared" si="15"/>
        <v>-0.00663119970097775</v>
      </c>
      <c r="N21" s="116">
        <f>K21</f>
        <v>-0.00505470146147306</v>
      </c>
    </row>
    <row r="22" ht="15.5" spans="1:14">
      <c r="A22" s="108"/>
      <c r="B22" s="116">
        <f>U12</f>
        <v>3.62125857738907</v>
      </c>
      <c r="C22" s="116">
        <f>R12</f>
        <v>18</v>
      </c>
      <c r="D22" s="116">
        <f>O12</f>
        <v>115</v>
      </c>
      <c r="E22" s="116">
        <f>S12</f>
        <v>112.78276026764</v>
      </c>
      <c r="F22" s="108"/>
      <c r="G22" s="108"/>
      <c r="K22" s="116">
        <f t="shared" si="14"/>
        <v>-0.00522170840123085</v>
      </c>
      <c r="L22" s="116">
        <f>E46/E34</f>
        <v>-0.000663119970097775</v>
      </c>
      <c r="M22" s="116">
        <f t="shared" si="15"/>
        <v>-0.00663119970097775</v>
      </c>
      <c r="N22" s="116">
        <f>K22</f>
        <v>-0.00522170840123085</v>
      </c>
    </row>
    <row r="23" ht="15.5" spans="1:14">
      <c r="A23" s="108"/>
      <c r="B23" s="116">
        <f>V12</f>
        <v>9.24761511364249</v>
      </c>
      <c r="C23" s="116">
        <f>Q12</f>
        <v>102.258416131897</v>
      </c>
      <c r="D23" s="116">
        <f>S12</f>
        <v>112.78276026764</v>
      </c>
      <c r="E23" s="116">
        <f>P12</f>
        <v>281.743137470793</v>
      </c>
      <c r="F23" s="108"/>
      <c r="G23" s="108"/>
      <c r="K23" s="116">
        <f t="shared" si="14"/>
        <v>-0.00546829359231605</v>
      </c>
      <c r="L23" s="116">
        <f>E46/E34</f>
        <v>-0.000663119970097775</v>
      </c>
      <c r="M23" s="116">
        <f t="shared" si="15"/>
        <v>-0.00663119970097775</v>
      </c>
      <c r="N23" s="116">
        <f t="shared" ref="N23" si="16">K23</f>
        <v>-0.00546829359231605</v>
      </c>
    </row>
    <row r="24" ht="15.5" spans="1:16">
      <c r="A24" s="108"/>
      <c r="B24" s="108"/>
      <c r="C24" s="108"/>
      <c r="D24" s="108"/>
      <c r="E24" s="108"/>
      <c r="F24" s="108"/>
      <c r="G24" s="108"/>
      <c r="N24" s="98">
        <f>SUM(N16:N23)</f>
        <v>-0.0300181475824482</v>
      </c>
      <c r="O24" s="83" t="s">
        <v>41</v>
      </c>
      <c r="P24" s="84">
        <f>N25</f>
        <v>-0.00375226844780603</v>
      </c>
    </row>
    <row r="25" ht="15.5" spans="1:16">
      <c r="A25" s="117" t="s">
        <v>42</v>
      </c>
      <c r="B25" s="117"/>
      <c r="C25" s="117"/>
      <c r="D25" s="117"/>
      <c r="E25" s="117"/>
      <c r="F25" s="117"/>
      <c r="G25" s="117"/>
      <c r="N25" s="98">
        <f>AVERAGE(N16:N23)</f>
        <v>-0.00375226844780603</v>
      </c>
      <c r="O25" s="83"/>
      <c r="P25" s="84"/>
    </row>
    <row r="26" ht="15.5" spans="1:7">
      <c r="A26" s="108"/>
      <c r="B26" s="116">
        <f t="shared" ref="B26:D28" si="17">C21</f>
        <v>45</v>
      </c>
      <c r="C26" s="116">
        <f t="shared" si="17"/>
        <v>18</v>
      </c>
      <c r="D26" s="116">
        <f t="shared" si="17"/>
        <v>102.258416131897</v>
      </c>
      <c r="E26" s="116" t="s">
        <v>43</v>
      </c>
      <c r="F26" s="116">
        <f>B21</f>
        <v>3.40728289043804</v>
      </c>
      <c r="G26" s="108"/>
    </row>
    <row r="27" ht="15.5" spans="1:7">
      <c r="A27" s="108"/>
      <c r="B27" s="116">
        <f t="shared" si="17"/>
        <v>18</v>
      </c>
      <c r="C27" s="116">
        <f t="shared" si="17"/>
        <v>115</v>
      </c>
      <c r="D27" s="116">
        <f t="shared" si="17"/>
        <v>112.78276026764</v>
      </c>
      <c r="E27" s="116" t="s">
        <v>44</v>
      </c>
      <c r="F27" s="116">
        <f>B22</f>
        <v>3.62125857738907</v>
      </c>
      <c r="G27" s="108"/>
    </row>
    <row r="28" ht="15.5" spans="1:7">
      <c r="A28" s="108"/>
      <c r="B28" s="116">
        <f t="shared" si="17"/>
        <v>102.258416131897</v>
      </c>
      <c r="C28" s="116">
        <f t="shared" si="17"/>
        <v>112.78276026764</v>
      </c>
      <c r="D28" s="116">
        <f t="shared" si="17"/>
        <v>281.743137470793</v>
      </c>
      <c r="E28" s="116" t="s">
        <v>25</v>
      </c>
      <c r="F28" s="116">
        <f>B23</f>
        <v>9.24761511364249</v>
      </c>
      <c r="G28" s="108"/>
    </row>
    <row r="29" spans="9:9">
      <c r="I29" s="137"/>
    </row>
    <row r="30" ht="15.5" spans="1:9">
      <c r="A30" s="118" t="s">
        <v>45</v>
      </c>
      <c r="B30" s="118"/>
      <c r="C30" s="118"/>
      <c r="D30" s="118"/>
      <c r="E30" s="118"/>
      <c r="F30" s="118"/>
      <c r="G30" s="118"/>
      <c r="H30" s="118"/>
      <c r="I30" s="137"/>
    </row>
    <row r="31" spans="9:9">
      <c r="I31" s="137"/>
    </row>
    <row r="32" ht="15" customHeight="1" spans="2:7">
      <c r="B32" s="119">
        <f t="shared" ref="B32:D34" si="18">B26</f>
        <v>45</v>
      </c>
      <c r="C32" s="119">
        <f t="shared" si="18"/>
        <v>18</v>
      </c>
      <c r="D32" s="119">
        <f t="shared" si="18"/>
        <v>102.258416131897</v>
      </c>
      <c r="E32" s="120" t="s">
        <v>46</v>
      </c>
      <c r="F32" s="121"/>
      <c r="G32" s="121"/>
    </row>
    <row r="33" ht="15" customHeight="1" spans="2:7">
      <c r="B33" s="119">
        <f t="shared" si="18"/>
        <v>18</v>
      </c>
      <c r="C33" s="119">
        <f t="shared" si="18"/>
        <v>115</v>
      </c>
      <c r="D33" s="119">
        <f t="shared" si="18"/>
        <v>112.78276026764</v>
      </c>
      <c r="E33" s="120"/>
      <c r="F33" s="121"/>
      <c r="G33" s="121"/>
    </row>
    <row r="34" ht="15.5" spans="2:7">
      <c r="B34" s="119">
        <f t="shared" si="18"/>
        <v>102.258416131897</v>
      </c>
      <c r="C34" s="119">
        <f t="shared" si="18"/>
        <v>112.78276026764</v>
      </c>
      <c r="D34" s="119">
        <f t="shared" si="18"/>
        <v>281.743137470793</v>
      </c>
      <c r="E34" s="122">
        <f>MDETERM(B32:D34)</f>
        <v>6995.55378216596</v>
      </c>
      <c r="F34" s="122"/>
      <c r="G34" s="122"/>
    </row>
    <row r="35" ht="15.5" spans="2:6">
      <c r="B35" s="115"/>
      <c r="C35" s="115"/>
      <c r="D35" s="115"/>
      <c r="E35" s="123"/>
      <c r="F35" s="123"/>
    </row>
    <row r="36" ht="15" customHeight="1" spans="2:7">
      <c r="B36" s="119">
        <f>F26</f>
        <v>3.40728289043804</v>
      </c>
      <c r="C36" s="119">
        <f t="shared" ref="C36:D38" si="19">C26</f>
        <v>18</v>
      </c>
      <c r="D36" s="119">
        <f t="shared" si="19"/>
        <v>102.258416131897</v>
      </c>
      <c r="E36" s="120" t="s">
        <v>47</v>
      </c>
      <c r="F36" s="121"/>
      <c r="G36" s="121"/>
    </row>
    <row r="37" ht="15" customHeight="1" spans="2:7">
      <c r="B37" s="119">
        <f>F27</f>
        <v>3.62125857738907</v>
      </c>
      <c r="C37" s="119">
        <f t="shared" si="19"/>
        <v>115</v>
      </c>
      <c r="D37" s="119">
        <f t="shared" si="19"/>
        <v>112.78276026764</v>
      </c>
      <c r="E37" s="120"/>
      <c r="F37" s="121"/>
      <c r="G37" s="121"/>
    </row>
    <row r="38" ht="15.5" spans="2:7">
      <c r="B38" s="119">
        <f>F28</f>
        <v>9.24761511364249</v>
      </c>
      <c r="C38" s="119">
        <f t="shared" si="19"/>
        <v>112.78276026764</v>
      </c>
      <c r="D38" s="119">
        <f t="shared" si="19"/>
        <v>281.743137470793</v>
      </c>
      <c r="E38" s="124">
        <f>MDETERM(B36:D38)</f>
        <v>480.368265490929</v>
      </c>
      <c r="F38" s="124"/>
      <c r="G38" s="124"/>
    </row>
    <row r="39" ht="15.5" spans="2:6">
      <c r="B39" s="115"/>
      <c r="C39" s="115"/>
      <c r="D39" s="115"/>
      <c r="E39" s="121"/>
      <c r="F39" s="121"/>
    </row>
    <row r="40" ht="15" customHeight="1" spans="2:7">
      <c r="B40" s="119">
        <f>B26</f>
        <v>45</v>
      </c>
      <c r="C40" s="119">
        <f>F26</f>
        <v>3.40728289043804</v>
      </c>
      <c r="D40" s="119">
        <f>D26</f>
        <v>102.258416131897</v>
      </c>
      <c r="E40" s="120" t="s">
        <v>48</v>
      </c>
      <c r="F40" s="121"/>
      <c r="G40" s="121"/>
    </row>
    <row r="41" ht="15" customHeight="1" spans="2:7">
      <c r="B41" s="119">
        <f>B27</f>
        <v>18</v>
      </c>
      <c r="C41" s="119">
        <f>F27</f>
        <v>3.62125857738907</v>
      </c>
      <c r="D41" s="119">
        <f>D27</f>
        <v>112.78276026764</v>
      </c>
      <c r="E41" s="120"/>
      <c r="F41" s="121"/>
      <c r="G41" s="121"/>
    </row>
    <row r="42" ht="15.5" spans="2:7">
      <c r="B42" s="119">
        <f>B28</f>
        <v>102.258416131897</v>
      </c>
      <c r="C42" s="119">
        <f>F28</f>
        <v>9.24761511364249</v>
      </c>
      <c r="D42" s="119">
        <f>D28</f>
        <v>281.743137470793</v>
      </c>
      <c r="E42" s="124">
        <f>MDETERM(B40:D42)</f>
        <v>149.645802928405</v>
      </c>
      <c r="F42" s="124"/>
      <c r="G42" s="124"/>
    </row>
    <row r="43" ht="15.5" spans="2:6">
      <c r="B43" s="115"/>
      <c r="C43" s="115"/>
      <c r="D43" s="115"/>
      <c r="E43" s="121"/>
      <c r="F43" s="121"/>
    </row>
    <row r="44" ht="15" customHeight="1" spans="2:7">
      <c r="B44" s="119">
        <f t="shared" ref="B44:C46" si="20">B26</f>
        <v>45</v>
      </c>
      <c r="C44" s="119">
        <f t="shared" si="20"/>
        <v>18</v>
      </c>
      <c r="D44" s="119">
        <f>F26</f>
        <v>3.40728289043804</v>
      </c>
      <c r="E44" s="120" t="s">
        <v>49</v>
      </c>
      <c r="F44" s="121"/>
      <c r="G44" s="121"/>
    </row>
    <row r="45" ht="15" customHeight="1" spans="2:7">
      <c r="B45" s="119">
        <f t="shared" si="20"/>
        <v>18</v>
      </c>
      <c r="C45" s="119">
        <f t="shared" si="20"/>
        <v>115</v>
      </c>
      <c r="D45" s="119">
        <f>F27</f>
        <v>3.62125857738907</v>
      </c>
      <c r="E45" s="120"/>
      <c r="F45" s="121"/>
      <c r="G45" s="121"/>
    </row>
    <row r="46" ht="15.5" spans="2:7">
      <c r="B46" s="119">
        <f t="shared" si="20"/>
        <v>102.258416131897</v>
      </c>
      <c r="C46" s="119">
        <f t="shared" si="20"/>
        <v>112.78276026764</v>
      </c>
      <c r="D46" s="119">
        <f>F28</f>
        <v>9.24761511364249</v>
      </c>
      <c r="E46" s="122">
        <f>MDETERM(B44:D46)</f>
        <v>-4.63889141484727</v>
      </c>
      <c r="F46" s="122"/>
      <c r="G46" s="122"/>
    </row>
    <row r="49" ht="15.5" spans="1:20">
      <c r="A49" s="125" t="s">
        <v>50</v>
      </c>
      <c r="B49" s="125"/>
      <c r="C49" s="125"/>
      <c r="D49" s="125"/>
      <c r="E49" s="125"/>
      <c r="F49" s="125"/>
      <c r="G49" s="108"/>
      <c r="H49" s="125" t="s">
        <v>51</v>
      </c>
      <c r="I49" s="125"/>
      <c r="J49" s="125"/>
      <c r="K49" s="125"/>
      <c r="L49" s="125"/>
      <c r="M49" s="125"/>
      <c r="O49" s="55" t="s">
        <v>52</v>
      </c>
      <c r="P49" s="55"/>
      <c r="Q49" s="55"/>
      <c r="R49" s="55"/>
      <c r="S49" s="55"/>
      <c r="T49" s="55"/>
    </row>
    <row r="50" ht="15.5" spans="1:20">
      <c r="A50" s="108"/>
      <c r="B50" s="108"/>
      <c r="C50" s="126" t="s">
        <v>53</v>
      </c>
      <c r="D50" s="127"/>
      <c r="E50" s="108"/>
      <c r="F50" s="108"/>
      <c r="G50" s="108"/>
      <c r="H50" s="108"/>
      <c r="I50" s="108"/>
      <c r="J50" s="129" t="s">
        <v>54</v>
      </c>
      <c r="K50" s="130"/>
      <c r="L50" s="108"/>
      <c r="M50" s="108"/>
      <c r="O50" s="48"/>
      <c r="P50" s="48"/>
      <c r="Q50" s="59" t="s">
        <v>55</v>
      </c>
      <c r="R50" s="61"/>
      <c r="S50" s="48"/>
      <c r="T50" s="48"/>
    </row>
    <row r="51" ht="15.5" spans="1:20">
      <c r="A51" s="108"/>
      <c r="B51" s="108"/>
      <c r="C51" s="116" t="s">
        <v>43</v>
      </c>
      <c r="D51" s="119">
        <f>E38/E34</f>
        <v>0.0686676538340038</v>
      </c>
      <c r="E51" s="108"/>
      <c r="F51" s="108"/>
      <c r="G51" s="108"/>
      <c r="H51" s="108"/>
      <c r="I51" s="108"/>
      <c r="J51" s="116" t="s">
        <v>44</v>
      </c>
      <c r="K51" s="116">
        <f>E42/E34</f>
        <v>0.0213915592086366</v>
      </c>
      <c r="L51" s="108"/>
      <c r="M51" s="108"/>
      <c r="O51" s="48"/>
      <c r="P51" s="48"/>
      <c r="Q51" s="51" t="s">
        <v>25</v>
      </c>
      <c r="R51" s="51">
        <f>E46/E34</f>
        <v>-0.000663119970097775</v>
      </c>
      <c r="S51" s="48"/>
      <c r="T51" s="48"/>
    </row>
    <row r="52" ht="15.5" spans="1:13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</row>
    <row r="53" ht="15.5" spans="1:13">
      <c r="A53" s="128" t="s">
        <v>56</v>
      </c>
      <c r="B53" s="128"/>
      <c r="C53" s="128"/>
      <c r="D53" s="128"/>
      <c r="E53" s="128"/>
      <c r="F53" s="128"/>
      <c r="G53" s="108"/>
      <c r="H53" s="128" t="s">
        <v>57</v>
      </c>
      <c r="I53" s="128"/>
      <c r="J53" s="128"/>
      <c r="K53" s="128"/>
      <c r="L53" s="128"/>
      <c r="M53" s="128"/>
    </row>
    <row r="54" ht="15.5" spans="1:13">
      <c r="A54" s="108"/>
      <c r="B54" s="129" t="s">
        <v>58</v>
      </c>
      <c r="C54" s="130"/>
      <c r="D54" s="119">
        <v>1.54178</v>
      </c>
      <c r="E54" s="119"/>
      <c r="F54" s="108"/>
      <c r="G54" s="108"/>
      <c r="H54" s="108"/>
      <c r="I54" s="129" t="s">
        <v>58</v>
      </c>
      <c r="J54" s="130"/>
      <c r="K54" s="119">
        <v>1.54178</v>
      </c>
      <c r="L54" s="119"/>
      <c r="M54" s="108"/>
    </row>
    <row r="55" ht="15.5" spans="1:13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ht="15.5" spans="1:13">
      <c r="A56" s="108"/>
      <c r="B56" s="129" t="s">
        <v>59</v>
      </c>
      <c r="C56" s="131"/>
      <c r="D56" s="130"/>
      <c r="E56" s="108"/>
      <c r="F56" s="108"/>
      <c r="G56" s="108"/>
      <c r="H56" s="108"/>
      <c r="I56" s="129" t="s">
        <v>60</v>
      </c>
      <c r="J56" s="131"/>
      <c r="K56" s="130"/>
      <c r="L56" s="108"/>
      <c r="M56" s="108"/>
    </row>
    <row r="57" ht="15.5" spans="1:13">
      <c r="A57" s="108"/>
      <c r="B57" s="119" t="s">
        <v>61</v>
      </c>
      <c r="C57" s="119">
        <f>D54/(SQRT(3*D51))</f>
        <v>3.39692279034769</v>
      </c>
      <c r="D57" s="119"/>
      <c r="E57" s="108"/>
      <c r="F57" s="108"/>
      <c r="G57" s="108"/>
      <c r="H57" s="108"/>
      <c r="I57" s="119" t="s">
        <v>62</v>
      </c>
      <c r="J57" s="129">
        <f>K54/(2*SQRT(K51))</f>
        <v>5.27073512207696</v>
      </c>
      <c r="K57" s="130"/>
      <c r="L57" s="108"/>
      <c r="M57" s="108"/>
    </row>
    <row r="58" ht="15.5" spans="1:13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</row>
    <row r="59" ht="15.5" spans="1:13">
      <c r="A59" s="108"/>
      <c r="B59" s="108"/>
      <c r="C59" s="108"/>
      <c r="D59" s="108"/>
      <c r="E59" s="108"/>
      <c r="F59" s="132" t="s">
        <v>63</v>
      </c>
      <c r="G59" s="132"/>
      <c r="H59" s="108"/>
      <c r="I59" s="108"/>
      <c r="J59" s="108"/>
      <c r="K59" s="108"/>
      <c r="L59" s="108"/>
      <c r="M59" s="108"/>
    </row>
    <row r="60" ht="15.5" spans="1:13">
      <c r="A60" s="108"/>
      <c r="B60" s="108"/>
      <c r="C60" s="108"/>
      <c r="D60" s="108"/>
      <c r="E60" s="108"/>
      <c r="F60" s="129" t="s">
        <v>61</v>
      </c>
      <c r="G60" s="133">
        <v>3.429</v>
      </c>
      <c r="H60" s="108"/>
      <c r="I60" s="108"/>
      <c r="J60" s="108"/>
      <c r="K60" s="108"/>
      <c r="L60" s="108"/>
      <c r="M60" s="108"/>
    </row>
    <row r="61" ht="15.5" spans="1:13">
      <c r="A61" s="108"/>
      <c r="B61" s="108"/>
      <c r="C61" s="108"/>
      <c r="D61" s="108"/>
      <c r="E61" s="108"/>
      <c r="F61" s="129" t="s">
        <v>62</v>
      </c>
      <c r="G61" s="133">
        <v>5.322</v>
      </c>
      <c r="H61" s="108"/>
      <c r="I61" s="108"/>
      <c r="J61" s="108"/>
      <c r="K61" s="108"/>
      <c r="L61" s="108"/>
      <c r="M61" s="108"/>
    </row>
  </sheetData>
  <mergeCells count="32">
    <mergeCell ref="A1:V1"/>
    <mergeCell ref="A15:F15"/>
    <mergeCell ref="A20:F20"/>
    <mergeCell ref="A25:G25"/>
    <mergeCell ref="A30:H30"/>
    <mergeCell ref="E34:G34"/>
    <mergeCell ref="E38:G38"/>
    <mergeCell ref="E42:G42"/>
    <mergeCell ref="E46:G46"/>
    <mergeCell ref="A49:F49"/>
    <mergeCell ref="H49:M49"/>
    <mergeCell ref="O49:T49"/>
    <mergeCell ref="C50:D50"/>
    <mergeCell ref="J50:K50"/>
    <mergeCell ref="Q50:R50"/>
    <mergeCell ref="A53:F53"/>
    <mergeCell ref="H53:M53"/>
    <mergeCell ref="B54:C54"/>
    <mergeCell ref="D54:E54"/>
    <mergeCell ref="I54:J54"/>
    <mergeCell ref="K54:L54"/>
    <mergeCell ref="B56:D56"/>
    <mergeCell ref="I56:K56"/>
    <mergeCell ref="C57:D57"/>
    <mergeCell ref="J57:K57"/>
    <mergeCell ref="F59:G59"/>
    <mergeCell ref="O24:O25"/>
    <mergeCell ref="P24:P25"/>
    <mergeCell ref="E44:G45"/>
    <mergeCell ref="E32:G33"/>
    <mergeCell ref="E36:G37"/>
    <mergeCell ref="E40:G4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2"/>
  <sheetViews>
    <sheetView topLeftCell="E38" workbookViewId="0">
      <selection activeCell="V48" sqref="V48"/>
    </sheetView>
  </sheetViews>
  <sheetFormatPr defaultColWidth="9" defaultRowHeight="14.5"/>
  <cols>
    <col min="14" max="14" width="9.13636363636364" customWidth="1"/>
    <col min="19" max="19" width="12.1363636363636" customWidth="1"/>
  </cols>
  <sheetData>
    <row r="1" spans="1:24">
      <c r="A1" s="50" t="s">
        <v>64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</row>
    <row r="2" spans="1:2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spans="1:24">
      <c r="A3" s="42" t="s">
        <v>1</v>
      </c>
      <c r="B3" s="42" t="s">
        <v>65</v>
      </c>
      <c r="C3" s="42" t="s">
        <v>66</v>
      </c>
      <c r="D3" s="42" t="s">
        <v>67</v>
      </c>
      <c r="E3" s="42" t="s">
        <v>68</v>
      </c>
      <c r="F3" s="42" t="s">
        <v>4</v>
      </c>
      <c r="G3" s="42" t="s">
        <v>5</v>
      </c>
      <c r="H3" s="42" t="s">
        <v>6</v>
      </c>
      <c r="I3" s="42" t="s">
        <v>7</v>
      </c>
      <c r="J3" s="42" t="s">
        <v>8</v>
      </c>
      <c r="K3" s="42" t="s">
        <v>9</v>
      </c>
      <c r="L3" s="42" t="s">
        <v>10</v>
      </c>
      <c r="M3" s="42" t="s">
        <v>11</v>
      </c>
      <c r="N3" s="42" t="s">
        <v>12</v>
      </c>
      <c r="O3" s="42" t="s">
        <v>13</v>
      </c>
      <c r="P3" s="42" t="s">
        <v>14</v>
      </c>
      <c r="Q3" s="42" t="s">
        <v>15</v>
      </c>
      <c r="R3" s="42" t="s">
        <v>16</v>
      </c>
      <c r="S3" s="42" t="s">
        <v>17</v>
      </c>
      <c r="T3" s="42" t="s">
        <v>18</v>
      </c>
      <c r="U3" s="42" t="s">
        <v>19</v>
      </c>
      <c r="V3" s="42" t="s">
        <v>20</v>
      </c>
      <c r="W3" s="73" t="s">
        <v>69</v>
      </c>
      <c r="X3" s="74" t="s">
        <v>70</v>
      </c>
    </row>
    <row r="4" spans="1:24">
      <c r="A4" s="99">
        <v>1</v>
      </c>
      <c r="B4" s="99">
        <v>32.388</v>
      </c>
      <c r="C4" s="99">
        <f t="shared" ref="C4:C15" si="0">B4/2</f>
        <v>16.194</v>
      </c>
      <c r="D4" s="99">
        <f>RADIANS(B4)</f>
        <v>0.565277238135923</v>
      </c>
      <c r="E4" s="99">
        <f>RADIANS(C4)</f>
        <v>0.282638619067962</v>
      </c>
      <c r="F4" s="99">
        <f t="shared" ref="F4:F15" si="1">SIN(RADIANS(C4))</f>
        <v>0.278890542790066</v>
      </c>
      <c r="G4" s="99">
        <f t="shared" ref="G4:G15" si="2">SIN(RADIANS(B4))</f>
        <v>0.535649947601094</v>
      </c>
      <c r="H4" s="99">
        <f>F4^2</f>
        <v>0.0777799348577377</v>
      </c>
      <c r="I4" s="99">
        <f>G4^2</f>
        <v>0.286920866365055</v>
      </c>
      <c r="J4" s="99">
        <v>1</v>
      </c>
      <c r="K4" s="99">
        <v>0</v>
      </c>
      <c r="L4" s="99">
        <v>0</v>
      </c>
      <c r="M4" s="99">
        <f>(J4^2+(J4*K4)+K4^2)</f>
        <v>1</v>
      </c>
      <c r="N4" s="99">
        <f>L4^2</f>
        <v>0</v>
      </c>
      <c r="O4" s="99">
        <f>10*I4</f>
        <v>2.86920866365055</v>
      </c>
      <c r="P4" s="99">
        <f>M4^2</f>
        <v>1</v>
      </c>
      <c r="Q4" s="99">
        <f>N4^2</f>
        <v>0</v>
      </c>
      <c r="R4" s="99">
        <f>O4^2</f>
        <v>8.23235835556738</v>
      </c>
      <c r="S4" s="99">
        <f>M4*O4</f>
        <v>2.86920866365055</v>
      </c>
      <c r="T4" s="99">
        <f>M4*N4</f>
        <v>0</v>
      </c>
      <c r="U4" s="99">
        <f>N4*O4</f>
        <v>0</v>
      </c>
      <c r="V4" s="99">
        <f>M4*H4</f>
        <v>0.0777799348577377</v>
      </c>
      <c r="W4" s="106">
        <f>N4*H4</f>
        <v>0</v>
      </c>
      <c r="X4" s="106">
        <f>O4*H4</f>
        <v>0.223166862951996</v>
      </c>
    </row>
    <row r="5" spans="1:24">
      <c r="A5" s="99">
        <v>2</v>
      </c>
      <c r="B5" s="99">
        <v>34.563</v>
      </c>
      <c r="C5" s="99">
        <f t="shared" si="0"/>
        <v>17.2815</v>
      </c>
      <c r="D5" s="99">
        <f t="shared" ref="D5:E15" si="3">RADIANS(B5)</f>
        <v>0.6032381493668</v>
      </c>
      <c r="E5" s="99">
        <f t="shared" si="3"/>
        <v>0.3016190746834</v>
      </c>
      <c r="F5" s="99">
        <f t="shared" si="1"/>
        <v>0.297066579770562</v>
      </c>
      <c r="G5" s="99">
        <f t="shared" si="2"/>
        <v>0.567312068415115</v>
      </c>
      <c r="H5" s="99">
        <f t="shared" ref="H5:I15" si="4">F5^2</f>
        <v>0.0882485528165797</v>
      </c>
      <c r="I5" s="99">
        <f t="shared" si="4"/>
        <v>0.321842982969436</v>
      </c>
      <c r="J5" s="99">
        <v>0</v>
      </c>
      <c r="K5" s="99">
        <v>0</v>
      </c>
      <c r="L5" s="99">
        <v>2</v>
      </c>
      <c r="M5" s="99">
        <f t="shared" ref="M5:M15" si="5">(J5^2+(J5*K5)+K5^2)</f>
        <v>0</v>
      </c>
      <c r="N5" s="99">
        <f t="shared" ref="N5:N15" si="6">L5^2</f>
        <v>4</v>
      </c>
      <c r="O5" s="99">
        <f t="shared" ref="O5:O15" si="7">10*I5</f>
        <v>3.21842982969436</v>
      </c>
      <c r="P5" s="99">
        <f t="shared" ref="P5:R15" si="8">M5^2</f>
        <v>0</v>
      </c>
      <c r="Q5" s="99">
        <f t="shared" si="8"/>
        <v>16</v>
      </c>
      <c r="R5" s="99">
        <f t="shared" si="8"/>
        <v>10.3582905686665</v>
      </c>
      <c r="S5" s="99">
        <f t="shared" ref="S5:S15" si="9">M5*O5</f>
        <v>0</v>
      </c>
      <c r="T5" s="99">
        <f t="shared" ref="T5:U15" si="10">M5*N5</f>
        <v>0</v>
      </c>
      <c r="U5" s="99">
        <f t="shared" si="10"/>
        <v>12.8737193187775</v>
      </c>
      <c r="V5" s="99">
        <f t="shared" ref="V5:V15" si="11">M5*H5</f>
        <v>0</v>
      </c>
      <c r="W5" s="106">
        <f t="shared" ref="W5:W15" si="12">N5*H5</f>
        <v>0.352994211266319</v>
      </c>
      <c r="X5" s="106">
        <f t="shared" ref="X5:X15" si="13">O5*H5</f>
        <v>0.284021774812239</v>
      </c>
    </row>
    <row r="6" spans="1:24">
      <c r="A6" s="99">
        <v>3</v>
      </c>
      <c r="B6" s="99">
        <v>36.853</v>
      </c>
      <c r="C6" s="99">
        <f t="shared" si="0"/>
        <v>18.4265</v>
      </c>
      <c r="D6" s="99">
        <f t="shared" si="3"/>
        <v>0.64320618923747</v>
      </c>
      <c r="E6" s="99">
        <f t="shared" si="3"/>
        <v>0.321603094618735</v>
      </c>
      <c r="F6" s="99">
        <f t="shared" si="1"/>
        <v>0.316087869950821</v>
      </c>
      <c r="G6" s="99">
        <f t="shared" si="2"/>
        <v>0.599764038265506</v>
      </c>
      <c r="H6" s="99">
        <f t="shared" si="4"/>
        <v>0.0999115415300471</v>
      </c>
      <c r="I6" s="99">
        <f t="shared" si="4"/>
        <v>0.359716901596547</v>
      </c>
      <c r="J6" s="99">
        <v>1</v>
      </c>
      <c r="K6" s="99">
        <v>0</v>
      </c>
      <c r="L6" s="99">
        <v>1</v>
      </c>
      <c r="M6" s="99">
        <f t="shared" si="5"/>
        <v>1</v>
      </c>
      <c r="N6" s="99">
        <f t="shared" si="6"/>
        <v>1</v>
      </c>
      <c r="O6" s="99">
        <f t="shared" si="7"/>
        <v>3.59716901596547</v>
      </c>
      <c r="P6" s="99">
        <f t="shared" si="8"/>
        <v>1</v>
      </c>
      <c r="Q6" s="99">
        <f t="shared" si="8"/>
        <v>1</v>
      </c>
      <c r="R6" s="99">
        <f t="shared" si="8"/>
        <v>12.939624929422</v>
      </c>
      <c r="S6" s="99">
        <f t="shared" si="9"/>
        <v>3.59716901596547</v>
      </c>
      <c r="T6" s="99">
        <f t="shared" si="10"/>
        <v>1</v>
      </c>
      <c r="U6" s="99">
        <f t="shared" si="10"/>
        <v>3.59716901596547</v>
      </c>
      <c r="V6" s="99">
        <f t="shared" si="11"/>
        <v>0.0999115415300471</v>
      </c>
      <c r="W6" s="106">
        <f t="shared" si="12"/>
        <v>0.0999115415300471</v>
      </c>
      <c r="X6" s="106">
        <f t="shared" si="13"/>
        <v>0.359398701529233</v>
      </c>
    </row>
    <row r="7" spans="1:24">
      <c r="A7" s="99">
        <v>4</v>
      </c>
      <c r="B7" s="99">
        <v>48.077</v>
      </c>
      <c r="C7" s="99">
        <f t="shared" si="0"/>
        <v>24.0385</v>
      </c>
      <c r="D7" s="99">
        <f t="shared" si="3"/>
        <v>0.839101944481314</v>
      </c>
      <c r="E7" s="99">
        <f t="shared" si="3"/>
        <v>0.419550972240657</v>
      </c>
      <c r="F7" s="99">
        <f t="shared" si="1"/>
        <v>0.407350409684859</v>
      </c>
      <c r="G7" s="99">
        <f t="shared" si="2"/>
        <v>0.744043401098466</v>
      </c>
      <c r="H7" s="99">
        <f t="shared" si="4"/>
        <v>0.165934356270423</v>
      </c>
      <c r="I7" s="99">
        <f t="shared" si="4"/>
        <v>0.553600582718173</v>
      </c>
      <c r="J7" s="99">
        <v>1</v>
      </c>
      <c r="K7" s="99">
        <v>0</v>
      </c>
      <c r="L7" s="99">
        <v>2</v>
      </c>
      <c r="M7" s="99">
        <f t="shared" si="5"/>
        <v>1</v>
      </c>
      <c r="N7" s="99">
        <f t="shared" si="6"/>
        <v>4</v>
      </c>
      <c r="O7" s="99">
        <f t="shared" si="7"/>
        <v>5.53600582718173</v>
      </c>
      <c r="P7" s="99">
        <f t="shared" si="8"/>
        <v>1</v>
      </c>
      <c r="Q7" s="99">
        <f t="shared" si="8"/>
        <v>16</v>
      </c>
      <c r="R7" s="99">
        <f t="shared" si="8"/>
        <v>30.64736051859</v>
      </c>
      <c r="S7" s="99">
        <f t="shared" si="9"/>
        <v>5.53600582718173</v>
      </c>
      <c r="T7" s="99">
        <f t="shared" si="10"/>
        <v>4</v>
      </c>
      <c r="U7" s="99">
        <f t="shared" si="10"/>
        <v>22.1440233087269</v>
      </c>
      <c r="V7" s="99">
        <f t="shared" si="11"/>
        <v>0.165934356270423</v>
      </c>
      <c r="W7" s="106">
        <f t="shared" si="12"/>
        <v>0.663737425081691</v>
      </c>
      <c r="X7" s="106">
        <f t="shared" si="13"/>
        <v>0.918613563242709</v>
      </c>
    </row>
    <row r="8" spans="1:24">
      <c r="A8" s="99">
        <v>5</v>
      </c>
      <c r="B8" s="99">
        <v>57.776</v>
      </c>
      <c r="C8" s="99">
        <f t="shared" si="0"/>
        <v>28.888</v>
      </c>
      <c r="D8" s="99">
        <f t="shared" si="3"/>
        <v>1.00838142863224</v>
      </c>
      <c r="E8" s="99">
        <f t="shared" si="3"/>
        <v>0.504190714316122</v>
      </c>
      <c r="F8" s="99">
        <f t="shared" si="1"/>
        <v>0.483099015795007</v>
      </c>
      <c r="G8" s="99">
        <f t="shared" si="2"/>
        <v>0.845969881205164</v>
      </c>
      <c r="H8" s="99">
        <f t="shared" si="4"/>
        <v>0.233384659062105</v>
      </c>
      <c r="I8" s="99">
        <f t="shared" si="4"/>
        <v>0.715665039906279</v>
      </c>
      <c r="J8" s="99">
        <v>1</v>
      </c>
      <c r="K8" s="99">
        <v>1</v>
      </c>
      <c r="L8" s="99">
        <v>0</v>
      </c>
      <c r="M8" s="99">
        <f t="shared" si="5"/>
        <v>3</v>
      </c>
      <c r="N8" s="99">
        <f t="shared" si="6"/>
        <v>0</v>
      </c>
      <c r="O8" s="99">
        <f t="shared" si="7"/>
        <v>7.1566503990628</v>
      </c>
      <c r="P8" s="99">
        <f t="shared" si="8"/>
        <v>9</v>
      </c>
      <c r="Q8" s="99">
        <f t="shared" si="8"/>
        <v>0</v>
      </c>
      <c r="R8" s="99">
        <f t="shared" si="8"/>
        <v>51.2176449344057</v>
      </c>
      <c r="S8" s="99">
        <f t="shared" si="9"/>
        <v>21.4699511971884</v>
      </c>
      <c r="T8" s="99">
        <f t="shared" si="10"/>
        <v>0</v>
      </c>
      <c r="U8" s="99">
        <f t="shared" si="10"/>
        <v>0</v>
      </c>
      <c r="V8" s="99">
        <f t="shared" si="11"/>
        <v>0.700153977186314</v>
      </c>
      <c r="W8" s="106">
        <f t="shared" si="12"/>
        <v>0</v>
      </c>
      <c r="X8" s="106">
        <f t="shared" si="13"/>
        <v>1.67025241341195</v>
      </c>
    </row>
    <row r="9" spans="1:24">
      <c r="A9" s="99">
        <v>6</v>
      </c>
      <c r="B9" s="99">
        <v>63.449</v>
      </c>
      <c r="C9" s="99">
        <f t="shared" si="0"/>
        <v>31.7245</v>
      </c>
      <c r="D9" s="99">
        <f t="shared" si="3"/>
        <v>1.10739395709788</v>
      </c>
      <c r="E9" s="99">
        <f t="shared" si="3"/>
        <v>0.553696978548941</v>
      </c>
      <c r="F9" s="99">
        <f t="shared" si="1"/>
        <v>0.525835414672541</v>
      </c>
      <c r="G9" s="99">
        <f t="shared" si="2"/>
        <v>0.894536838453162</v>
      </c>
      <c r="H9" s="99">
        <f t="shared" si="4"/>
        <v>0.276502883323844</v>
      </c>
      <c r="I9" s="99">
        <f t="shared" si="4"/>
        <v>0.800196155349778</v>
      </c>
      <c r="J9" s="99">
        <v>1</v>
      </c>
      <c r="K9" s="99">
        <v>0</v>
      </c>
      <c r="L9" s="99">
        <v>3</v>
      </c>
      <c r="M9" s="99">
        <f t="shared" si="5"/>
        <v>1</v>
      </c>
      <c r="N9" s="99">
        <f t="shared" si="6"/>
        <v>9</v>
      </c>
      <c r="O9" s="99">
        <f t="shared" si="7"/>
        <v>8.00196155349778</v>
      </c>
      <c r="P9" s="99">
        <f t="shared" si="8"/>
        <v>1</v>
      </c>
      <c r="Q9" s="99">
        <f t="shared" si="8"/>
        <v>81</v>
      </c>
      <c r="R9" s="99">
        <f t="shared" si="8"/>
        <v>64.0313887036566</v>
      </c>
      <c r="S9" s="99">
        <f t="shared" si="9"/>
        <v>8.00196155349778</v>
      </c>
      <c r="T9" s="99">
        <f t="shared" si="10"/>
        <v>9</v>
      </c>
      <c r="U9" s="99">
        <f t="shared" si="10"/>
        <v>72.01765398148</v>
      </c>
      <c r="V9" s="99">
        <f t="shared" si="11"/>
        <v>0.276502883323844</v>
      </c>
      <c r="W9" s="106">
        <f t="shared" si="12"/>
        <v>2.48852594991459</v>
      </c>
      <c r="X9" s="106">
        <f t="shared" si="13"/>
        <v>2.21256544178868</v>
      </c>
    </row>
    <row r="10" spans="1:24">
      <c r="A10" s="99">
        <v>7</v>
      </c>
      <c r="B10" s="99">
        <v>67.811</v>
      </c>
      <c r="C10" s="99">
        <f t="shared" si="0"/>
        <v>33.9055</v>
      </c>
      <c r="D10" s="99">
        <f t="shared" si="3"/>
        <v>1.18352521906987</v>
      </c>
      <c r="E10" s="99">
        <f t="shared" si="3"/>
        <v>0.591762609534937</v>
      </c>
      <c r="F10" s="99">
        <f t="shared" si="1"/>
        <v>0.557824781869485</v>
      </c>
      <c r="G10" s="99">
        <f t="shared" si="2"/>
        <v>0.925943107969914</v>
      </c>
      <c r="H10" s="99">
        <f t="shared" si="4"/>
        <v>0.311168487267739</v>
      </c>
      <c r="I10" s="99">
        <f t="shared" si="4"/>
        <v>0.857370639196984</v>
      </c>
      <c r="J10" s="99">
        <v>2</v>
      </c>
      <c r="K10" s="99">
        <v>0</v>
      </c>
      <c r="L10" s="99">
        <v>0</v>
      </c>
      <c r="M10" s="99">
        <f t="shared" si="5"/>
        <v>4</v>
      </c>
      <c r="N10" s="99">
        <f t="shared" si="6"/>
        <v>0</v>
      </c>
      <c r="O10" s="99">
        <f t="shared" si="7"/>
        <v>8.57370639196984</v>
      </c>
      <c r="P10" s="99">
        <f t="shared" si="8"/>
        <v>16</v>
      </c>
      <c r="Q10" s="99">
        <f t="shared" si="8"/>
        <v>0</v>
      </c>
      <c r="R10" s="99">
        <f t="shared" si="8"/>
        <v>73.5084412957044</v>
      </c>
      <c r="S10" s="99">
        <f t="shared" si="9"/>
        <v>34.2948255678793</v>
      </c>
      <c r="T10" s="99">
        <f t="shared" si="10"/>
        <v>0</v>
      </c>
      <c r="U10" s="99">
        <f t="shared" si="10"/>
        <v>0</v>
      </c>
      <c r="V10" s="99">
        <f t="shared" si="11"/>
        <v>1.24467394907096</v>
      </c>
      <c r="W10" s="106">
        <f t="shared" si="12"/>
        <v>0</v>
      </c>
      <c r="X10" s="106">
        <f t="shared" si="13"/>
        <v>2.667867248267</v>
      </c>
    </row>
    <row r="11" spans="1:24">
      <c r="A11" s="100">
        <v>8</v>
      </c>
      <c r="B11" s="100">
        <v>69.103</v>
      </c>
      <c r="C11" s="100">
        <f t="shared" si="0"/>
        <v>34.5515</v>
      </c>
      <c r="D11" s="99">
        <f t="shared" si="3"/>
        <v>1.20607487300564</v>
      </c>
      <c r="E11" s="99">
        <f t="shared" si="3"/>
        <v>0.603037436502821</v>
      </c>
      <c r="F11" s="100">
        <f t="shared" si="1"/>
        <v>0.567146769364532</v>
      </c>
      <c r="G11" s="100">
        <f t="shared" si="2"/>
        <v>0.934223151798399</v>
      </c>
      <c r="H11" s="100">
        <f t="shared" si="4"/>
        <v>0.321655458000626</v>
      </c>
      <c r="I11" s="100">
        <f t="shared" si="4"/>
        <v>0.872772897356134</v>
      </c>
      <c r="J11" s="100">
        <v>1</v>
      </c>
      <c r="K11" s="100">
        <v>1</v>
      </c>
      <c r="L11" s="100">
        <v>2</v>
      </c>
      <c r="M11" s="99">
        <f t="shared" si="5"/>
        <v>3</v>
      </c>
      <c r="N11" s="100">
        <f t="shared" si="6"/>
        <v>4</v>
      </c>
      <c r="O11" s="100">
        <f t="shared" si="7"/>
        <v>8.72772897356134</v>
      </c>
      <c r="P11" s="99">
        <f t="shared" si="8"/>
        <v>9</v>
      </c>
      <c r="Q11" s="99">
        <f t="shared" si="8"/>
        <v>16</v>
      </c>
      <c r="R11" s="99">
        <f t="shared" si="8"/>
        <v>76.1732530359422</v>
      </c>
      <c r="S11" s="99">
        <f t="shared" si="9"/>
        <v>26.183186920684</v>
      </c>
      <c r="T11" s="99">
        <f t="shared" si="10"/>
        <v>12</v>
      </c>
      <c r="U11" s="99">
        <f t="shared" si="10"/>
        <v>34.9109158942454</v>
      </c>
      <c r="V11" s="99">
        <f t="shared" si="11"/>
        <v>0.964966374001879</v>
      </c>
      <c r="W11" s="106">
        <f t="shared" si="12"/>
        <v>1.2866218320025</v>
      </c>
      <c r="X11" s="106">
        <f t="shared" si="13"/>
        <v>2.80732166029621</v>
      </c>
    </row>
    <row r="12" spans="1:24">
      <c r="A12" s="100">
        <v>9</v>
      </c>
      <c r="B12" s="100">
        <v>70.51</v>
      </c>
      <c r="C12" s="100">
        <f t="shared" si="0"/>
        <v>35.255</v>
      </c>
      <c r="D12" s="99">
        <f t="shared" si="3"/>
        <v>1.2306316555812</v>
      </c>
      <c r="E12" s="99">
        <f t="shared" si="3"/>
        <v>0.615315827790601</v>
      </c>
      <c r="F12" s="100">
        <f t="shared" si="1"/>
        <v>0.577216453259268</v>
      </c>
      <c r="G12" s="100">
        <f t="shared" si="2"/>
        <v>0.942699737022225</v>
      </c>
      <c r="H12" s="100">
        <f t="shared" si="4"/>
        <v>0.333178833913209</v>
      </c>
      <c r="I12" s="100">
        <f t="shared" si="4"/>
        <v>0.888682794181773</v>
      </c>
      <c r="J12" s="100">
        <v>2</v>
      </c>
      <c r="K12" s="100">
        <v>0</v>
      </c>
      <c r="L12" s="100">
        <v>1</v>
      </c>
      <c r="M12" s="99">
        <f t="shared" si="5"/>
        <v>4</v>
      </c>
      <c r="N12" s="100">
        <f t="shared" si="6"/>
        <v>1</v>
      </c>
      <c r="O12" s="100">
        <f t="shared" si="7"/>
        <v>8.88682794181773</v>
      </c>
      <c r="P12" s="102">
        <f t="shared" si="8"/>
        <v>16</v>
      </c>
      <c r="Q12" s="99">
        <f t="shared" si="8"/>
        <v>1</v>
      </c>
      <c r="R12" s="99">
        <f t="shared" si="8"/>
        <v>78.9757108674723</v>
      </c>
      <c r="S12" s="99">
        <f t="shared" si="9"/>
        <v>35.5473117672709</v>
      </c>
      <c r="T12" s="99">
        <f t="shared" si="10"/>
        <v>4</v>
      </c>
      <c r="U12" s="99">
        <f t="shared" si="10"/>
        <v>8.88682794181773</v>
      </c>
      <c r="V12" s="99">
        <f t="shared" si="11"/>
        <v>1.33271533565284</v>
      </c>
      <c r="W12" s="106">
        <f t="shared" si="12"/>
        <v>0.333178833913209</v>
      </c>
      <c r="X12" s="106">
        <f t="shared" si="13"/>
        <v>2.96090297084215</v>
      </c>
    </row>
    <row r="13" spans="1:24">
      <c r="A13" s="100">
        <v>10</v>
      </c>
      <c r="B13" s="100">
        <v>72.909</v>
      </c>
      <c r="C13" s="100">
        <f t="shared" si="0"/>
        <v>36.4545</v>
      </c>
      <c r="D13" s="99">
        <f t="shared" si="3"/>
        <v>1.27250210433655</v>
      </c>
      <c r="E13" s="99">
        <f t="shared" si="3"/>
        <v>0.636251052168273</v>
      </c>
      <c r="F13" s="100">
        <f t="shared" si="1"/>
        <v>0.594184236584217</v>
      </c>
      <c r="G13" s="100">
        <f t="shared" si="2"/>
        <v>0.955839190752797</v>
      </c>
      <c r="H13" s="100">
        <f t="shared" si="4"/>
        <v>0.353054907005169</v>
      </c>
      <c r="I13" s="100">
        <f t="shared" si="4"/>
        <v>0.913628558578962</v>
      </c>
      <c r="J13" s="100">
        <v>0</v>
      </c>
      <c r="K13" s="100">
        <v>0</v>
      </c>
      <c r="L13" s="100">
        <v>4</v>
      </c>
      <c r="M13" s="99">
        <f t="shared" si="5"/>
        <v>0</v>
      </c>
      <c r="N13" s="100">
        <f t="shared" si="6"/>
        <v>16</v>
      </c>
      <c r="O13" s="100">
        <f t="shared" si="7"/>
        <v>9.13628558578962</v>
      </c>
      <c r="P13" s="102">
        <f t="shared" si="8"/>
        <v>0</v>
      </c>
      <c r="Q13" s="99">
        <f t="shared" si="8"/>
        <v>256</v>
      </c>
      <c r="R13" s="99">
        <f t="shared" si="8"/>
        <v>83.4717143051072</v>
      </c>
      <c r="S13" s="99">
        <f t="shared" si="9"/>
        <v>0</v>
      </c>
      <c r="T13" s="99">
        <f t="shared" si="10"/>
        <v>0</v>
      </c>
      <c r="U13" s="99">
        <f t="shared" si="10"/>
        <v>146.180569372634</v>
      </c>
      <c r="V13" s="99">
        <f t="shared" si="11"/>
        <v>0</v>
      </c>
      <c r="W13" s="106">
        <f t="shared" si="12"/>
        <v>5.6488785120827</v>
      </c>
      <c r="X13" s="106">
        <f t="shared" si="13"/>
        <v>3.22561045786362</v>
      </c>
    </row>
    <row r="14" spans="1:24">
      <c r="A14" s="100">
        <v>11</v>
      </c>
      <c r="B14" s="100">
        <v>78.413</v>
      </c>
      <c r="C14" s="100">
        <f t="shared" si="0"/>
        <v>39.2065</v>
      </c>
      <c r="D14" s="99">
        <f t="shared" si="3"/>
        <v>1.36856502636631</v>
      </c>
      <c r="E14" s="99">
        <f t="shared" si="3"/>
        <v>0.684282513183157</v>
      </c>
      <c r="F14" s="100">
        <f t="shared" si="1"/>
        <v>0.632117213261039</v>
      </c>
      <c r="G14" s="100">
        <f t="shared" si="2"/>
        <v>0.979620847517619</v>
      </c>
      <c r="H14" s="100">
        <f t="shared" si="4"/>
        <v>0.399572171300902</v>
      </c>
      <c r="I14" s="100">
        <f t="shared" si="4"/>
        <v>0.959657004891138</v>
      </c>
      <c r="J14" s="100">
        <v>2</v>
      </c>
      <c r="K14" s="100">
        <v>0</v>
      </c>
      <c r="L14" s="100">
        <v>2</v>
      </c>
      <c r="M14" s="99">
        <f t="shared" si="5"/>
        <v>4</v>
      </c>
      <c r="N14" s="100">
        <f t="shared" si="6"/>
        <v>4</v>
      </c>
      <c r="O14" s="100">
        <f t="shared" si="7"/>
        <v>9.59657004891138</v>
      </c>
      <c r="P14" s="102">
        <f t="shared" si="8"/>
        <v>16</v>
      </c>
      <c r="Q14" s="99">
        <f t="shared" si="8"/>
        <v>16</v>
      </c>
      <c r="R14" s="99">
        <f t="shared" si="8"/>
        <v>92.094156703663</v>
      </c>
      <c r="S14" s="99">
        <f t="shared" si="9"/>
        <v>38.3862801956455</v>
      </c>
      <c r="T14" s="99">
        <f t="shared" si="10"/>
        <v>16</v>
      </c>
      <c r="U14" s="99">
        <f t="shared" si="10"/>
        <v>38.3862801956455</v>
      </c>
      <c r="V14" s="99">
        <f t="shared" si="11"/>
        <v>1.59828868520361</v>
      </c>
      <c r="W14" s="106">
        <f t="shared" si="12"/>
        <v>1.59828868520361</v>
      </c>
      <c r="X14" s="106">
        <f t="shared" si="13"/>
        <v>3.83452233148472</v>
      </c>
    </row>
    <row r="15" spans="1:24">
      <c r="A15" s="99">
        <v>12</v>
      </c>
      <c r="B15" s="99">
        <v>82.037</v>
      </c>
      <c r="C15" s="99">
        <f t="shared" si="0"/>
        <v>41.0185</v>
      </c>
      <c r="D15" s="99">
        <f t="shared" si="3"/>
        <v>1.43181575845859</v>
      </c>
      <c r="E15" s="99">
        <f t="shared" si="3"/>
        <v>0.715907879229294</v>
      </c>
      <c r="F15" s="99">
        <f t="shared" si="1"/>
        <v>0.656302679878272</v>
      </c>
      <c r="G15" s="99">
        <f t="shared" si="2"/>
        <v>0.990357736321071</v>
      </c>
      <c r="H15" s="99">
        <f t="shared" si="4"/>
        <v>0.430733207615401</v>
      </c>
      <c r="I15" s="99">
        <f t="shared" si="4"/>
        <v>0.980808445890996</v>
      </c>
      <c r="J15" s="99">
        <v>1</v>
      </c>
      <c r="K15" s="99">
        <v>0</v>
      </c>
      <c r="L15" s="99">
        <v>4</v>
      </c>
      <c r="M15" s="99">
        <f t="shared" si="5"/>
        <v>1</v>
      </c>
      <c r="N15" s="99">
        <f t="shared" si="6"/>
        <v>16</v>
      </c>
      <c r="O15" s="99">
        <f t="shared" si="7"/>
        <v>9.80808445890996</v>
      </c>
      <c r="P15" s="99">
        <f t="shared" si="8"/>
        <v>1</v>
      </c>
      <c r="Q15" s="99">
        <f t="shared" si="8"/>
        <v>256</v>
      </c>
      <c r="R15" s="99">
        <f t="shared" si="8"/>
        <v>96.198520753111</v>
      </c>
      <c r="S15" s="99">
        <f t="shared" si="9"/>
        <v>9.80808445890996</v>
      </c>
      <c r="T15" s="99">
        <f t="shared" si="10"/>
        <v>16</v>
      </c>
      <c r="U15" s="99">
        <f t="shared" si="10"/>
        <v>156.929351342559</v>
      </c>
      <c r="V15" s="99">
        <f t="shared" si="11"/>
        <v>0.430733207615401</v>
      </c>
      <c r="W15" s="106">
        <f t="shared" si="12"/>
        <v>6.89173132184642</v>
      </c>
      <c r="X15" s="106">
        <f t="shared" si="13"/>
        <v>4.22466767954905</v>
      </c>
    </row>
    <row r="16" spans="16:24">
      <c r="P16" s="103">
        <f>SUM(P4:P15)</f>
        <v>71</v>
      </c>
      <c r="Q16" s="103">
        <f t="shared" ref="Q16:V16" si="14">SUM(Q4:Q15)</f>
        <v>659</v>
      </c>
      <c r="R16" s="103">
        <f t="shared" si="14"/>
        <v>677.848464971308</v>
      </c>
      <c r="S16" s="103">
        <f t="shared" si="14"/>
        <v>185.693985167874</v>
      </c>
      <c r="T16" s="103">
        <f t="shared" si="14"/>
        <v>62</v>
      </c>
      <c r="U16" s="103">
        <f t="shared" si="14"/>
        <v>495.926510371852</v>
      </c>
      <c r="V16" s="85">
        <f t="shared" si="14"/>
        <v>6.89166024471304</v>
      </c>
      <c r="W16" s="85">
        <f t="shared" ref="W16" si="15">SUM(W4:W15)</f>
        <v>19.3638683128411</v>
      </c>
      <c r="X16" s="85">
        <f t="shared" ref="X16" si="16">SUM(X4:X15)</f>
        <v>25.3889111060396</v>
      </c>
    </row>
    <row r="17" spans="16:24">
      <c r="P17" s="91" t="s">
        <v>71</v>
      </c>
      <c r="Q17" s="91" t="s">
        <v>72</v>
      </c>
      <c r="R17" s="91" t="s">
        <v>73</v>
      </c>
      <c r="S17" s="91" t="s">
        <v>74</v>
      </c>
      <c r="T17" s="91" t="s">
        <v>75</v>
      </c>
      <c r="U17" s="91" t="s">
        <v>76</v>
      </c>
      <c r="V17" s="91" t="s">
        <v>28</v>
      </c>
      <c r="W17" s="97" t="s">
        <v>32</v>
      </c>
      <c r="X17" s="97" t="s">
        <v>36</v>
      </c>
    </row>
    <row r="22" spans="5:24">
      <c r="E22" s="47" t="s">
        <v>77</v>
      </c>
      <c r="F22" s="47"/>
      <c r="G22" s="47"/>
      <c r="H22" s="47"/>
      <c r="I22" s="47"/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</row>
    <row r="23" spans="5:24">
      <c r="E23" s="48"/>
      <c r="F23" s="49" t="s">
        <v>28</v>
      </c>
      <c r="G23" s="49" t="s">
        <v>29</v>
      </c>
      <c r="H23" s="49" t="s">
        <v>30</v>
      </c>
      <c r="I23" s="49" t="s">
        <v>31</v>
      </c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</row>
    <row r="24" spans="5:24">
      <c r="E24" s="48"/>
      <c r="F24" s="49" t="s">
        <v>32</v>
      </c>
      <c r="G24" s="49" t="s">
        <v>33</v>
      </c>
      <c r="H24" s="49" t="s">
        <v>34</v>
      </c>
      <c r="I24" s="49" t="s">
        <v>35</v>
      </c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</row>
    <row r="25" spans="5:24">
      <c r="E25" s="48"/>
      <c r="F25" s="49" t="s">
        <v>36</v>
      </c>
      <c r="G25" s="49" t="s">
        <v>37</v>
      </c>
      <c r="H25" s="49" t="s">
        <v>38</v>
      </c>
      <c r="I25" s="49" t="s">
        <v>39</v>
      </c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</row>
    <row r="26" spans="5:24"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</row>
    <row r="27" spans="5:24">
      <c r="E27" s="101" t="s">
        <v>40</v>
      </c>
      <c r="F27" s="101"/>
      <c r="G27" s="101"/>
      <c r="H27" s="101"/>
      <c r="I27" s="101"/>
      <c r="J27" s="101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spans="5:24">
      <c r="E28" s="48"/>
      <c r="F28" s="51">
        <f>V16</f>
        <v>6.89166024471304</v>
      </c>
      <c r="G28" s="51">
        <f>P16</f>
        <v>71</v>
      </c>
      <c r="H28" s="51">
        <f>T16</f>
        <v>62</v>
      </c>
      <c r="I28" s="51">
        <f>S16</f>
        <v>185.693985167874</v>
      </c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</row>
    <row r="29" spans="5:24">
      <c r="E29" s="48"/>
      <c r="F29" s="51">
        <f>W16</f>
        <v>19.3638683128411</v>
      </c>
      <c r="G29" s="51">
        <f>T16</f>
        <v>62</v>
      </c>
      <c r="H29" s="51">
        <f>Q16</f>
        <v>659</v>
      </c>
      <c r="I29" s="51">
        <f>U16</f>
        <v>495.926510371852</v>
      </c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</row>
    <row r="30" spans="5:24">
      <c r="E30" s="48"/>
      <c r="F30" s="51">
        <f>X16</f>
        <v>25.3889111060396</v>
      </c>
      <c r="G30" s="51">
        <f>S16</f>
        <v>185.693985167874</v>
      </c>
      <c r="H30" s="51">
        <f>U16</f>
        <v>495.926510371852</v>
      </c>
      <c r="I30" s="51">
        <f>R16</f>
        <v>677.848464971308</v>
      </c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</row>
    <row r="31" spans="5:24"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</row>
    <row r="32" spans="5:24">
      <c r="E32" s="52" t="s">
        <v>42</v>
      </c>
      <c r="F32" s="52"/>
      <c r="G32" s="52"/>
      <c r="H32" s="52"/>
      <c r="I32" s="52"/>
      <c r="J32" s="52"/>
      <c r="K32" s="52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</row>
    <row r="33" spans="5:24">
      <c r="E33" s="48"/>
      <c r="F33" s="51">
        <f t="shared" ref="F33:H35" si="17">G28</f>
        <v>71</v>
      </c>
      <c r="G33" s="51">
        <f t="shared" si="17"/>
        <v>62</v>
      </c>
      <c r="H33" s="51">
        <f t="shared" si="17"/>
        <v>185.693985167874</v>
      </c>
      <c r="I33" s="51" t="s">
        <v>43</v>
      </c>
      <c r="J33" s="51">
        <f>F28</f>
        <v>6.89166024471304</v>
      </c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r="34" spans="5:24">
      <c r="E34" s="48"/>
      <c r="F34" s="51">
        <f t="shared" si="17"/>
        <v>62</v>
      </c>
      <c r="G34" s="51">
        <f t="shared" si="17"/>
        <v>659</v>
      </c>
      <c r="H34" s="51">
        <f t="shared" si="17"/>
        <v>495.926510371852</v>
      </c>
      <c r="I34" s="51" t="s">
        <v>44</v>
      </c>
      <c r="J34" s="51">
        <f>F29</f>
        <v>19.3638683128411</v>
      </c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</row>
    <row r="35" spans="5:24">
      <c r="E35" s="48"/>
      <c r="F35" s="51">
        <f t="shared" si="17"/>
        <v>185.693985167874</v>
      </c>
      <c r="G35" s="51">
        <f t="shared" si="17"/>
        <v>495.926510371852</v>
      </c>
      <c r="H35" s="51">
        <f t="shared" si="17"/>
        <v>677.848464971308</v>
      </c>
      <c r="I35" s="51" t="s">
        <v>25</v>
      </c>
      <c r="J35" s="51">
        <f>F30</f>
        <v>25.3889111060396</v>
      </c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</row>
    <row r="36" spans="5:24">
      <c r="E36" s="48"/>
      <c r="F36" s="48"/>
      <c r="G36" s="48"/>
      <c r="H36" s="48"/>
      <c r="I36" s="48"/>
      <c r="J36" s="48"/>
      <c r="K36" s="48"/>
      <c r="L36" s="48"/>
      <c r="M36" s="92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</row>
    <row r="37" spans="5:24">
      <c r="E37" s="53" t="s">
        <v>78</v>
      </c>
      <c r="F37" s="53"/>
      <c r="G37" s="53"/>
      <c r="H37" s="53"/>
      <c r="I37" s="53"/>
      <c r="J37" s="53"/>
      <c r="K37" s="53"/>
      <c r="L37" s="53"/>
      <c r="M37" s="92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</row>
    <row r="38" spans="5:24">
      <c r="E38" s="48"/>
      <c r="F38" s="48"/>
      <c r="G38" s="48"/>
      <c r="H38" s="48"/>
      <c r="I38" s="48"/>
      <c r="J38" s="48"/>
      <c r="K38" s="48"/>
      <c r="L38" s="48"/>
      <c r="M38" s="92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</row>
    <row r="39" spans="5:24">
      <c r="E39" s="48"/>
      <c r="F39" s="54">
        <f t="shared" ref="F39:H41" si="18">F33</f>
        <v>71</v>
      </c>
      <c r="G39" s="54">
        <f t="shared" si="18"/>
        <v>62</v>
      </c>
      <c r="H39" s="54">
        <f t="shared" si="18"/>
        <v>185.693985167874</v>
      </c>
      <c r="I39" s="72" t="s">
        <v>46</v>
      </c>
      <c r="J39" s="72"/>
      <c r="K39" s="72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</row>
    <row r="40" spans="5:24">
      <c r="E40" s="48"/>
      <c r="F40" s="54">
        <f t="shared" si="18"/>
        <v>62</v>
      </c>
      <c r="G40" s="54">
        <f t="shared" si="18"/>
        <v>659</v>
      </c>
      <c r="H40" s="54">
        <f t="shared" si="18"/>
        <v>495.926510371852</v>
      </c>
      <c r="I40" s="72"/>
      <c r="J40" s="72"/>
      <c r="K40" s="72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</row>
    <row r="41" spans="5:24">
      <c r="E41" s="48"/>
      <c r="F41" s="54">
        <f t="shared" si="18"/>
        <v>185.693985167874</v>
      </c>
      <c r="G41" s="54">
        <f t="shared" si="18"/>
        <v>495.926510371852</v>
      </c>
      <c r="H41" s="54">
        <f t="shared" si="18"/>
        <v>677.848464971308</v>
      </c>
      <c r="I41" s="70">
        <f>MDETERM(F39:H41)</f>
        <v>343665.865798017</v>
      </c>
      <c r="J41" s="70"/>
      <c r="K41" s="70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</row>
    <row r="42" spans="5:24">
      <c r="E42" s="48"/>
      <c r="F42" s="50"/>
      <c r="G42" s="50"/>
      <c r="H42" s="50"/>
      <c r="I42" s="71"/>
      <c r="J42" s="71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</row>
    <row r="43" spans="5:24">
      <c r="E43" s="48"/>
      <c r="F43" s="54">
        <f>J33</f>
        <v>6.89166024471304</v>
      </c>
      <c r="G43" s="54">
        <f t="shared" ref="G43:H45" si="19">G33</f>
        <v>62</v>
      </c>
      <c r="H43" s="54">
        <f t="shared" si="19"/>
        <v>185.693985167874</v>
      </c>
      <c r="I43" s="68" t="s">
        <v>47</v>
      </c>
      <c r="J43" s="69"/>
      <c r="K43" s="69"/>
      <c r="L43" s="48"/>
      <c r="M43" s="48"/>
      <c r="N43" s="48"/>
      <c r="O43" s="93"/>
      <c r="P43" s="48"/>
      <c r="Q43" s="48"/>
      <c r="R43" s="48"/>
      <c r="S43" s="80" t="s">
        <v>24</v>
      </c>
      <c r="T43" s="80" t="s">
        <v>25</v>
      </c>
      <c r="U43" s="80" t="s">
        <v>26</v>
      </c>
      <c r="V43" s="80" t="s">
        <v>27</v>
      </c>
      <c r="W43" s="48"/>
      <c r="X43" s="48"/>
    </row>
    <row r="44" spans="5:24">
      <c r="E44" s="48"/>
      <c r="F44" s="54">
        <f>J34</f>
        <v>19.3638683128411</v>
      </c>
      <c r="G44" s="54">
        <f t="shared" si="19"/>
        <v>659</v>
      </c>
      <c r="H44" s="54">
        <f t="shared" si="19"/>
        <v>495.926510371852</v>
      </c>
      <c r="I44" s="68"/>
      <c r="J44" s="69"/>
      <c r="K44" s="69"/>
      <c r="L44" s="48"/>
      <c r="M44" s="48"/>
      <c r="N44" s="48"/>
      <c r="O44" s="93"/>
      <c r="P44" s="48"/>
      <c r="Q44" s="48"/>
      <c r="R44" s="48"/>
      <c r="S44" s="51">
        <f>T44*S4</f>
        <v>-8.78580315469307e-6</v>
      </c>
      <c r="T44" s="51">
        <f>I53/I41</f>
        <v>-3.06209975802691e-6</v>
      </c>
      <c r="U44" s="51">
        <f t="shared" ref="U44:U51" si="20">T44*10</f>
        <v>-3.06209975802691e-5</v>
      </c>
      <c r="V44" s="51">
        <f>S44</f>
        <v>-8.78580315469307e-6</v>
      </c>
      <c r="W44" s="48"/>
      <c r="X44" s="48"/>
    </row>
    <row r="45" spans="5:24">
      <c r="E45" s="48"/>
      <c r="F45" s="54">
        <f>J35</f>
        <v>25.3889111060396</v>
      </c>
      <c r="G45" s="54">
        <f t="shared" si="19"/>
        <v>495.926510371852</v>
      </c>
      <c r="H45" s="54">
        <f t="shared" si="19"/>
        <v>677.848464971308</v>
      </c>
      <c r="I45" s="72">
        <f>MDETERM(F43:H45)</f>
        <v>26738.8355050069</v>
      </c>
      <c r="J45" s="72"/>
      <c r="K45" s="72"/>
      <c r="L45" s="48"/>
      <c r="M45" s="48"/>
      <c r="N45" s="48"/>
      <c r="O45" s="93"/>
      <c r="P45" s="48"/>
      <c r="Q45" s="48"/>
      <c r="R45" s="48"/>
      <c r="S45" s="51">
        <f t="shared" ref="S45:S51" si="21">T45*S5</f>
        <v>0</v>
      </c>
      <c r="T45" s="51">
        <f>I53/I41</f>
        <v>-3.06209975802691e-6</v>
      </c>
      <c r="U45" s="51">
        <f t="shared" si="20"/>
        <v>-3.06209975802691e-5</v>
      </c>
      <c r="V45" s="51">
        <f>S45</f>
        <v>0</v>
      </c>
      <c r="W45" s="48"/>
      <c r="X45" s="48"/>
    </row>
    <row r="46" spans="5:24">
      <c r="E46" s="48"/>
      <c r="F46" s="50"/>
      <c r="G46" s="50"/>
      <c r="H46" s="50"/>
      <c r="I46" s="69"/>
      <c r="J46" s="69"/>
      <c r="K46" s="48"/>
      <c r="L46" s="48"/>
      <c r="M46" s="48"/>
      <c r="N46" s="48"/>
      <c r="O46" s="93"/>
      <c r="P46" s="48"/>
      <c r="Q46" s="48"/>
      <c r="R46" s="48"/>
      <c r="S46" s="51">
        <f t="shared" si="21"/>
        <v>-1.10148903733698e-5</v>
      </c>
      <c r="T46" s="51">
        <f>I53/I41</f>
        <v>-3.06209975802691e-6</v>
      </c>
      <c r="U46" s="51">
        <f t="shared" si="20"/>
        <v>-3.06209975802691e-5</v>
      </c>
      <c r="V46" s="51">
        <f>S46</f>
        <v>-1.10148903733698e-5</v>
      </c>
      <c r="W46" s="48"/>
      <c r="X46" s="48"/>
    </row>
    <row r="47" spans="5:24">
      <c r="E47" s="48"/>
      <c r="F47" s="54">
        <f>F33</f>
        <v>71</v>
      </c>
      <c r="G47" s="54">
        <f>F43</f>
        <v>6.89166024471304</v>
      </c>
      <c r="H47" s="54">
        <f>H33</f>
        <v>185.693985167874</v>
      </c>
      <c r="I47" s="68" t="s">
        <v>48</v>
      </c>
      <c r="J47" s="69"/>
      <c r="K47" s="69"/>
      <c r="L47" s="48"/>
      <c r="M47" s="48"/>
      <c r="N47" s="48"/>
      <c r="O47" s="93"/>
      <c r="P47" s="48"/>
      <c r="Q47" s="48"/>
      <c r="R47" s="48"/>
      <c r="S47" s="51">
        <f t="shared" si="21"/>
        <v>-1.69518021038487e-5</v>
      </c>
      <c r="T47" s="51">
        <f>I53/I41</f>
        <v>-3.06209975802691e-6</v>
      </c>
      <c r="U47" s="51">
        <f t="shared" si="20"/>
        <v>-3.06209975802691e-5</v>
      </c>
      <c r="V47" s="51">
        <f>S47</f>
        <v>-1.69518021038487e-5</v>
      </c>
      <c r="W47" s="48"/>
      <c r="X47" s="48"/>
    </row>
    <row r="48" spans="5:24">
      <c r="E48" s="48"/>
      <c r="F48" s="54">
        <f>F34</f>
        <v>62</v>
      </c>
      <c r="G48" s="54">
        <f>J34</f>
        <v>19.3638683128411</v>
      </c>
      <c r="H48" s="54">
        <f>H34</f>
        <v>495.926510371852</v>
      </c>
      <c r="I48" s="68"/>
      <c r="J48" s="69"/>
      <c r="K48" s="69"/>
      <c r="L48" s="48"/>
      <c r="M48" s="48"/>
      <c r="N48" s="48"/>
      <c r="O48" s="93"/>
      <c r="P48" s="48"/>
      <c r="Q48" s="48"/>
      <c r="R48" s="48"/>
      <c r="S48" s="51">
        <f t="shared" si="21"/>
        <v>-6.57431323657602e-5</v>
      </c>
      <c r="T48" s="51">
        <f>I53/I41</f>
        <v>-3.06209975802691e-6</v>
      </c>
      <c r="U48" s="51">
        <f t="shared" si="20"/>
        <v>-3.06209975802691e-5</v>
      </c>
      <c r="V48" s="51">
        <f>S49</f>
        <v>-2.45028045367062e-5</v>
      </c>
      <c r="W48" s="48"/>
      <c r="X48" s="48"/>
    </row>
    <row r="49" spans="5:24">
      <c r="E49" s="48"/>
      <c r="F49" s="54">
        <f>F35</f>
        <v>185.693985167874</v>
      </c>
      <c r="G49" s="54">
        <f>J35</f>
        <v>25.3889111060396</v>
      </c>
      <c r="H49" s="54">
        <f>H35</f>
        <v>677.848464971308</v>
      </c>
      <c r="I49" s="72">
        <f>MDETERM(F47:H49)</f>
        <v>7583.33027391569</v>
      </c>
      <c r="J49" s="72"/>
      <c r="K49" s="72"/>
      <c r="L49" s="48"/>
      <c r="M49" s="48"/>
      <c r="N49" s="48"/>
      <c r="O49" s="93"/>
      <c r="P49" s="48"/>
      <c r="Q49" s="48"/>
      <c r="R49" s="48"/>
      <c r="S49" s="51">
        <f t="shared" si="21"/>
        <v>-2.45028045367062e-5</v>
      </c>
      <c r="T49" s="51">
        <f>I53/I41</f>
        <v>-3.06209975802691e-6</v>
      </c>
      <c r="U49" s="51">
        <f t="shared" si="20"/>
        <v>-3.06209975802691e-5</v>
      </c>
      <c r="V49" s="51">
        <f>S49</f>
        <v>-2.45028045367062e-5</v>
      </c>
      <c r="W49" s="48"/>
      <c r="X49" s="48"/>
    </row>
    <row r="50" spans="5:24">
      <c r="E50" s="48"/>
      <c r="F50" s="50"/>
      <c r="G50" s="50"/>
      <c r="H50" s="50"/>
      <c r="I50" s="69"/>
      <c r="J50" s="69"/>
      <c r="K50" s="48"/>
      <c r="L50" s="48"/>
      <c r="M50" s="48"/>
      <c r="N50" s="48"/>
      <c r="O50" s="93"/>
      <c r="P50" s="48"/>
      <c r="Q50" s="48"/>
      <c r="R50" s="48"/>
      <c r="S50" s="51">
        <f t="shared" si="21"/>
        <v>-0.000105014177072978</v>
      </c>
      <c r="T50" s="51">
        <f>I53/I41</f>
        <v>-3.06209975802691e-6</v>
      </c>
      <c r="U50" s="51">
        <f t="shared" si="20"/>
        <v>-3.06209975802691e-5</v>
      </c>
      <c r="V50" s="51">
        <f>S50</f>
        <v>-0.000105014177072978</v>
      </c>
      <c r="W50" s="48"/>
      <c r="X50" s="48"/>
    </row>
    <row r="51" spans="5:24">
      <c r="E51" s="48"/>
      <c r="F51" s="54">
        <f t="shared" ref="F51:G53" si="22">F33</f>
        <v>71</v>
      </c>
      <c r="G51" s="54">
        <f t="shared" si="22"/>
        <v>62</v>
      </c>
      <c r="H51" s="54">
        <f>J33</f>
        <v>6.89166024471304</v>
      </c>
      <c r="I51" s="68" t="s">
        <v>49</v>
      </c>
      <c r="J51" s="69"/>
      <c r="K51" s="69"/>
      <c r="L51" s="48"/>
      <c r="M51" s="48"/>
      <c r="N51" s="48"/>
      <c r="O51" s="93"/>
      <c r="P51" s="48"/>
      <c r="Q51" s="48"/>
      <c r="R51" s="48"/>
      <c r="S51" s="51">
        <f t="shared" si="21"/>
        <v>-8.01755303342e-5</v>
      </c>
      <c r="T51" s="51">
        <f>I53/I41</f>
        <v>-3.06209975802691e-6</v>
      </c>
      <c r="U51" s="51">
        <f t="shared" si="20"/>
        <v>-3.06209975802691e-5</v>
      </c>
      <c r="V51" s="51">
        <f t="shared" ref="V51" si="23">S51</f>
        <v>-8.01755303342e-5</v>
      </c>
      <c r="W51" s="48"/>
      <c r="X51" s="48"/>
    </row>
    <row r="52" spans="5:24">
      <c r="E52" s="48"/>
      <c r="F52" s="54">
        <f t="shared" si="22"/>
        <v>62</v>
      </c>
      <c r="G52" s="54">
        <f t="shared" si="22"/>
        <v>659</v>
      </c>
      <c r="H52" s="54">
        <f>J34</f>
        <v>19.3638683128411</v>
      </c>
      <c r="I52" s="68"/>
      <c r="J52" s="69"/>
      <c r="K52" s="69"/>
      <c r="L52" s="48"/>
      <c r="M52" s="48"/>
      <c r="N52" s="48"/>
      <c r="O52" s="94"/>
      <c r="P52" s="95"/>
      <c r="Q52" s="48"/>
      <c r="R52" s="48"/>
      <c r="S52" s="48"/>
      <c r="T52" s="48"/>
      <c r="U52" s="48"/>
      <c r="V52" s="98">
        <f>SUM(V44:V51)</f>
        <v>-0.000270947812112502</v>
      </c>
      <c r="W52" s="83" t="s">
        <v>41</v>
      </c>
      <c r="X52" s="84">
        <f>V53</f>
        <v>-3.38684765140628e-5</v>
      </c>
    </row>
    <row r="53" spans="5:24">
      <c r="E53" s="48"/>
      <c r="F53" s="54">
        <f t="shared" si="22"/>
        <v>185.693985167874</v>
      </c>
      <c r="G53" s="54">
        <f t="shared" si="22"/>
        <v>495.926510371852</v>
      </c>
      <c r="H53" s="54">
        <f>J35</f>
        <v>25.3889111060396</v>
      </c>
      <c r="I53" s="70">
        <f>MDETERM(F51:H53)</f>
        <v>-1.05233916450222</v>
      </c>
      <c r="J53" s="70"/>
      <c r="K53" s="70"/>
      <c r="L53" s="48"/>
      <c r="M53" s="48"/>
      <c r="N53" s="48"/>
      <c r="O53" s="94"/>
      <c r="P53" s="48"/>
      <c r="Q53" s="48"/>
      <c r="R53" s="48"/>
      <c r="S53" s="48"/>
      <c r="T53" s="48"/>
      <c r="U53" s="48"/>
      <c r="V53" s="98">
        <f>AVERAGE(V44:V51)</f>
        <v>-3.38684765140628e-5</v>
      </c>
      <c r="W53" s="83"/>
      <c r="X53" s="84"/>
    </row>
    <row r="54" spans="5:24"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94"/>
      <c r="P54" s="95"/>
      <c r="Q54" s="48"/>
      <c r="R54" s="48"/>
      <c r="S54" s="48"/>
      <c r="T54" s="48"/>
      <c r="U54" s="48"/>
      <c r="V54" s="48"/>
      <c r="W54" s="48"/>
      <c r="X54" s="48"/>
    </row>
    <row r="55" spans="5:24"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</row>
    <row r="56" spans="5:24">
      <c r="E56" s="55" t="s">
        <v>50</v>
      </c>
      <c r="F56" s="55"/>
      <c r="G56" s="55"/>
      <c r="H56" s="55"/>
      <c r="I56" s="55"/>
      <c r="J56" s="55"/>
      <c r="K56" s="48"/>
      <c r="L56" s="55" t="s">
        <v>51</v>
      </c>
      <c r="M56" s="55"/>
      <c r="N56" s="55"/>
      <c r="O56" s="55"/>
      <c r="P56" s="55"/>
      <c r="Q56" s="55"/>
      <c r="R56" s="48"/>
      <c r="S56" s="55" t="s">
        <v>52</v>
      </c>
      <c r="T56" s="55"/>
      <c r="U56" s="55"/>
      <c r="V56" s="55"/>
      <c r="W56" s="55"/>
      <c r="X56" s="55"/>
    </row>
    <row r="57" spans="5:24">
      <c r="E57" s="48"/>
      <c r="F57" s="48"/>
      <c r="G57" s="56" t="s">
        <v>53</v>
      </c>
      <c r="H57" s="57"/>
      <c r="I57" s="48"/>
      <c r="J57" s="48"/>
      <c r="K57" s="48"/>
      <c r="L57" s="48"/>
      <c r="M57" s="48"/>
      <c r="N57" s="59" t="s">
        <v>54</v>
      </c>
      <c r="O57" s="61"/>
      <c r="P57" s="48"/>
      <c r="Q57" s="48"/>
      <c r="R57" s="48"/>
      <c r="S57" s="48"/>
      <c r="T57" s="48"/>
      <c r="U57" s="59" t="s">
        <v>55</v>
      </c>
      <c r="V57" s="61"/>
      <c r="W57" s="48"/>
      <c r="X57" s="48"/>
    </row>
    <row r="58" spans="5:24">
      <c r="E58" s="48"/>
      <c r="F58" s="48"/>
      <c r="G58" s="51" t="s">
        <v>43</v>
      </c>
      <c r="H58" s="54">
        <f>I45/I41</f>
        <v>0.0778047463134502</v>
      </c>
      <c r="I58" s="48"/>
      <c r="J58" s="48"/>
      <c r="K58" s="48"/>
      <c r="L58" s="48"/>
      <c r="M58" s="48"/>
      <c r="N58" s="51" t="s">
        <v>44</v>
      </c>
      <c r="O58" s="51">
        <f>I49/I41</f>
        <v>0.0220659979026624</v>
      </c>
      <c r="P58" s="48"/>
      <c r="Q58" s="48"/>
      <c r="R58" s="48"/>
      <c r="S58" s="48"/>
      <c r="T58" s="48"/>
      <c r="U58" s="51" t="s">
        <v>25</v>
      </c>
      <c r="V58" s="51">
        <f>I53/I41</f>
        <v>-3.06209975802691e-6</v>
      </c>
      <c r="W58" s="48"/>
      <c r="X58" s="48"/>
    </row>
    <row r="59" spans="5:24"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</row>
    <row r="60" spans="5:24">
      <c r="E60" s="58" t="s">
        <v>56</v>
      </c>
      <c r="F60" s="58"/>
      <c r="G60" s="58"/>
      <c r="H60" s="58"/>
      <c r="I60" s="58"/>
      <c r="J60" s="58"/>
      <c r="K60" s="48"/>
      <c r="L60" s="58" t="s">
        <v>57</v>
      </c>
      <c r="M60" s="58"/>
      <c r="N60" s="58"/>
      <c r="O60" s="58"/>
      <c r="P60" s="58"/>
      <c r="Q60" s="58"/>
      <c r="R60" s="48"/>
      <c r="S60" s="78" t="s">
        <v>58</v>
      </c>
      <c r="T60" s="78"/>
      <c r="U60" s="48"/>
      <c r="V60" s="48"/>
      <c r="W60" s="48"/>
      <c r="X60" s="48"/>
    </row>
    <row r="61" spans="5:24">
      <c r="E61" s="59" t="s">
        <v>59</v>
      </c>
      <c r="F61" s="60"/>
      <c r="G61" s="61"/>
      <c r="H61" s="62" t="s">
        <v>63</v>
      </c>
      <c r="I61" s="62"/>
      <c r="J61" s="62"/>
      <c r="K61" s="48"/>
      <c r="L61" s="59" t="s">
        <v>60</v>
      </c>
      <c r="M61" s="60"/>
      <c r="N61" s="61"/>
      <c r="O61" s="62" t="s">
        <v>63</v>
      </c>
      <c r="P61" s="62"/>
      <c r="Q61" s="62"/>
      <c r="R61" s="48"/>
      <c r="S61" s="79">
        <v>1.54178</v>
      </c>
      <c r="T61" s="79"/>
      <c r="U61" s="48"/>
      <c r="V61" s="48"/>
      <c r="W61" s="48"/>
      <c r="X61" s="48"/>
    </row>
    <row r="62" spans="5:24">
      <c r="E62" s="54" t="s">
        <v>61</v>
      </c>
      <c r="F62" s="59">
        <f>S61/(SQRT(3*H58))</f>
        <v>3.1912346205407</v>
      </c>
      <c r="G62" s="61"/>
      <c r="H62" s="59">
        <v>3.189</v>
      </c>
      <c r="I62" s="60"/>
      <c r="J62" s="61"/>
      <c r="K62" s="48"/>
      <c r="L62" s="54" t="s">
        <v>62</v>
      </c>
      <c r="M62" s="59">
        <f>S61/(2*SQRT(O58))</f>
        <v>5.18956105467543</v>
      </c>
      <c r="N62" s="61"/>
      <c r="O62" s="104">
        <v>5.185</v>
      </c>
      <c r="P62" s="105"/>
      <c r="Q62" s="107"/>
      <c r="R62" s="48"/>
      <c r="S62" s="48"/>
      <c r="T62" s="48"/>
      <c r="U62" s="48"/>
      <c r="V62" s="48"/>
      <c r="W62" s="48"/>
      <c r="X62" s="48"/>
    </row>
  </sheetData>
  <mergeCells count="33">
    <mergeCell ref="A1:X1"/>
    <mergeCell ref="E22:J22"/>
    <mergeCell ref="E27:J27"/>
    <mergeCell ref="E32:K32"/>
    <mergeCell ref="E37:L37"/>
    <mergeCell ref="I41:K41"/>
    <mergeCell ref="I45:K45"/>
    <mergeCell ref="I49:K49"/>
    <mergeCell ref="I53:K53"/>
    <mergeCell ref="E56:J56"/>
    <mergeCell ref="L56:Q56"/>
    <mergeCell ref="S56:X56"/>
    <mergeCell ref="G57:H57"/>
    <mergeCell ref="N57:O57"/>
    <mergeCell ref="U57:V57"/>
    <mergeCell ref="E60:J60"/>
    <mergeCell ref="L60:Q60"/>
    <mergeCell ref="S60:T60"/>
    <mergeCell ref="E61:G61"/>
    <mergeCell ref="H61:J61"/>
    <mergeCell ref="L61:N61"/>
    <mergeCell ref="O61:Q61"/>
    <mergeCell ref="S61:T61"/>
    <mergeCell ref="F62:G62"/>
    <mergeCell ref="H62:J62"/>
    <mergeCell ref="M62:N62"/>
    <mergeCell ref="O62:Q62"/>
    <mergeCell ref="W52:W53"/>
    <mergeCell ref="X52:X53"/>
    <mergeCell ref="I39:K40"/>
    <mergeCell ref="I43:K44"/>
    <mergeCell ref="I47:K48"/>
    <mergeCell ref="I51:K52"/>
  </mergeCells>
  <pageMargins left="0.7" right="0.7" top="0.75" bottom="0.75" header="0.3" footer="0.3"/>
  <pageSetup paperSize="1" orientation="portrait"/>
  <headerFooter/>
  <ignoredErrors>
    <ignoredError sqref="V48;G47:G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2"/>
  <sheetViews>
    <sheetView zoomScale="90" zoomScaleNormal="90" topLeftCell="E35" workbookViewId="0">
      <selection activeCell="R53" sqref="R53"/>
    </sheetView>
  </sheetViews>
  <sheetFormatPr defaultColWidth="9" defaultRowHeight="14"/>
  <cols>
    <col min="1" max="9" width="9.13636363636364" style="48"/>
    <col min="10" max="11" width="9.28181818181818" style="48" customWidth="1"/>
    <col min="12" max="12" width="9.42727272727273" style="48" customWidth="1"/>
    <col min="13" max="13" width="9" style="48" customWidth="1"/>
    <col min="14" max="14" width="8.13636363636364" style="48" customWidth="1"/>
    <col min="15" max="18" width="9.13636363636364" style="48"/>
    <col min="19" max="19" width="9.42727272727273" style="48" customWidth="1"/>
    <col min="20" max="16384" width="9.13636363636364" style="48"/>
  </cols>
  <sheetData>
    <row r="1" spans="1:1">
      <c r="A1" s="48" t="s">
        <v>79</v>
      </c>
    </row>
    <row r="3" spans="1:24">
      <c r="A3" s="42" t="s">
        <v>1</v>
      </c>
      <c r="B3" s="42" t="s">
        <v>65</v>
      </c>
      <c r="C3" s="42" t="s">
        <v>66</v>
      </c>
      <c r="D3" s="42" t="s">
        <v>67</v>
      </c>
      <c r="E3" s="42" t="s">
        <v>68</v>
      </c>
      <c r="F3" s="42" t="s">
        <v>4</v>
      </c>
      <c r="G3" s="42" t="s">
        <v>5</v>
      </c>
      <c r="H3" s="42" t="s">
        <v>6</v>
      </c>
      <c r="I3" s="42" t="s">
        <v>7</v>
      </c>
      <c r="J3" s="42" t="s">
        <v>8</v>
      </c>
      <c r="K3" s="42" t="s">
        <v>9</v>
      </c>
      <c r="L3" s="42" t="s">
        <v>10</v>
      </c>
      <c r="M3" s="42" t="s">
        <v>11</v>
      </c>
      <c r="N3" s="42" t="s">
        <v>12</v>
      </c>
      <c r="O3" s="42" t="s">
        <v>13</v>
      </c>
      <c r="P3" s="42" t="s">
        <v>14</v>
      </c>
      <c r="Q3" s="42" t="s">
        <v>15</v>
      </c>
      <c r="R3" s="42" t="s">
        <v>16</v>
      </c>
      <c r="S3" s="42" t="s">
        <v>17</v>
      </c>
      <c r="T3" s="42" t="s">
        <v>18</v>
      </c>
      <c r="U3" s="42" t="s">
        <v>19</v>
      </c>
      <c r="V3" s="42" t="s">
        <v>20</v>
      </c>
      <c r="W3" s="42" t="s">
        <v>21</v>
      </c>
      <c r="X3" s="42" t="s">
        <v>22</v>
      </c>
    </row>
    <row r="4" spans="1:24">
      <c r="A4" s="85">
        <v>1</v>
      </c>
      <c r="B4" s="85">
        <v>23.347</v>
      </c>
      <c r="C4" s="85">
        <f t="shared" ref="C4:C18" si="0">B4/2</f>
        <v>11.6735</v>
      </c>
      <c r="D4" s="85">
        <f>RADIANS(B4)</f>
        <v>0.407482020463116</v>
      </c>
      <c r="E4" s="85">
        <f>RADIANS(C4)</f>
        <v>0.203741010231558</v>
      </c>
      <c r="F4" s="85">
        <f t="shared" ref="F4:F18" si="1">SIN(RADIANS(C4))</f>
        <v>0.202334371135643</v>
      </c>
      <c r="G4" s="85">
        <f t="shared" ref="G4:G18" si="2">SIN(RADIANS(B4))</f>
        <v>0.396298775325018</v>
      </c>
      <c r="H4" s="85">
        <f>F4^2</f>
        <v>0.040939197742856</v>
      </c>
      <c r="I4" s="85">
        <f>G4^2</f>
        <v>0.157052719324109</v>
      </c>
      <c r="J4" s="85">
        <v>1</v>
      </c>
      <c r="K4" s="85">
        <v>0</v>
      </c>
      <c r="L4" s="85">
        <v>0</v>
      </c>
      <c r="M4" s="85">
        <f>(J4^2+(J4*K4)+K4^2)</f>
        <v>1</v>
      </c>
      <c r="N4" s="85">
        <f>L4^2</f>
        <v>0</v>
      </c>
      <c r="O4" s="85">
        <f>10*I4</f>
        <v>1.57052719324109</v>
      </c>
      <c r="P4" s="85">
        <f>M4^2</f>
        <v>1</v>
      </c>
      <c r="Q4" s="85">
        <f>N4^2</f>
        <v>0</v>
      </c>
      <c r="R4" s="85">
        <f>O4^2</f>
        <v>2.46655566470974</v>
      </c>
      <c r="S4" s="85">
        <f>M4*O4</f>
        <v>1.57052719324109</v>
      </c>
      <c r="T4" s="85">
        <f>M4*N4</f>
        <v>0</v>
      </c>
      <c r="U4" s="85">
        <f>N4*O4</f>
        <v>0</v>
      </c>
      <c r="V4" s="85">
        <f>M4*H4</f>
        <v>0.040939197742856</v>
      </c>
      <c r="W4" s="85">
        <f>N4*H4</f>
        <v>0</v>
      </c>
      <c r="X4" s="85">
        <f>O4*H4</f>
        <v>0.0642961233246296</v>
      </c>
    </row>
    <row r="5" spans="1:24">
      <c r="A5" s="85">
        <v>2</v>
      </c>
      <c r="B5" s="85">
        <v>24.8</v>
      </c>
      <c r="C5" s="85">
        <f t="shared" si="0"/>
        <v>12.4</v>
      </c>
      <c r="D5" s="85">
        <f t="shared" ref="D5:D18" si="3">RADIANS(B5)</f>
        <v>0.432841654494594</v>
      </c>
      <c r="E5" s="85">
        <f t="shared" ref="E5:E18" si="4">RADIANS(C5)</f>
        <v>0.216420827247297</v>
      </c>
      <c r="F5" s="85">
        <f t="shared" si="1"/>
        <v>0.214735327167063</v>
      </c>
      <c r="G5" s="85">
        <f t="shared" si="2"/>
        <v>0.419452082446177</v>
      </c>
      <c r="H5" s="85">
        <f t="shared" ref="H5:I18" si="5">F5^2</f>
        <v>0.0461112607335457</v>
      </c>
      <c r="I5" s="85">
        <f t="shared" si="5"/>
        <v>0.175940049468435</v>
      </c>
      <c r="J5" s="85">
        <v>0</v>
      </c>
      <c r="K5" s="85">
        <v>0</v>
      </c>
      <c r="L5" s="85">
        <v>2</v>
      </c>
      <c r="M5" s="85">
        <f t="shared" ref="M5:M18" si="6">(J5^2+(J5*K5)+K5^2)</f>
        <v>0</v>
      </c>
      <c r="N5" s="85">
        <f t="shared" ref="N5:N18" si="7">L5^2</f>
        <v>4</v>
      </c>
      <c r="O5" s="85">
        <f t="shared" ref="O5:O18" si="8">10*I5</f>
        <v>1.75940049468435</v>
      </c>
      <c r="P5" s="85">
        <f t="shared" ref="P5:R18" si="9">M5^2</f>
        <v>0</v>
      </c>
      <c r="Q5" s="85">
        <f t="shared" si="9"/>
        <v>16</v>
      </c>
      <c r="R5" s="85">
        <f t="shared" si="9"/>
        <v>3.09549010069552</v>
      </c>
      <c r="S5" s="85">
        <f t="shared" ref="S5:S18" si="10">M5*O5</f>
        <v>0</v>
      </c>
      <c r="T5" s="85">
        <f t="shared" ref="T5:U18" si="11">M5*N5</f>
        <v>0</v>
      </c>
      <c r="U5" s="85">
        <f t="shared" si="11"/>
        <v>7.03760197873738</v>
      </c>
      <c r="V5" s="85">
        <f t="shared" ref="V5:V18" si="12">M5*H5</f>
        <v>0</v>
      </c>
      <c r="W5" s="85">
        <f t="shared" ref="W5:W18" si="13">N5*H5</f>
        <v>0.184445042934183</v>
      </c>
      <c r="X5" s="85">
        <f t="shared" ref="X5:X18" si="14">O5*H5</f>
        <v>0.0811281749451191</v>
      </c>
    </row>
    <row r="6" spans="1:24">
      <c r="A6" s="85">
        <v>3</v>
      </c>
      <c r="B6" s="85">
        <v>26.447</v>
      </c>
      <c r="C6" s="85">
        <f t="shared" si="0"/>
        <v>13.2235</v>
      </c>
      <c r="D6" s="85">
        <f t="shared" si="3"/>
        <v>0.46158722727494</v>
      </c>
      <c r="E6" s="85">
        <f t="shared" si="4"/>
        <v>0.23079361363747</v>
      </c>
      <c r="F6" s="85">
        <f t="shared" si="1"/>
        <v>0.228750166590804</v>
      </c>
      <c r="G6" s="85">
        <f t="shared" si="2"/>
        <v>0.445369786115209</v>
      </c>
      <c r="H6" s="85">
        <f t="shared" si="5"/>
        <v>0.0523266387153204</v>
      </c>
      <c r="I6" s="85">
        <f t="shared" si="5"/>
        <v>0.198354246384307</v>
      </c>
      <c r="J6" s="85">
        <v>1</v>
      </c>
      <c r="K6" s="85">
        <v>0</v>
      </c>
      <c r="L6" s="85">
        <v>1</v>
      </c>
      <c r="M6" s="85">
        <f t="shared" si="6"/>
        <v>1</v>
      </c>
      <c r="N6" s="85">
        <f t="shared" si="7"/>
        <v>1</v>
      </c>
      <c r="O6" s="85">
        <f t="shared" si="8"/>
        <v>1.98354246384307</v>
      </c>
      <c r="P6" s="85">
        <f t="shared" si="9"/>
        <v>1</v>
      </c>
      <c r="Q6" s="85">
        <f t="shared" si="9"/>
        <v>1</v>
      </c>
      <c r="R6" s="85">
        <f t="shared" si="9"/>
        <v>3.93444070586864</v>
      </c>
      <c r="S6" s="85">
        <f t="shared" si="10"/>
        <v>1.98354246384307</v>
      </c>
      <c r="T6" s="85">
        <f t="shared" si="11"/>
        <v>1</v>
      </c>
      <c r="U6" s="85">
        <f t="shared" si="11"/>
        <v>1.98354246384307</v>
      </c>
      <c r="V6" s="85">
        <f t="shared" si="12"/>
        <v>0.0523266387153204</v>
      </c>
      <c r="W6" s="85">
        <f t="shared" si="13"/>
        <v>0.0523266387153204</v>
      </c>
      <c r="X6" s="85">
        <f t="shared" si="14"/>
        <v>0.103792109882013</v>
      </c>
    </row>
    <row r="7" spans="1:24">
      <c r="A7" s="85">
        <v>4</v>
      </c>
      <c r="B7" s="85">
        <v>34.291</v>
      </c>
      <c r="C7" s="85">
        <f t="shared" si="0"/>
        <v>17.1455</v>
      </c>
      <c r="D7" s="85">
        <f t="shared" si="3"/>
        <v>0.598490853801375</v>
      </c>
      <c r="E7" s="85">
        <f t="shared" si="4"/>
        <v>0.299245426900688</v>
      </c>
      <c r="F7" s="85">
        <f t="shared" si="1"/>
        <v>0.294799251382536</v>
      </c>
      <c r="G7" s="85">
        <f t="shared" si="2"/>
        <v>0.563396278769224</v>
      </c>
      <c r="H7" s="85">
        <f t="shared" si="5"/>
        <v>0.0869065986157034</v>
      </c>
      <c r="I7" s="85">
        <f t="shared" si="5"/>
        <v>0.31741536693101</v>
      </c>
      <c r="J7" s="85">
        <v>1</v>
      </c>
      <c r="K7" s="85">
        <v>0</v>
      </c>
      <c r="L7" s="85">
        <v>2</v>
      </c>
      <c r="M7" s="85">
        <f t="shared" si="6"/>
        <v>1</v>
      </c>
      <c r="N7" s="85">
        <f t="shared" si="7"/>
        <v>4</v>
      </c>
      <c r="O7" s="85">
        <f t="shared" si="8"/>
        <v>3.1741536693101</v>
      </c>
      <c r="P7" s="85">
        <f t="shared" si="9"/>
        <v>1</v>
      </c>
      <c r="Q7" s="85">
        <f t="shared" si="9"/>
        <v>16</v>
      </c>
      <c r="R7" s="85">
        <f t="shared" si="9"/>
        <v>10.0752515163948</v>
      </c>
      <c r="S7" s="85">
        <f t="shared" si="10"/>
        <v>3.1741536693101</v>
      </c>
      <c r="T7" s="85">
        <f t="shared" si="11"/>
        <v>4</v>
      </c>
      <c r="U7" s="85">
        <f t="shared" si="11"/>
        <v>12.6966146772404</v>
      </c>
      <c r="V7" s="85">
        <f t="shared" si="12"/>
        <v>0.0869065986157034</v>
      </c>
      <c r="W7" s="85">
        <f t="shared" si="13"/>
        <v>0.347626394462814</v>
      </c>
      <c r="X7" s="85">
        <f t="shared" si="14"/>
        <v>0.275854898883295</v>
      </c>
    </row>
    <row r="8" spans="1:24">
      <c r="A8" s="85">
        <v>5</v>
      </c>
      <c r="B8" s="85">
        <v>41.025</v>
      </c>
      <c r="C8" s="85">
        <f t="shared" si="0"/>
        <v>20.5125</v>
      </c>
      <c r="D8" s="85">
        <f t="shared" si="3"/>
        <v>0.716021325630674</v>
      </c>
      <c r="E8" s="85">
        <f t="shared" si="4"/>
        <v>0.358010662815337</v>
      </c>
      <c r="F8" s="85">
        <f t="shared" si="1"/>
        <v>0.350411723094957</v>
      </c>
      <c r="G8" s="85">
        <f t="shared" si="2"/>
        <v>0.65638827070465</v>
      </c>
      <c r="H8" s="85">
        <f t="shared" si="5"/>
        <v>0.122788375682377</v>
      </c>
      <c r="I8" s="85">
        <f t="shared" si="5"/>
        <v>0.43084556191864</v>
      </c>
      <c r="J8" s="85">
        <v>1</v>
      </c>
      <c r="K8" s="85">
        <v>1</v>
      </c>
      <c r="L8" s="85">
        <v>0</v>
      </c>
      <c r="M8" s="85">
        <f t="shared" si="6"/>
        <v>3</v>
      </c>
      <c r="N8" s="85">
        <f t="shared" si="7"/>
        <v>0</v>
      </c>
      <c r="O8" s="85">
        <f t="shared" si="8"/>
        <v>4.3084556191864</v>
      </c>
      <c r="P8" s="85">
        <f t="shared" si="9"/>
        <v>9</v>
      </c>
      <c r="Q8" s="85">
        <f t="shared" si="9"/>
        <v>0</v>
      </c>
      <c r="R8" s="85">
        <f t="shared" si="9"/>
        <v>18.5627898224989</v>
      </c>
      <c r="S8" s="85">
        <f t="shared" si="10"/>
        <v>12.9253668575592</v>
      </c>
      <c r="T8" s="85">
        <f t="shared" si="11"/>
        <v>0</v>
      </c>
      <c r="U8" s="85">
        <f t="shared" si="11"/>
        <v>0</v>
      </c>
      <c r="V8" s="85">
        <f t="shared" si="12"/>
        <v>0.36836512704713</v>
      </c>
      <c r="W8" s="85">
        <f t="shared" si="13"/>
        <v>0</v>
      </c>
      <c r="X8" s="85">
        <f t="shared" si="14"/>
        <v>0.529028267179507</v>
      </c>
    </row>
    <row r="9" spans="1:24">
      <c r="A9" s="85">
        <v>6</v>
      </c>
      <c r="B9" s="85">
        <v>44.66</v>
      </c>
      <c r="C9" s="85">
        <f t="shared" si="0"/>
        <v>22.33</v>
      </c>
      <c r="D9" s="85">
        <f t="shared" si="3"/>
        <v>0.779464043940667</v>
      </c>
      <c r="E9" s="85">
        <f t="shared" si="4"/>
        <v>0.389732021970334</v>
      </c>
      <c r="F9" s="85">
        <f t="shared" si="1"/>
        <v>0.379940546167559</v>
      </c>
      <c r="G9" s="85">
        <f t="shared" si="2"/>
        <v>0.702898299792176</v>
      </c>
      <c r="H9" s="85">
        <f t="shared" si="5"/>
        <v>0.144354818622103</v>
      </c>
      <c r="I9" s="85">
        <f t="shared" si="5"/>
        <v>0.494066019850731</v>
      </c>
      <c r="J9" s="85">
        <v>1</v>
      </c>
      <c r="K9" s="85">
        <v>0</v>
      </c>
      <c r="L9" s="85">
        <v>3</v>
      </c>
      <c r="M9" s="85">
        <f t="shared" si="6"/>
        <v>1</v>
      </c>
      <c r="N9" s="85">
        <f t="shared" si="7"/>
        <v>9</v>
      </c>
      <c r="O9" s="85">
        <f t="shared" si="8"/>
        <v>4.94066019850731</v>
      </c>
      <c r="P9" s="85">
        <f t="shared" si="9"/>
        <v>1</v>
      </c>
      <c r="Q9" s="85">
        <f t="shared" si="9"/>
        <v>81</v>
      </c>
      <c r="R9" s="85">
        <f t="shared" si="9"/>
        <v>24.4101231971143</v>
      </c>
      <c r="S9" s="85">
        <f t="shared" si="10"/>
        <v>4.94066019850731</v>
      </c>
      <c r="T9" s="85">
        <f t="shared" si="11"/>
        <v>9</v>
      </c>
      <c r="U9" s="85">
        <f t="shared" si="11"/>
        <v>44.4659417865658</v>
      </c>
      <c r="V9" s="85">
        <f t="shared" si="12"/>
        <v>0.144354818622103</v>
      </c>
      <c r="W9" s="85">
        <f t="shared" si="13"/>
        <v>1.29919336759893</v>
      </c>
      <c r="X9" s="85">
        <f t="shared" si="14"/>
        <v>0.713208106828967</v>
      </c>
    </row>
    <row r="10" spans="1:24">
      <c r="A10" s="85">
        <v>7</v>
      </c>
      <c r="B10" s="85">
        <v>47.715</v>
      </c>
      <c r="C10" s="85">
        <f t="shared" si="0"/>
        <v>23.8575</v>
      </c>
      <c r="D10" s="85">
        <f t="shared" si="3"/>
        <v>0.832783852589094</v>
      </c>
      <c r="E10" s="85">
        <f t="shared" si="4"/>
        <v>0.416391926294547</v>
      </c>
      <c r="F10" s="85">
        <f t="shared" si="1"/>
        <v>0.4044633138615</v>
      </c>
      <c r="G10" s="85">
        <f t="shared" si="2"/>
        <v>0.739807263893857</v>
      </c>
      <c r="H10" s="85">
        <f t="shared" si="5"/>
        <v>0.163590572259826</v>
      </c>
      <c r="I10" s="85">
        <f t="shared" si="5"/>
        <v>0.547314787710115</v>
      </c>
      <c r="J10" s="85">
        <v>2</v>
      </c>
      <c r="K10" s="85">
        <v>0</v>
      </c>
      <c r="L10" s="85">
        <v>0</v>
      </c>
      <c r="M10" s="85">
        <f t="shared" si="6"/>
        <v>4</v>
      </c>
      <c r="N10" s="85">
        <f t="shared" si="7"/>
        <v>0</v>
      </c>
      <c r="O10" s="85">
        <f t="shared" si="8"/>
        <v>5.47314787710115</v>
      </c>
      <c r="P10" s="85">
        <f t="shared" si="9"/>
        <v>16</v>
      </c>
      <c r="Q10" s="85">
        <f t="shared" si="9"/>
        <v>0</v>
      </c>
      <c r="R10" s="85">
        <f t="shared" si="9"/>
        <v>29.9553476846169</v>
      </c>
      <c r="S10" s="85">
        <f t="shared" si="10"/>
        <v>21.8925915084046</v>
      </c>
      <c r="T10" s="85">
        <f t="shared" si="11"/>
        <v>0</v>
      </c>
      <c r="U10" s="85">
        <f t="shared" si="11"/>
        <v>0</v>
      </c>
      <c r="V10" s="85">
        <f t="shared" si="12"/>
        <v>0.654362289039305</v>
      </c>
      <c r="W10" s="85">
        <f t="shared" si="13"/>
        <v>0</v>
      </c>
      <c r="X10" s="85">
        <f t="shared" si="14"/>
        <v>0.895355393277631</v>
      </c>
    </row>
    <row r="11" spans="1:24">
      <c r="A11" s="86">
        <v>8</v>
      </c>
      <c r="B11" s="86">
        <v>48.471</v>
      </c>
      <c r="C11" s="86">
        <f t="shared" si="0"/>
        <v>24.2355</v>
      </c>
      <c r="D11" s="85">
        <f t="shared" si="3"/>
        <v>0.845978541734171</v>
      </c>
      <c r="E11" s="85">
        <f t="shared" si="4"/>
        <v>0.422989270867086</v>
      </c>
      <c r="F11" s="86">
        <f t="shared" si="1"/>
        <v>0.41048809734353</v>
      </c>
      <c r="G11" s="86">
        <f t="shared" si="2"/>
        <v>0.748620242723967</v>
      </c>
      <c r="H11" s="86">
        <f t="shared" si="5"/>
        <v>0.168500478060711</v>
      </c>
      <c r="I11" s="86">
        <f t="shared" si="5"/>
        <v>0.560432267816091</v>
      </c>
      <c r="J11" s="86">
        <v>1</v>
      </c>
      <c r="K11" s="86">
        <v>1</v>
      </c>
      <c r="L11" s="86">
        <v>2</v>
      </c>
      <c r="M11" s="85">
        <f t="shared" si="6"/>
        <v>3</v>
      </c>
      <c r="N11" s="86">
        <f t="shared" si="7"/>
        <v>4</v>
      </c>
      <c r="O11" s="86">
        <f t="shared" si="8"/>
        <v>5.60432267816091</v>
      </c>
      <c r="P11" s="85">
        <f t="shared" si="9"/>
        <v>9</v>
      </c>
      <c r="Q11" s="85">
        <f t="shared" si="9"/>
        <v>16</v>
      </c>
      <c r="R11" s="85">
        <f t="shared" si="9"/>
        <v>31.4084326809487</v>
      </c>
      <c r="S11" s="85">
        <f t="shared" si="10"/>
        <v>16.8129680344827</v>
      </c>
      <c r="T11" s="85">
        <f t="shared" si="11"/>
        <v>12</v>
      </c>
      <c r="U11" s="85">
        <f t="shared" si="11"/>
        <v>22.4172907126437</v>
      </c>
      <c r="V11" s="85">
        <f t="shared" si="12"/>
        <v>0.505501434182133</v>
      </c>
      <c r="W11" s="85">
        <f t="shared" si="13"/>
        <v>0.674001912242844</v>
      </c>
      <c r="X11" s="85">
        <f t="shared" si="14"/>
        <v>0.944331050476598</v>
      </c>
    </row>
    <row r="12" spans="1:24">
      <c r="A12" s="86">
        <v>9</v>
      </c>
      <c r="B12" s="86">
        <v>49.453</v>
      </c>
      <c r="C12" s="86">
        <f t="shared" si="0"/>
        <v>24.7265</v>
      </c>
      <c r="D12" s="85">
        <f t="shared" si="3"/>
        <v>0.863117674988756</v>
      </c>
      <c r="E12" s="85">
        <f t="shared" si="4"/>
        <v>0.431558837494378</v>
      </c>
      <c r="F12" s="86">
        <f t="shared" si="1"/>
        <v>0.418287225254486</v>
      </c>
      <c r="G12" s="86">
        <f t="shared" si="2"/>
        <v>0.759872964503342</v>
      </c>
      <c r="H12" s="86">
        <f t="shared" si="5"/>
        <v>0.174964202811097</v>
      </c>
      <c r="I12" s="86">
        <f t="shared" si="5"/>
        <v>0.577406922183098</v>
      </c>
      <c r="J12" s="86">
        <v>2</v>
      </c>
      <c r="K12" s="86">
        <v>0</v>
      </c>
      <c r="L12" s="86">
        <v>1</v>
      </c>
      <c r="M12" s="85">
        <f t="shared" si="6"/>
        <v>4</v>
      </c>
      <c r="N12" s="86">
        <f t="shared" si="7"/>
        <v>1</v>
      </c>
      <c r="O12" s="86">
        <f t="shared" si="8"/>
        <v>5.77406922183098</v>
      </c>
      <c r="P12" s="88">
        <f t="shared" si="9"/>
        <v>16</v>
      </c>
      <c r="Q12" s="85">
        <f t="shared" si="9"/>
        <v>1</v>
      </c>
      <c r="R12" s="85">
        <f t="shared" si="9"/>
        <v>33.3398753784958</v>
      </c>
      <c r="S12" s="85">
        <f t="shared" si="10"/>
        <v>23.0962768873239</v>
      </c>
      <c r="T12" s="85">
        <f t="shared" si="11"/>
        <v>4</v>
      </c>
      <c r="U12" s="85">
        <f t="shared" si="11"/>
        <v>5.77406922183098</v>
      </c>
      <c r="V12" s="85">
        <f t="shared" si="12"/>
        <v>0.699856811244389</v>
      </c>
      <c r="W12" s="85">
        <f t="shared" si="13"/>
        <v>0.174964202811097</v>
      </c>
      <c r="X12" s="85">
        <f t="shared" si="14"/>
        <v>1.01025541837375</v>
      </c>
    </row>
    <row r="13" spans="1:24">
      <c r="A13" s="86">
        <v>10</v>
      </c>
      <c r="B13" s="86">
        <v>54.488</v>
      </c>
      <c r="C13" s="86">
        <f t="shared" si="0"/>
        <v>27.244</v>
      </c>
      <c r="D13" s="85">
        <f t="shared" si="3"/>
        <v>0.95099500282667</v>
      </c>
      <c r="E13" s="85">
        <f t="shared" si="4"/>
        <v>0.475497501413335</v>
      </c>
      <c r="F13" s="86">
        <f t="shared" si="1"/>
        <v>0.457780814949199</v>
      </c>
      <c r="G13" s="86">
        <f t="shared" si="2"/>
        <v>0.813993878359018</v>
      </c>
      <c r="H13" s="86">
        <f t="shared" si="5"/>
        <v>0.209563274535552</v>
      </c>
      <c r="I13" s="86">
        <f t="shared" si="5"/>
        <v>0.662586034005957</v>
      </c>
      <c r="J13" s="86">
        <v>2</v>
      </c>
      <c r="K13" s="86">
        <v>0</v>
      </c>
      <c r="L13" s="86">
        <v>2</v>
      </c>
      <c r="M13" s="85">
        <f t="shared" si="6"/>
        <v>4</v>
      </c>
      <c r="N13" s="86">
        <f t="shared" si="7"/>
        <v>4</v>
      </c>
      <c r="O13" s="86">
        <f t="shared" si="8"/>
        <v>6.62586034005957</v>
      </c>
      <c r="P13" s="88">
        <f t="shared" si="9"/>
        <v>16</v>
      </c>
      <c r="Q13" s="85">
        <f t="shared" si="9"/>
        <v>16</v>
      </c>
      <c r="R13" s="85">
        <f t="shared" si="9"/>
        <v>43.9020252459743</v>
      </c>
      <c r="S13" s="85">
        <f t="shared" si="10"/>
        <v>26.5034413602383</v>
      </c>
      <c r="T13" s="85">
        <f t="shared" si="11"/>
        <v>16</v>
      </c>
      <c r="U13" s="85">
        <f t="shared" si="11"/>
        <v>26.5034413602383</v>
      </c>
      <c r="V13" s="85">
        <f t="shared" si="12"/>
        <v>0.83825309814221</v>
      </c>
      <c r="W13" s="85">
        <f t="shared" si="13"/>
        <v>0.83825309814221</v>
      </c>
      <c r="X13" s="85">
        <f t="shared" si="14"/>
        <v>1.38853698947813</v>
      </c>
    </row>
    <row r="14" spans="1:24">
      <c r="A14" s="86">
        <v>11</v>
      </c>
      <c r="B14" s="86">
        <v>62.188</v>
      </c>
      <c r="C14" s="86">
        <f t="shared" si="0"/>
        <v>31.094</v>
      </c>
      <c r="D14" s="85">
        <f t="shared" si="3"/>
        <v>1.08538535523023</v>
      </c>
      <c r="E14" s="85">
        <f t="shared" si="4"/>
        <v>0.542692677615117</v>
      </c>
      <c r="F14" s="86">
        <f t="shared" si="1"/>
        <v>0.516443657955179</v>
      </c>
      <c r="G14" s="86">
        <f t="shared" si="2"/>
        <v>0.884483276025231</v>
      </c>
      <c r="H14" s="86">
        <f t="shared" si="5"/>
        <v>0.266714051842125</v>
      </c>
      <c r="I14" s="86">
        <f t="shared" si="5"/>
        <v>0.782310665568326</v>
      </c>
      <c r="J14" s="86">
        <v>2</v>
      </c>
      <c r="K14" s="86">
        <v>0</v>
      </c>
      <c r="L14" s="86">
        <v>3</v>
      </c>
      <c r="M14" s="85">
        <f t="shared" si="6"/>
        <v>4</v>
      </c>
      <c r="N14" s="86">
        <f t="shared" si="7"/>
        <v>9</v>
      </c>
      <c r="O14" s="86">
        <f t="shared" si="8"/>
        <v>7.82310665568326</v>
      </c>
      <c r="P14" s="88">
        <f t="shared" si="9"/>
        <v>16</v>
      </c>
      <c r="Q14" s="85">
        <f t="shared" si="9"/>
        <v>81</v>
      </c>
      <c r="R14" s="85">
        <f t="shared" si="9"/>
        <v>61.2009977461957</v>
      </c>
      <c r="S14" s="85">
        <f t="shared" si="10"/>
        <v>31.292426622733</v>
      </c>
      <c r="T14" s="85">
        <f t="shared" si="11"/>
        <v>36</v>
      </c>
      <c r="U14" s="85">
        <f t="shared" si="11"/>
        <v>70.4079599011493</v>
      </c>
      <c r="V14" s="85">
        <f t="shared" si="12"/>
        <v>1.0668562073685</v>
      </c>
      <c r="W14" s="85">
        <f t="shared" si="13"/>
        <v>2.40042646657913</v>
      </c>
      <c r="X14" s="85">
        <f t="shared" si="14"/>
        <v>2.08653247413038</v>
      </c>
    </row>
    <row r="15" spans="1:24">
      <c r="A15" s="86">
        <v>12</v>
      </c>
      <c r="B15" s="86">
        <v>64.68</v>
      </c>
      <c r="C15" s="86">
        <f t="shared" si="0"/>
        <v>32.34</v>
      </c>
      <c r="D15" s="85">
        <f t="shared" si="3"/>
        <v>1.12887896018993</v>
      </c>
      <c r="E15" s="85">
        <f t="shared" si="4"/>
        <v>0.564439480094966</v>
      </c>
      <c r="F15" s="86">
        <f t="shared" si="1"/>
        <v>0.534942323204716</v>
      </c>
      <c r="G15" s="86">
        <f t="shared" si="2"/>
        <v>0.903933318547942</v>
      </c>
      <c r="H15" s="86">
        <f t="shared" si="5"/>
        <v>0.286163289155659</v>
      </c>
      <c r="I15" s="86">
        <f t="shared" si="5"/>
        <v>0.817095444381095</v>
      </c>
      <c r="J15" s="86">
        <v>2</v>
      </c>
      <c r="K15" s="86">
        <v>1</v>
      </c>
      <c r="L15" s="86">
        <v>0</v>
      </c>
      <c r="M15" s="85">
        <f t="shared" si="6"/>
        <v>7</v>
      </c>
      <c r="N15" s="86">
        <f t="shared" si="7"/>
        <v>0</v>
      </c>
      <c r="O15" s="86">
        <f t="shared" si="8"/>
        <v>8.17095444381095</v>
      </c>
      <c r="P15" s="88">
        <f t="shared" si="9"/>
        <v>49</v>
      </c>
      <c r="Q15" s="85">
        <f t="shared" si="9"/>
        <v>0</v>
      </c>
      <c r="R15" s="85">
        <f t="shared" si="9"/>
        <v>66.7644965228339</v>
      </c>
      <c r="S15" s="85">
        <f t="shared" si="10"/>
        <v>57.1966811066766</v>
      </c>
      <c r="T15" s="85">
        <f t="shared" si="11"/>
        <v>0</v>
      </c>
      <c r="U15" s="85">
        <f t="shared" si="11"/>
        <v>0</v>
      </c>
      <c r="V15" s="85">
        <f t="shared" si="12"/>
        <v>2.00314302408961</v>
      </c>
      <c r="W15" s="85">
        <f t="shared" si="13"/>
        <v>0</v>
      </c>
      <c r="X15" s="85">
        <f t="shared" si="14"/>
        <v>2.33822719918199</v>
      </c>
    </row>
    <row r="16" spans="1:24">
      <c r="A16" s="86">
        <v>13</v>
      </c>
      <c r="B16" s="86">
        <v>66.112</v>
      </c>
      <c r="C16" s="86">
        <f t="shared" si="0"/>
        <v>33.056</v>
      </c>
      <c r="D16" s="85">
        <f t="shared" si="3"/>
        <v>1.15387207507849</v>
      </c>
      <c r="E16" s="85">
        <f t="shared" si="4"/>
        <v>0.576936037539245</v>
      </c>
      <c r="F16" s="86">
        <f t="shared" si="1"/>
        <v>0.545458478257101</v>
      </c>
      <c r="G16" s="86">
        <f t="shared" si="2"/>
        <v>0.914338787837323</v>
      </c>
      <c r="H16" s="86">
        <f t="shared" si="5"/>
        <v>0.297524951502553</v>
      </c>
      <c r="I16" s="86">
        <f t="shared" si="5"/>
        <v>0.836015418943825</v>
      </c>
      <c r="J16" s="86">
        <v>2</v>
      </c>
      <c r="K16" s="86">
        <v>1</v>
      </c>
      <c r="L16" s="86">
        <v>1</v>
      </c>
      <c r="M16" s="85">
        <f t="shared" si="6"/>
        <v>7</v>
      </c>
      <c r="N16" s="86">
        <f t="shared" si="7"/>
        <v>1</v>
      </c>
      <c r="O16" s="86">
        <f t="shared" si="8"/>
        <v>8.36015418943825</v>
      </c>
      <c r="P16" s="88">
        <f t="shared" si="9"/>
        <v>49</v>
      </c>
      <c r="Q16" s="85">
        <f t="shared" si="9"/>
        <v>1</v>
      </c>
      <c r="R16" s="85">
        <f t="shared" si="9"/>
        <v>69.892178071182</v>
      </c>
      <c r="S16" s="85">
        <f t="shared" si="10"/>
        <v>58.5210793260678</v>
      </c>
      <c r="T16" s="85">
        <f t="shared" si="11"/>
        <v>7</v>
      </c>
      <c r="U16" s="85">
        <f t="shared" si="11"/>
        <v>8.36015418943825</v>
      </c>
      <c r="V16" s="85">
        <f t="shared" si="12"/>
        <v>2.08267466051787</v>
      </c>
      <c r="W16" s="85">
        <f t="shared" si="13"/>
        <v>0.297524951502553</v>
      </c>
      <c r="X16" s="85">
        <f t="shared" si="14"/>
        <v>2.48735446976648</v>
      </c>
    </row>
    <row r="17" spans="1:24">
      <c r="A17" s="86">
        <v>14</v>
      </c>
      <c r="B17" s="86">
        <v>69.775</v>
      </c>
      <c r="C17" s="86">
        <f t="shared" si="0"/>
        <v>34.8875</v>
      </c>
      <c r="D17" s="85">
        <f t="shared" si="3"/>
        <v>1.21780348557904</v>
      </c>
      <c r="E17" s="85">
        <f t="shared" si="4"/>
        <v>0.608901742789522</v>
      </c>
      <c r="F17" s="86">
        <f t="shared" si="1"/>
        <v>0.571966930448368</v>
      </c>
      <c r="G17" s="86">
        <f t="shared" si="2"/>
        <v>0.938342268664581</v>
      </c>
      <c r="H17" s="86">
        <f t="shared" si="5"/>
        <v>0.327146169526528</v>
      </c>
      <c r="I17" s="86">
        <f t="shared" si="5"/>
        <v>0.880486213162593</v>
      </c>
      <c r="J17" s="86">
        <v>1</v>
      </c>
      <c r="K17" s="86">
        <v>0</v>
      </c>
      <c r="L17" s="86">
        <v>5</v>
      </c>
      <c r="M17" s="85">
        <f t="shared" si="6"/>
        <v>1</v>
      </c>
      <c r="N17" s="86">
        <f t="shared" si="7"/>
        <v>25</v>
      </c>
      <c r="O17" s="86">
        <f t="shared" si="8"/>
        <v>8.80486213162593</v>
      </c>
      <c r="P17" s="88">
        <f t="shared" si="9"/>
        <v>1</v>
      </c>
      <c r="Q17" s="85">
        <f t="shared" si="9"/>
        <v>625</v>
      </c>
      <c r="R17" s="85">
        <f t="shared" si="9"/>
        <v>77.5255971569404</v>
      </c>
      <c r="S17" s="85">
        <f t="shared" si="10"/>
        <v>8.80486213162593</v>
      </c>
      <c r="T17" s="85">
        <f t="shared" si="11"/>
        <v>25</v>
      </c>
      <c r="U17" s="85">
        <f t="shared" si="11"/>
        <v>220.121553290648</v>
      </c>
      <c r="V17" s="85">
        <f t="shared" si="12"/>
        <v>0.327146169526528</v>
      </c>
      <c r="W17" s="85">
        <f t="shared" si="13"/>
        <v>8.17865423816321</v>
      </c>
      <c r="X17" s="85">
        <f t="shared" si="14"/>
        <v>2.88047691957061</v>
      </c>
    </row>
    <row r="18" spans="1:24">
      <c r="A18" s="86">
        <v>15</v>
      </c>
      <c r="B18" s="86">
        <v>74.657</v>
      </c>
      <c r="C18" s="86">
        <f t="shared" si="0"/>
        <v>37.3285</v>
      </c>
      <c r="D18" s="86">
        <f t="shared" si="3"/>
        <v>1.30301045966141</v>
      </c>
      <c r="E18" s="86">
        <f t="shared" si="4"/>
        <v>0.651505229830703</v>
      </c>
      <c r="F18" s="86">
        <f t="shared" si="1"/>
        <v>0.606384008774471</v>
      </c>
      <c r="G18" s="86">
        <f t="shared" si="2"/>
        <v>0.964359112337139</v>
      </c>
      <c r="H18" s="86">
        <f t="shared" si="5"/>
        <v>0.367701566097398</v>
      </c>
      <c r="I18" s="86">
        <f t="shared" si="5"/>
        <v>0.929988497547675</v>
      </c>
      <c r="J18" s="86">
        <v>3</v>
      </c>
      <c r="K18" s="86">
        <v>0</v>
      </c>
      <c r="L18" s="86">
        <v>0</v>
      </c>
      <c r="M18" s="85">
        <f t="shared" si="6"/>
        <v>9</v>
      </c>
      <c r="N18" s="86">
        <f t="shared" si="7"/>
        <v>0</v>
      </c>
      <c r="O18" s="86">
        <f t="shared" si="8"/>
        <v>9.29988497547675</v>
      </c>
      <c r="P18" s="88">
        <f t="shared" si="9"/>
        <v>81</v>
      </c>
      <c r="Q18" s="85">
        <f t="shared" si="9"/>
        <v>0</v>
      </c>
      <c r="R18" s="85">
        <f t="shared" si="9"/>
        <v>86.4878605570982</v>
      </c>
      <c r="S18" s="85">
        <f t="shared" si="10"/>
        <v>83.6989647792907</v>
      </c>
      <c r="T18" s="85">
        <f t="shared" si="11"/>
        <v>0</v>
      </c>
      <c r="U18" s="85">
        <f t="shared" si="11"/>
        <v>0</v>
      </c>
      <c r="V18" s="85">
        <f t="shared" si="12"/>
        <v>3.30931409487658</v>
      </c>
      <c r="W18" s="85">
        <f t="shared" si="13"/>
        <v>0</v>
      </c>
      <c r="X18" s="85">
        <f t="shared" si="14"/>
        <v>3.41958227000846</v>
      </c>
    </row>
    <row r="19" spans="1:24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9"/>
      <c r="P19" s="90">
        <f t="shared" ref="P19:X19" si="15">SUM(P4:P18)</f>
        <v>266</v>
      </c>
      <c r="Q19" s="96">
        <f t="shared" si="15"/>
        <v>854</v>
      </c>
      <c r="R19" s="96">
        <f t="shared" si="15"/>
        <v>563.021462051568</v>
      </c>
      <c r="S19" s="96">
        <f t="shared" si="15"/>
        <v>352.413542139304</v>
      </c>
      <c r="T19" s="96">
        <f t="shared" si="15"/>
        <v>114</v>
      </c>
      <c r="U19" s="96">
        <f t="shared" si="15"/>
        <v>419.768169582336</v>
      </c>
      <c r="V19" s="96">
        <f t="shared" si="15"/>
        <v>12.1800001697302</v>
      </c>
      <c r="W19" s="96">
        <f t="shared" si="15"/>
        <v>14.4474163131523</v>
      </c>
      <c r="X19" s="96">
        <f t="shared" si="15"/>
        <v>19.2179598653076</v>
      </c>
    </row>
    <row r="20" spans="16:24">
      <c r="P20" s="91" t="s">
        <v>71</v>
      </c>
      <c r="Q20" s="91" t="s">
        <v>72</v>
      </c>
      <c r="R20" s="91" t="s">
        <v>73</v>
      </c>
      <c r="S20" s="91" t="s">
        <v>74</v>
      </c>
      <c r="T20" s="91" t="s">
        <v>75</v>
      </c>
      <c r="U20" s="91" t="s">
        <v>76</v>
      </c>
      <c r="V20" s="91" t="s">
        <v>28</v>
      </c>
      <c r="W20" s="97" t="s">
        <v>32</v>
      </c>
      <c r="X20" s="97" t="s">
        <v>36</v>
      </c>
    </row>
    <row r="22" spans="1:6">
      <c r="A22" s="47" t="s">
        <v>77</v>
      </c>
      <c r="B22" s="47"/>
      <c r="C22" s="47"/>
      <c r="D22" s="47"/>
      <c r="E22" s="47"/>
      <c r="F22" s="47"/>
    </row>
    <row r="23" spans="2:5">
      <c r="B23" s="49" t="s">
        <v>28</v>
      </c>
      <c r="C23" s="49" t="s">
        <v>29</v>
      </c>
      <c r="D23" s="49" t="s">
        <v>30</v>
      </c>
      <c r="E23" s="49" t="s">
        <v>31</v>
      </c>
    </row>
    <row r="24" spans="2:5">
      <c r="B24" s="49" t="s">
        <v>32</v>
      </c>
      <c r="C24" s="49" t="s">
        <v>33</v>
      </c>
      <c r="D24" s="49" t="s">
        <v>34</v>
      </c>
      <c r="E24" s="49" t="s">
        <v>35</v>
      </c>
    </row>
    <row r="25" spans="2:5">
      <c r="B25" s="49" t="s">
        <v>36</v>
      </c>
      <c r="C25" s="49" t="s">
        <v>37</v>
      </c>
      <c r="D25" s="49" t="s">
        <v>38</v>
      </c>
      <c r="E25" s="49" t="s">
        <v>39</v>
      </c>
    </row>
    <row r="27" spans="1:6">
      <c r="A27" s="50" t="s">
        <v>40</v>
      </c>
      <c r="B27" s="50"/>
      <c r="C27" s="50"/>
      <c r="D27" s="50"/>
      <c r="E27" s="50"/>
      <c r="F27" s="50"/>
    </row>
    <row r="28" spans="2:5">
      <c r="B28" s="51">
        <f>V19</f>
        <v>12.1800001697302</v>
      </c>
      <c r="C28" s="51">
        <f>P19</f>
        <v>266</v>
      </c>
      <c r="D28" s="51">
        <f>T19</f>
        <v>114</v>
      </c>
      <c r="E28" s="51">
        <f>S19</f>
        <v>352.413542139304</v>
      </c>
    </row>
    <row r="29" spans="2:5">
      <c r="B29" s="51">
        <f>W19</f>
        <v>14.4474163131523</v>
      </c>
      <c r="C29" s="51">
        <f>T19</f>
        <v>114</v>
      </c>
      <c r="D29" s="51">
        <f>Q19</f>
        <v>854</v>
      </c>
      <c r="E29" s="51">
        <f>U19</f>
        <v>419.768169582336</v>
      </c>
    </row>
    <row r="30" spans="2:5">
      <c r="B30" s="51">
        <f>X19</f>
        <v>19.2179598653076</v>
      </c>
      <c r="C30" s="51">
        <f>S19</f>
        <v>352.413542139304</v>
      </c>
      <c r="D30" s="51">
        <f>U19</f>
        <v>419.768169582336</v>
      </c>
      <c r="E30" s="51">
        <f>R19</f>
        <v>563.021462051568</v>
      </c>
    </row>
    <row r="32" spans="1:7">
      <c r="A32" s="52" t="s">
        <v>42</v>
      </c>
      <c r="B32" s="52"/>
      <c r="C32" s="52"/>
      <c r="D32" s="52"/>
      <c r="E32" s="52"/>
      <c r="F32" s="52"/>
      <c r="G32" s="52"/>
    </row>
    <row r="33" spans="2:6">
      <c r="B33" s="51">
        <f t="shared" ref="B33:C35" si="16">C28</f>
        <v>266</v>
      </c>
      <c r="C33" s="51">
        <f t="shared" si="16"/>
        <v>114</v>
      </c>
      <c r="D33" s="51">
        <f t="shared" ref="D33:D35" si="17">E28</f>
        <v>352.413542139304</v>
      </c>
      <c r="E33" s="51" t="s">
        <v>43</v>
      </c>
      <c r="F33" s="51">
        <f>B28</f>
        <v>12.1800001697302</v>
      </c>
    </row>
    <row r="34" spans="2:6">
      <c r="B34" s="51">
        <f t="shared" si="16"/>
        <v>114</v>
      </c>
      <c r="C34" s="51">
        <f t="shared" si="16"/>
        <v>854</v>
      </c>
      <c r="D34" s="51">
        <f t="shared" si="17"/>
        <v>419.768169582336</v>
      </c>
      <c r="E34" s="51" t="s">
        <v>44</v>
      </c>
      <c r="F34" s="51">
        <f>B29</f>
        <v>14.4474163131523</v>
      </c>
    </row>
    <row r="35" spans="2:6">
      <c r="B35" s="51">
        <f t="shared" si="16"/>
        <v>352.413542139304</v>
      </c>
      <c r="C35" s="51">
        <f t="shared" si="16"/>
        <v>419.768169582336</v>
      </c>
      <c r="D35" s="51">
        <f t="shared" si="17"/>
        <v>563.021462051568</v>
      </c>
      <c r="E35" s="51" t="s">
        <v>25</v>
      </c>
      <c r="F35" s="51">
        <f>B30</f>
        <v>19.2179598653076</v>
      </c>
    </row>
    <row r="36" spans="9:9">
      <c r="I36" s="92"/>
    </row>
    <row r="37" spans="1:9">
      <c r="A37" s="53" t="s">
        <v>78</v>
      </c>
      <c r="B37" s="53"/>
      <c r="C37" s="53"/>
      <c r="D37" s="53"/>
      <c r="E37" s="53"/>
      <c r="F37" s="53"/>
      <c r="G37" s="53"/>
      <c r="H37" s="53"/>
      <c r="I37" s="92"/>
    </row>
    <row r="38" spans="9:9">
      <c r="I38" s="92"/>
    </row>
    <row r="39" ht="15" customHeight="1" spans="2:7">
      <c r="B39" s="54">
        <f t="shared" ref="B39:D41" si="18">B33</f>
        <v>266</v>
      </c>
      <c r="C39" s="54">
        <f t="shared" si="18"/>
        <v>114</v>
      </c>
      <c r="D39" s="54">
        <f t="shared" si="18"/>
        <v>352.413542139304</v>
      </c>
      <c r="E39" s="68" t="s">
        <v>46</v>
      </c>
      <c r="F39" s="69"/>
      <c r="G39" s="69"/>
    </row>
    <row r="40" ht="15" customHeight="1" spans="2:7">
      <c r="B40" s="54">
        <f t="shared" si="18"/>
        <v>114</v>
      </c>
      <c r="C40" s="54">
        <f t="shared" si="18"/>
        <v>854</v>
      </c>
      <c r="D40" s="54">
        <f t="shared" si="18"/>
        <v>419.768169582336</v>
      </c>
      <c r="E40" s="68"/>
      <c r="F40" s="69"/>
      <c r="G40" s="69"/>
    </row>
    <row r="41" spans="2:7">
      <c r="B41" s="54">
        <f t="shared" si="18"/>
        <v>352.413542139304</v>
      </c>
      <c r="C41" s="54">
        <f t="shared" si="18"/>
        <v>419.768169582336</v>
      </c>
      <c r="D41" s="54">
        <f t="shared" si="18"/>
        <v>563.021462051568</v>
      </c>
      <c r="E41" s="70">
        <f>MDETERM(B39:D41)</f>
        <v>1376269.33201792</v>
      </c>
      <c r="F41" s="70"/>
      <c r="G41" s="70"/>
    </row>
    <row r="42" spans="2:6">
      <c r="B42" s="50"/>
      <c r="C42" s="50"/>
      <c r="D42" s="50"/>
      <c r="E42" s="71"/>
      <c r="F42" s="71"/>
    </row>
    <row r="43" ht="15" customHeight="1" spans="2:18">
      <c r="B43" s="54">
        <f>F33</f>
        <v>12.1800001697302</v>
      </c>
      <c r="C43" s="54">
        <f t="shared" ref="C43:D45" si="19">C33</f>
        <v>114</v>
      </c>
      <c r="D43" s="54">
        <f t="shared" si="19"/>
        <v>352.413542139304</v>
      </c>
      <c r="E43" s="68" t="s">
        <v>47</v>
      </c>
      <c r="F43" s="69"/>
      <c r="G43" s="69"/>
      <c r="K43" s="93"/>
      <c r="O43" s="80" t="s">
        <v>24</v>
      </c>
      <c r="P43" s="80" t="s">
        <v>25</v>
      </c>
      <c r="Q43" s="80" t="s">
        <v>26</v>
      </c>
      <c r="R43" s="80" t="s">
        <v>27</v>
      </c>
    </row>
    <row r="44" ht="15" customHeight="1" spans="2:18">
      <c r="B44" s="54">
        <f>F34</f>
        <v>14.4474163131523</v>
      </c>
      <c r="C44" s="54">
        <f t="shared" si="19"/>
        <v>854</v>
      </c>
      <c r="D44" s="54">
        <f t="shared" si="19"/>
        <v>419.768169582336</v>
      </c>
      <c r="E44" s="68"/>
      <c r="F44" s="69"/>
      <c r="G44" s="69"/>
      <c r="K44" s="93"/>
      <c r="O44" s="51">
        <f t="shared" ref="O44:O51" si="20">P44*O4</f>
        <v>0.000312788111476369</v>
      </c>
      <c r="P44" s="51">
        <f>E53/E41</f>
        <v>0.00019916121976269</v>
      </c>
      <c r="Q44" s="51">
        <f t="shared" ref="Q44:Q51" si="21">P44*10</f>
        <v>0.0019916121976269</v>
      </c>
      <c r="R44" s="51">
        <f>O44</f>
        <v>0.000312788111476369</v>
      </c>
    </row>
    <row r="45" ht="14.5" spans="2:18">
      <c r="B45" s="54">
        <f>F35</f>
        <v>19.2179598653076</v>
      </c>
      <c r="C45" s="54">
        <f t="shared" si="19"/>
        <v>419.768169582336</v>
      </c>
      <c r="D45" s="54">
        <f t="shared" si="19"/>
        <v>563.021462051568</v>
      </c>
      <c r="E45" s="72">
        <f>MDETERM(B43:D45)</f>
        <v>55934.9140504358</v>
      </c>
      <c r="F45" s="72"/>
      <c r="G45" s="72"/>
      <c r="K45" s="93"/>
      <c r="O45" s="51">
        <f t="shared" si="20"/>
        <v>0.000350404348572414</v>
      </c>
      <c r="P45" s="51">
        <f>E53/E41</f>
        <v>0.00019916121976269</v>
      </c>
      <c r="Q45" s="51">
        <f t="shared" si="21"/>
        <v>0.0019916121976269</v>
      </c>
      <c r="R45" s="51">
        <f>O45</f>
        <v>0.000350404348572414</v>
      </c>
    </row>
    <row r="46" ht="14.5" spans="2:18">
      <c r="B46" s="50"/>
      <c r="C46" s="50"/>
      <c r="D46" s="50"/>
      <c r="E46" s="69"/>
      <c r="F46" s="69"/>
      <c r="K46" s="93"/>
      <c r="O46" s="51">
        <f t="shared" si="20"/>
        <v>0.000395044736550077</v>
      </c>
      <c r="P46" s="51">
        <f>E53/E41</f>
        <v>0.00019916121976269</v>
      </c>
      <c r="Q46" s="51">
        <f t="shared" si="21"/>
        <v>0.0019916121976269</v>
      </c>
      <c r="R46" s="51">
        <f>O46</f>
        <v>0.000395044736550077</v>
      </c>
    </row>
    <row r="47" ht="15" customHeight="1" spans="2:18">
      <c r="B47" s="54">
        <f>B33</f>
        <v>266</v>
      </c>
      <c r="C47" s="54">
        <f>F33</f>
        <v>12.1800001697302</v>
      </c>
      <c r="D47" s="54">
        <f>D33</f>
        <v>352.413542139304</v>
      </c>
      <c r="E47" s="68" t="s">
        <v>48</v>
      </c>
      <c r="F47" s="69"/>
      <c r="G47" s="69"/>
      <c r="K47" s="93"/>
      <c r="O47" s="51">
        <f t="shared" si="20"/>
        <v>0.000632168316494016</v>
      </c>
      <c r="P47" s="51">
        <f>E53/E41</f>
        <v>0.00019916121976269</v>
      </c>
      <c r="Q47" s="51">
        <f t="shared" si="21"/>
        <v>0.0019916121976269</v>
      </c>
      <c r="R47" s="51">
        <f>O47</f>
        <v>0.000632168316494016</v>
      </c>
    </row>
    <row r="48" ht="15" customHeight="1" spans="2:18">
      <c r="B48" s="54">
        <f>B34</f>
        <v>114</v>
      </c>
      <c r="C48" s="54">
        <f>F34</f>
        <v>14.4474163131523</v>
      </c>
      <c r="D48" s="54">
        <f>D34</f>
        <v>419.768169582336</v>
      </c>
      <c r="E48" s="68"/>
      <c r="F48" s="69"/>
      <c r="G48" s="69"/>
      <c r="K48" s="93"/>
      <c r="O48" s="51">
        <f t="shared" si="20"/>
        <v>0.000858077276410578</v>
      </c>
      <c r="P48" s="51">
        <f>E53/E41</f>
        <v>0.00019916121976269</v>
      </c>
      <c r="Q48" s="51">
        <f t="shared" si="21"/>
        <v>0.0019916121976269</v>
      </c>
      <c r="R48" s="51">
        <f>O49</f>
        <v>0.000983987911567688</v>
      </c>
    </row>
    <row r="49" ht="14.5" spans="2:18">
      <c r="B49" s="54">
        <f>B35</f>
        <v>352.413542139304</v>
      </c>
      <c r="C49" s="54">
        <f>F35</f>
        <v>19.2179598653076</v>
      </c>
      <c r="D49" s="54">
        <f>D35</f>
        <v>563.021462051568</v>
      </c>
      <c r="E49" s="72">
        <f>MDETERM(B47:D49)</f>
        <v>15681.3788763483</v>
      </c>
      <c r="F49" s="72"/>
      <c r="G49" s="72"/>
      <c r="K49" s="93"/>
      <c r="O49" s="51">
        <f t="shared" si="20"/>
        <v>0.000983987911567688</v>
      </c>
      <c r="P49" s="51">
        <f>E53/E41</f>
        <v>0.00019916121976269</v>
      </c>
      <c r="Q49" s="51">
        <f t="shared" si="21"/>
        <v>0.0019916121976269</v>
      </c>
      <c r="R49" s="51">
        <f>O49</f>
        <v>0.000983987911567688</v>
      </c>
    </row>
    <row r="50" ht="14.5" spans="2:18">
      <c r="B50" s="50"/>
      <c r="C50" s="50"/>
      <c r="D50" s="50"/>
      <c r="E50" s="69"/>
      <c r="F50" s="69"/>
      <c r="K50" s="93"/>
      <c r="O50" s="51">
        <f t="shared" si="20"/>
        <v>0.00109003880714504</v>
      </c>
      <c r="P50" s="51">
        <f>E53/E41</f>
        <v>0.00019916121976269</v>
      </c>
      <c r="Q50" s="51">
        <f t="shared" si="21"/>
        <v>0.0019916121976269</v>
      </c>
      <c r="R50" s="51">
        <f>O50</f>
        <v>0.00109003880714504</v>
      </c>
    </row>
    <row r="51" ht="15" customHeight="1" spans="2:18">
      <c r="B51" s="54">
        <f t="shared" ref="B51:C53" si="22">B33</f>
        <v>266</v>
      </c>
      <c r="C51" s="54">
        <f t="shared" si="22"/>
        <v>114</v>
      </c>
      <c r="D51" s="54">
        <f>F33</f>
        <v>12.1800001697302</v>
      </c>
      <c r="E51" s="68" t="s">
        <v>49</v>
      </c>
      <c r="F51" s="69"/>
      <c r="G51" s="69"/>
      <c r="K51" s="93"/>
      <c r="O51" s="51">
        <f t="shared" si="20"/>
        <v>0.00111616374052623</v>
      </c>
      <c r="P51" s="51">
        <f>E53/E41</f>
        <v>0.00019916121976269</v>
      </c>
      <c r="Q51" s="51">
        <f t="shared" si="21"/>
        <v>0.0019916121976269</v>
      </c>
      <c r="R51" s="51">
        <f t="shared" ref="R51" si="23">O51</f>
        <v>0.00111616374052623</v>
      </c>
    </row>
    <row r="52" ht="15" customHeight="1" spans="2:20">
      <c r="B52" s="54">
        <f t="shared" si="22"/>
        <v>114</v>
      </c>
      <c r="C52" s="54">
        <f t="shared" si="22"/>
        <v>854</v>
      </c>
      <c r="D52" s="54">
        <f>F34</f>
        <v>14.4474163131523</v>
      </c>
      <c r="E52" s="68"/>
      <c r="F52" s="69"/>
      <c r="G52" s="69"/>
      <c r="K52" s="94"/>
      <c r="L52" s="95"/>
      <c r="R52" s="98">
        <f>SUM(R44:R51)</f>
        <v>0.00586458388389952</v>
      </c>
      <c r="S52" s="83" t="s">
        <v>41</v>
      </c>
      <c r="T52" s="84">
        <f>R53</f>
        <v>0.00073307298548744</v>
      </c>
    </row>
    <row r="53" ht="14.5" spans="2:20">
      <c r="B53" s="54">
        <f t="shared" si="22"/>
        <v>352.413542139304</v>
      </c>
      <c r="C53" s="54">
        <f t="shared" si="22"/>
        <v>419.768169582336</v>
      </c>
      <c r="D53" s="54">
        <f>F35</f>
        <v>19.2179598653076</v>
      </c>
      <c r="E53" s="70">
        <f>MDETERM(B51:D53)</f>
        <v>274.099478886672</v>
      </c>
      <c r="F53" s="70"/>
      <c r="G53" s="70"/>
      <c r="K53" s="94"/>
      <c r="R53" s="98">
        <f>AVERAGE(R44:R51)</f>
        <v>0.00073307298548744</v>
      </c>
      <c r="S53" s="83"/>
      <c r="T53" s="84"/>
    </row>
    <row r="54" ht="14.5" spans="11:12">
      <c r="K54" s="94"/>
      <c r="L54" s="95"/>
    </row>
    <row r="56" spans="1:20">
      <c r="A56" s="55" t="s">
        <v>50</v>
      </c>
      <c r="B56" s="55"/>
      <c r="C56" s="55"/>
      <c r="D56" s="55"/>
      <c r="E56" s="55"/>
      <c r="F56" s="55"/>
      <c r="H56" s="55" t="s">
        <v>51</v>
      </c>
      <c r="I56" s="55"/>
      <c r="J56" s="55"/>
      <c r="K56" s="55"/>
      <c r="L56" s="55"/>
      <c r="M56" s="55"/>
      <c r="O56" s="55" t="s">
        <v>52</v>
      </c>
      <c r="P56" s="55"/>
      <c r="Q56" s="55"/>
      <c r="R56" s="55"/>
      <c r="S56" s="55"/>
      <c r="T56" s="55"/>
    </row>
    <row r="57" spans="3:18">
      <c r="C57" s="56" t="s">
        <v>53</v>
      </c>
      <c r="D57" s="57"/>
      <c r="J57" s="59" t="s">
        <v>54</v>
      </c>
      <c r="K57" s="61"/>
      <c r="Q57" s="59" t="s">
        <v>55</v>
      </c>
      <c r="R57" s="61"/>
    </row>
    <row r="58" spans="3:18">
      <c r="C58" s="51" t="s">
        <v>43</v>
      </c>
      <c r="D58" s="54">
        <f>E45/E41</f>
        <v>0.0406424184199633</v>
      </c>
      <c r="J58" s="51" t="s">
        <v>44</v>
      </c>
      <c r="K58" s="51">
        <f>E49/E41</f>
        <v>0.0113941206939167</v>
      </c>
      <c r="Q58" s="51" t="s">
        <v>25</v>
      </c>
      <c r="R58" s="51">
        <f>E53/E41</f>
        <v>0.00019916121976269</v>
      </c>
    </row>
    <row r="60" spans="1:16">
      <c r="A60" s="58" t="s">
        <v>56</v>
      </c>
      <c r="B60" s="58"/>
      <c r="C60" s="58"/>
      <c r="D60" s="58"/>
      <c r="E60" s="58"/>
      <c r="F60" s="58"/>
      <c r="H60" s="58" t="s">
        <v>57</v>
      </c>
      <c r="I60" s="58"/>
      <c r="J60" s="58"/>
      <c r="K60" s="58"/>
      <c r="L60" s="58"/>
      <c r="M60" s="58"/>
      <c r="O60" s="78" t="s">
        <v>58</v>
      </c>
      <c r="P60" s="78"/>
    </row>
    <row r="61" spans="1:16">
      <c r="A61" s="59" t="s">
        <v>59</v>
      </c>
      <c r="B61" s="60"/>
      <c r="C61" s="61"/>
      <c r="D61" s="62" t="s">
        <v>63</v>
      </c>
      <c r="E61" s="62"/>
      <c r="F61" s="62"/>
      <c r="H61" s="59" t="s">
        <v>60</v>
      </c>
      <c r="I61" s="60"/>
      <c r="J61" s="61"/>
      <c r="K61" s="62" t="s">
        <v>63</v>
      </c>
      <c r="L61" s="62"/>
      <c r="M61" s="62"/>
      <c r="O61" s="79">
        <v>1.54178</v>
      </c>
      <c r="P61" s="79"/>
    </row>
    <row r="62" spans="1:13">
      <c r="A62" s="54" t="s">
        <v>61</v>
      </c>
      <c r="B62" s="59">
        <f>O61/(SQRT(3*D58))</f>
        <v>4.41541988327047</v>
      </c>
      <c r="C62" s="61"/>
      <c r="D62" s="63">
        <v>4.4041</v>
      </c>
      <c r="E62" s="63" t="s">
        <v>80</v>
      </c>
      <c r="F62" s="63"/>
      <c r="H62" s="54" t="s">
        <v>62</v>
      </c>
      <c r="I62" s="59">
        <f>O61/(2*SQRT(K58))</f>
        <v>7.22190887556144</v>
      </c>
      <c r="J62" s="61"/>
      <c r="K62" s="63">
        <v>7.2012</v>
      </c>
      <c r="L62" s="63" t="s">
        <v>80</v>
      </c>
      <c r="M62" s="63"/>
    </row>
  </sheetData>
  <mergeCells count="31">
    <mergeCell ref="A1:V1"/>
    <mergeCell ref="A22:F22"/>
    <mergeCell ref="A27:F27"/>
    <mergeCell ref="A32:G32"/>
    <mergeCell ref="A37:H37"/>
    <mergeCell ref="E41:G41"/>
    <mergeCell ref="E45:G45"/>
    <mergeCell ref="E49:G49"/>
    <mergeCell ref="E53:G53"/>
    <mergeCell ref="A56:F56"/>
    <mergeCell ref="H56:M56"/>
    <mergeCell ref="O56:T56"/>
    <mergeCell ref="C57:D57"/>
    <mergeCell ref="J57:K57"/>
    <mergeCell ref="Q57:R57"/>
    <mergeCell ref="A60:F60"/>
    <mergeCell ref="H60:M60"/>
    <mergeCell ref="O60:P60"/>
    <mergeCell ref="A61:C61"/>
    <mergeCell ref="D61:F61"/>
    <mergeCell ref="H61:J61"/>
    <mergeCell ref="K61:M61"/>
    <mergeCell ref="O61:P61"/>
    <mergeCell ref="B62:C62"/>
    <mergeCell ref="I62:J62"/>
    <mergeCell ref="S52:S53"/>
    <mergeCell ref="T52:T53"/>
    <mergeCell ref="E51:G52"/>
    <mergeCell ref="E43:G44"/>
    <mergeCell ref="E47:G48"/>
    <mergeCell ref="E39:G40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E64"/>
  <sheetViews>
    <sheetView topLeftCell="K3" workbookViewId="0">
      <selection activeCell="Z3" sqref="Z3:AE22"/>
    </sheetView>
  </sheetViews>
  <sheetFormatPr defaultColWidth="9" defaultRowHeight="14.5"/>
  <cols>
    <col min="1" max="1" width="4" customWidth="1"/>
    <col min="2" max="2" width="8" customWidth="1"/>
    <col min="4" max="4" width="6.85454545454545" customWidth="1"/>
    <col min="7" max="7" width="11.4272727272727" customWidth="1"/>
    <col min="10" max="10" width="8.70909090909091" customWidth="1"/>
    <col min="11" max="11" width="7.42727272727273" customWidth="1"/>
    <col min="12" max="12" width="8.13636363636364" customWidth="1"/>
    <col min="13" max="13" width="5.70909090909091" customWidth="1"/>
    <col min="14" max="14" width="6.57272727272727" customWidth="1"/>
    <col min="16" max="16" width="5.42727272727273" customWidth="1"/>
    <col min="17" max="17" width="15.2818181818182" customWidth="1"/>
    <col min="20" max="20" width="4.70909090909091" customWidth="1"/>
    <col min="22" max="22" width="11" customWidth="1"/>
    <col min="27" max="27" width="12" customWidth="1"/>
  </cols>
  <sheetData>
    <row r="3" spans="1:29">
      <c r="A3" s="42" t="s">
        <v>1</v>
      </c>
      <c r="B3" s="42" t="s">
        <v>65</v>
      </c>
      <c r="C3" s="42" t="s">
        <v>66</v>
      </c>
      <c r="D3" s="42" t="s">
        <v>67</v>
      </c>
      <c r="E3" s="42" t="s">
        <v>68</v>
      </c>
      <c r="F3" s="42" t="s">
        <v>4</v>
      </c>
      <c r="G3" s="42" t="s">
        <v>5</v>
      </c>
      <c r="H3" s="42" t="s">
        <v>6</v>
      </c>
      <c r="I3" s="42" t="s">
        <v>7</v>
      </c>
      <c r="J3" s="42" t="s">
        <v>8</v>
      </c>
      <c r="K3" s="42" t="s">
        <v>9</v>
      </c>
      <c r="L3" s="42" t="s">
        <v>10</v>
      </c>
      <c r="M3" s="42" t="s">
        <v>11</v>
      </c>
      <c r="N3" s="42" t="s">
        <v>12</v>
      </c>
      <c r="O3" s="42" t="s">
        <v>13</v>
      </c>
      <c r="P3" s="42" t="s">
        <v>14</v>
      </c>
      <c r="Q3" s="42" t="s">
        <v>15</v>
      </c>
      <c r="R3" s="42" t="s">
        <v>16</v>
      </c>
      <c r="S3" s="42" t="s">
        <v>17</v>
      </c>
      <c r="T3" s="42" t="s">
        <v>18</v>
      </c>
      <c r="U3" s="42" t="s">
        <v>19</v>
      </c>
      <c r="V3" s="42" t="s">
        <v>20</v>
      </c>
      <c r="W3" s="73" t="s">
        <v>69</v>
      </c>
      <c r="X3" s="74" t="s">
        <v>70</v>
      </c>
      <c r="Z3" s="80" t="s">
        <v>24</v>
      </c>
      <c r="AA3" s="80" t="s">
        <v>25</v>
      </c>
      <c r="AB3" s="80" t="s">
        <v>26</v>
      </c>
      <c r="AC3" s="80" t="s">
        <v>27</v>
      </c>
    </row>
    <row r="4" spans="1:29">
      <c r="A4" s="43">
        <v>1</v>
      </c>
      <c r="B4" s="43">
        <v>23.707</v>
      </c>
      <c r="C4" s="43">
        <f>B4/2</f>
        <v>11.8535</v>
      </c>
      <c r="D4" s="43">
        <f>RADIANS(B4)</f>
        <v>0.413765205770296</v>
      </c>
      <c r="E4" s="43">
        <f>RADIANS(C4)</f>
        <v>0.206882602885148</v>
      </c>
      <c r="F4" s="43">
        <f>SIN(RADIANS(C4))</f>
        <v>0.205409981109596</v>
      </c>
      <c r="G4" s="43">
        <f>SIN(RADIANS(B4))</f>
        <v>0.402059642945533</v>
      </c>
      <c r="H4" s="43">
        <f>F4^2</f>
        <v>0.0421932603394444</v>
      </c>
      <c r="I4" s="43">
        <f>G4^2</f>
        <v>0.161651956485489</v>
      </c>
      <c r="J4" s="43">
        <v>1</v>
      </c>
      <c r="K4" s="43">
        <v>0</v>
      </c>
      <c r="L4" s="43">
        <v>2</v>
      </c>
      <c r="M4" s="43">
        <f>(J4^2)+J4*K4+(K4^2)</f>
        <v>1</v>
      </c>
      <c r="N4" s="43">
        <f>L4^2</f>
        <v>4</v>
      </c>
      <c r="O4" s="43">
        <f>10*I4</f>
        <v>1.61651956485489</v>
      </c>
      <c r="P4" s="43">
        <f>M4^2</f>
        <v>1</v>
      </c>
      <c r="Q4" s="43">
        <f>N4^2</f>
        <v>16</v>
      </c>
      <c r="R4" s="43">
        <f>O4^2</f>
        <v>2.61313550355865</v>
      </c>
      <c r="S4" s="43">
        <f>M4*O4</f>
        <v>1.61651956485489</v>
      </c>
      <c r="T4" s="43">
        <f>M4*N4</f>
        <v>4</v>
      </c>
      <c r="U4" s="43">
        <f>N4*O4</f>
        <v>6.46607825941956</v>
      </c>
      <c r="V4" s="43">
        <f>M4*H4</f>
        <v>0.0421932603394444</v>
      </c>
      <c r="W4" s="43">
        <f>N4*H4</f>
        <v>0.168773041357778</v>
      </c>
      <c r="X4" s="43">
        <f>O4*H4</f>
        <v>0.0682062308437278</v>
      </c>
      <c r="Z4" s="81">
        <f>AA4*O4</f>
        <v>0.000146737788806274</v>
      </c>
      <c r="AA4" s="81">
        <f>V59</f>
        <v>9.07739021515934e-5</v>
      </c>
      <c r="AB4" s="81">
        <f>AA4*10</f>
        <v>0.000907739021515934</v>
      </c>
      <c r="AC4" s="81">
        <f t="shared" ref="AC4:AC20" si="0">Z4</f>
        <v>0.000146737788806274</v>
      </c>
    </row>
    <row r="5" spans="1:29">
      <c r="A5" s="43">
        <v>2</v>
      </c>
      <c r="B5" s="43">
        <v>33.692</v>
      </c>
      <c r="C5" s="43">
        <f t="shared" ref="C5:C20" si="1">B5/2</f>
        <v>16.846</v>
      </c>
      <c r="D5" s="43">
        <f t="shared" ref="D5:D20" si="2">RADIANS(B5)</f>
        <v>0.588036331581929</v>
      </c>
      <c r="E5" s="43">
        <f t="shared" ref="E5:E20" si="3">RADIANS(C5)</f>
        <v>0.294018165790965</v>
      </c>
      <c r="F5" s="43">
        <f t="shared" ref="F5:F20" si="4">SIN(RADIANS(C5))</f>
        <v>0.289800289063601</v>
      </c>
      <c r="G5" s="43">
        <f t="shared" ref="G5:G20" si="5">SIN(RADIANS(B5))</f>
        <v>0.554728259330634</v>
      </c>
      <c r="H5" s="43">
        <f t="shared" ref="H5:H20" si="6">F5^2</f>
        <v>0.0839842075413468</v>
      </c>
      <c r="I5" s="43">
        <f t="shared" ref="I5:I20" si="7">G5^2</f>
        <v>0.307723441699995</v>
      </c>
      <c r="J5" s="43">
        <v>1</v>
      </c>
      <c r="K5" s="43">
        <v>1</v>
      </c>
      <c r="L5" s="43">
        <v>0</v>
      </c>
      <c r="M5" s="43">
        <f t="shared" ref="M5:M20" si="8">(J5^2)+J5*K5+(K5^2)</f>
        <v>3</v>
      </c>
      <c r="N5" s="43">
        <f t="shared" ref="N5:N20" si="9">L5^2</f>
        <v>0</v>
      </c>
      <c r="O5" s="43">
        <f t="shared" ref="O5:O20" si="10">10*I5</f>
        <v>3.07723441699995</v>
      </c>
      <c r="P5" s="43">
        <f t="shared" ref="P5:P20" si="11">M5^2</f>
        <v>9</v>
      </c>
      <c r="Q5" s="43">
        <f t="shared" ref="Q5:Q20" si="12">N5^2</f>
        <v>0</v>
      </c>
      <c r="R5" s="43">
        <f t="shared" ref="R5:R20" si="13">O5^2</f>
        <v>9.46937165716903</v>
      </c>
      <c r="S5" s="43">
        <f t="shared" ref="S5:S20" si="14">M5*O5</f>
        <v>9.23170325099986</v>
      </c>
      <c r="T5" s="43">
        <f t="shared" ref="T5:T20" si="15">M5*N5</f>
        <v>0</v>
      </c>
      <c r="U5" s="43">
        <f t="shared" ref="U5:U20" si="16">N5*O5</f>
        <v>0</v>
      </c>
      <c r="V5" s="43">
        <f t="shared" ref="V5:V20" si="17">M5*H5</f>
        <v>0.251952622624041</v>
      </c>
      <c r="W5" s="43">
        <f t="shared" ref="W5:W20" si="18">N5*H5</f>
        <v>0</v>
      </c>
      <c r="X5" s="43">
        <f t="shared" ref="X5:X20" si="19">O5*H5</f>
        <v>0.258439093930699</v>
      </c>
      <c r="Z5" s="81">
        <f t="shared" ref="Z5:Z20" si="20">AA5*O5</f>
        <v>0.000279332575866269</v>
      </c>
      <c r="AA5" s="81">
        <f>V59</f>
        <v>9.07739021515934e-5</v>
      </c>
      <c r="AB5" s="81">
        <f t="shared" ref="AB5:AB20" si="21">AA5*10</f>
        <v>0.000907739021515934</v>
      </c>
      <c r="AC5" s="81">
        <f t="shared" si="0"/>
        <v>0.000279332575866269</v>
      </c>
    </row>
    <row r="6" spans="1:29">
      <c r="A6" s="43">
        <v>3</v>
      </c>
      <c r="B6" s="43">
        <v>33.81</v>
      </c>
      <c r="C6" s="43">
        <f t="shared" si="1"/>
        <v>16.905</v>
      </c>
      <c r="D6" s="43">
        <f t="shared" si="2"/>
        <v>0.590095820099283</v>
      </c>
      <c r="E6" s="43">
        <f t="shared" si="3"/>
        <v>0.295047910049641</v>
      </c>
      <c r="F6" s="43">
        <f t="shared" si="4"/>
        <v>0.290785690228083</v>
      </c>
      <c r="G6" s="43">
        <f t="shared" si="5"/>
        <v>0.556440641176919</v>
      </c>
      <c r="H6" s="43">
        <f t="shared" si="6"/>
        <v>0.0845563176414224</v>
      </c>
      <c r="I6" s="43">
        <f t="shared" si="7"/>
        <v>0.309626187153381</v>
      </c>
      <c r="J6" s="43">
        <v>1</v>
      </c>
      <c r="K6" s="43">
        <v>0</v>
      </c>
      <c r="L6" s="43">
        <v>4</v>
      </c>
      <c r="M6" s="43">
        <f t="shared" si="8"/>
        <v>1</v>
      </c>
      <c r="N6" s="43">
        <f t="shared" si="9"/>
        <v>16</v>
      </c>
      <c r="O6" s="43">
        <f t="shared" si="10"/>
        <v>3.09626187153381</v>
      </c>
      <c r="P6" s="43">
        <f t="shared" si="11"/>
        <v>1</v>
      </c>
      <c r="Q6" s="43">
        <f t="shared" si="12"/>
        <v>256</v>
      </c>
      <c r="R6" s="43">
        <f t="shared" si="13"/>
        <v>9.58683757711407</v>
      </c>
      <c r="S6" s="43">
        <f t="shared" si="14"/>
        <v>3.09626187153381</v>
      </c>
      <c r="T6" s="43">
        <f t="shared" si="15"/>
        <v>16</v>
      </c>
      <c r="U6" s="43">
        <f t="shared" si="16"/>
        <v>49.540189944541</v>
      </c>
      <c r="V6" s="43">
        <f t="shared" si="17"/>
        <v>0.0845563176414224</v>
      </c>
      <c r="W6" s="43">
        <f t="shared" si="18"/>
        <v>1.35290108226276</v>
      </c>
      <c r="X6" s="43">
        <f t="shared" si="19"/>
        <v>0.261808502310438</v>
      </c>
      <c r="Z6" s="81">
        <f t="shared" si="20"/>
        <v>0.00028105977216232</v>
      </c>
      <c r="AA6" s="81">
        <f>V59</f>
        <v>9.07739021515934e-5</v>
      </c>
      <c r="AB6" s="81">
        <f t="shared" si="21"/>
        <v>0.000907739021515934</v>
      </c>
      <c r="AC6" s="81">
        <f t="shared" si="0"/>
        <v>0.00028105977216232</v>
      </c>
    </row>
    <row r="7" spans="1:29">
      <c r="A7" s="43">
        <v>4</v>
      </c>
      <c r="B7" s="43">
        <v>41.364</v>
      </c>
      <c r="C7" s="43">
        <f t="shared" si="1"/>
        <v>20.682</v>
      </c>
      <c r="D7" s="43">
        <f t="shared" si="2"/>
        <v>0.721937991794934</v>
      </c>
      <c r="E7" s="43">
        <f t="shared" si="3"/>
        <v>0.360968995897467</v>
      </c>
      <c r="F7" s="43">
        <f t="shared" si="4"/>
        <v>0.353180947931297</v>
      </c>
      <c r="G7" s="43">
        <f t="shared" si="5"/>
        <v>0.660840426131792</v>
      </c>
      <c r="H7" s="43">
        <f t="shared" si="6"/>
        <v>0.12473678198165</v>
      </c>
      <c r="I7" s="43">
        <f t="shared" si="7"/>
        <v>0.436710068810048</v>
      </c>
      <c r="J7" s="43">
        <v>2</v>
      </c>
      <c r="K7" s="43">
        <v>0</v>
      </c>
      <c r="L7" s="43">
        <v>2</v>
      </c>
      <c r="M7" s="43">
        <f t="shared" si="8"/>
        <v>4</v>
      </c>
      <c r="N7" s="43">
        <f t="shared" si="9"/>
        <v>4</v>
      </c>
      <c r="O7" s="43">
        <f t="shared" si="10"/>
        <v>4.36710068810048</v>
      </c>
      <c r="P7" s="43">
        <f t="shared" si="11"/>
        <v>16</v>
      </c>
      <c r="Q7" s="43">
        <f t="shared" si="12"/>
        <v>16</v>
      </c>
      <c r="R7" s="43">
        <f t="shared" si="13"/>
        <v>19.0715684200077</v>
      </c>
      <c r="S7" s="43">
        <f t="shared" si="14"/>
        <v>17.4684027524019</v>
      </c>
      <c r="T7" s="43">
        <f t="shared" si="15"/>
        <v>16</v>
      </c>
      <c r="U7" s="43">
        <f t="shared" si="16"/>
        <v>17.4684027524019</v>
      </c>
      <c r="V7" s="43">
        <f t="shared" si="17"/>
        <v>0.498947127926598</v>
      </c>
      <c r="W7" s="43">
        <f t="shared" si="18"/>
        <v>0.498947127926598</v>
      </c>
      <c r="X7" s="43">
        <f t="shared" si="19"/>
        <v>0.544738086423501</v>
      </c>
      <c r="Z7" s="81">
        <f t="shared" si="20"/>
        <v>0.000396418770547789</v>
      </c>
      <c r="AA7" s="81">
        <f>V59</f>
        <v>9.07739021515934e-5</v>
      </c>
      <c r="AB7" s="81">
        <f t="shared" si="21"/>
        <v>0.000907739021515934</v>
      </c>
      <c r="AC7" s="81">
        <f t="shared" si="0"/>
        <v>0.000396418770547789</v>
      </c>
    </row>
    <row r="8" spans="1:29">
      <c r="A8" s="43">
        <v>5</v>
      </c>
      <c r="B8" s="43">
        <v>41.683</v>
      </c>
      <c r="C8" s="43">
        <f t="shared" si="1"/>
        <v>20.8415</v>
      </c>
      <c r="D8" s="43">
        <f t="shared" si="2"/>
        <v>0.727505592108796</v>
      </c>
      <c r="E8" s="43">
        <f t="shared" si="3"/>
        <v>0.363752796054398</v>
      </c>
      <c r="F8" s="43">
        <f t="shared" si="4"/>
        <v>0.355783974317914</v>
      </c>
      <c r="G8" s="43">
        <f t="shared" si="5"/>
        <v>0.665008793367789</v>
      </c>
      <c r="H8" s="43">
        <f t="shared" si="6"/>
        <v>0.12658223638145</v>
      </c>
      <c r="I8" s="43">
        <f t="shared" si="7"/>
        <v>0.442236695256482</v>
      </c>
      <c r="J8" s="43">
        <v>0</v>
      </c>
      <c r="K8" s="43">
        <v>0</v>
      </c>
      <c r="L8" s="43">
        <v>6</v>
      </c>
      <c r="M8" s="43">
        <f t="shared" si="8"/>
        <v>0</v>
      </c>
      <c r="N8" s="43">
        <f t="shared" si="9"/>
        <v>36</v>
      </c>
      <c r="O8" s="43">
        <f t="shared" si="10"/>
        <v>4.42236695256482</v>
      </c>
      <c r="P8" s="43">
        <f t="shared" si="11"/>
        <v>0</v>
      </c>
      <c r="Q8" s="43">
        <f t="shared" si="12"/>
        <v>1296</v>
      </c>
      <c r="R8" s="43">
        <f t="shared" si="13"/>
        <v>19.5573294631375</v>
      </c>
      <c r="S8" s="43">
        <f t="shared" si="14"/>
        <v>0</v>
      </c>
      <c r="T8" s="43">
        <f t="shared" si="15"/>
        <v>0</v>
      </c>
      <c r="U8" s="43">
        <f t="shared" si="16"/>
        <v>159.205210292334</v>
      </c>
      <c r="V8" s="43">
        <f t="shared" si="17"/>
        <v>0</v>
      </c>
      <c r="W8" s="43">
        <f t="shared" si="18"/>
        <v>4.55696050973219</v>
      </c>
      <c r="X8" s="43">
        <f t="shared" si="19"/>
        <v>0.559793098955072</v>
      </c>
      <c r="Z8" s="81">
        <f t="shared" si="20"/>
        <v>0.00040143550503056</v>
      </c>
      <c r="AA8" s="81">
        <f>V59</f>
        <v>9.07739021515934e-5</v>
      </c>
      <c r="AB8" s="81">
        <f t="shared" si="21"/>
        <v>0.000907739021515934</v>
      </c>
      <c r="AC8" s="81">
        <f t="shared" si="0"/>
        <v>0.00040143550503056</v>
      </c>
    </row>
    <row r="9" spans="1:29">
      <c r="A9" s="43">
        <v>6</v>
      </c>
      <c r="B9" s="43">
        <v>48.485</v>
      </c>
      <c r="C9" s="43">
        <f t="shared" si="1"/>
        <v>24.2425</v>
      </c>
      <c r="D9" s="43">
        <f t="shared" si="2"/>
        <v>0.846222887829451</v>
      </c>
      <c r="E9" s="43">
        <f t="shared" si="3"/>
        <v>0.423111443914725</v>
      </c>
      <c r="F9" s="43">
        <f t="shared" si="4"/>
        <v>0.410599499722626</v>
      </c>
      <c r="G9" s="43">
        <f t="shared" si="5"/>
        <v>0.74878222160171</v>
      </c>
      <c r="H9" s="43">
        <f t="shared" si="6"/>
        <v>0.168591949172471</v>
      </c>
      <c r="I9" s="43">
        <f t="shared" si="7"/>
        <v>0.560674815386792</v>
      </c>
      <c r="J9" s="43">
        <v>2</v>
      </c>
      <c r="K9" s="43">
        <v>0</v>
      </c>
      <c r="L9" s="43">
        <v>4</v>
      </c>
      <c r="M9" s="43">
        <f t="shared" si="8"/>
        <v>4</v>
      </c>
      <c r="N9" s="43">
        <f t="shared" si="9"/>
        <v>16</v>
      </c>
      <c r="O9" s="43">
        <f t="shared" si="10"/>
        <v>5.60674815386792</v>
      </c>
      <c r="P9" s="43">
        <f t="shared" si="11"/>
        <v>16</v>
      </c>
      <c r="Q9" s="43">
        <f t="shared" si="12"/>
        <v>256</v>
      </c>
      <c r="R9" s="43">
        <f t="shared" si="13"/>
        <v>31.4356248609013</v>
      </c>
      <c r="S9" s="43">
        <f t="shared" si="14"/>
        <v>22.4269926154717</v>
      </c>
      <c r="T9" s="43">
        <f t="shared" si="15"/>
        <v>64</v>
      </c>
      <c r="U9" s="43">
        <f t="shared" si="16"/>
        <v>89.7079704618867</v>
      </c>
      <c r="V9" s="43">
        <f t="shared" si="17"/>
        <v>0.674367796689884</v>
      </c>
      <c r="W9" s="43">
        <f t="shared" si="18"/>
        <v>2.69747118675954</v>
      </c>
      <c r="X9" s="43">
        <f t="shared" si="19"/>
        <v>0.945252599779746</v>
      </c>
      <c r="Z9" s="81">
        <f t="shared" si="20"/>
        <v>0.000508946408307833</v>
      </c>
      <c r="AA9" s="81">
        <f>V59</f>
        <v>9.07739021515934e-5</v>
      </c>
      <c r="AB9" s="81">
        <f t="shared" si="21"/>
        <v>0.000907739021515934</v>
      </c>
      <c r="AC9" s="81">
        <f t="shared" si="0"/>
        <v>0.000508946408307833</v>
      </c>
    </row>
    <row r="10" spans="1:29">
      <c r="A10" s="43">
        <v>7</v>
      </c>
      <c r="B10" s="43">
        <v>54.475</v>
      </c>
      <c r="C10" s="43">
        <f t="shared" si="1"/>
        <v>27.2375</v>
      </c>
      <c r="D10" s="43">
        <f t="shared" si="2"/>
        <v>0.950768110023911</v>
      </c>
      <c r="E10" s="43">
        <f t="shared" si="3"/>
        <v>0.475384055011956</v>
      </c>
      <c r="F10" s="43">
        <f t="shared" si="4"/>
        <v>0.457679950769084</v>
      </c>
      <c r="G10" s="43">
        <f t="shared" si="5"/>
        <v>0.813862061402477</v>
      </c>
      <c r="H10" s="43">
        <f t="shared" si="6"/>
        <v>0.209470937335991</v>
      </c>
      <c r="I10" s="43">
        <f t="shared" si="7"/>
        <v>0.66237145499029</v>
      </c>
      <c r="J10" s="43">
        <v>2</v>
      </c>
      <c r="K10" s="43">
        <v>1</v>
      </c>
      <c r="L10" s="43">
        <v>2</v>
      </c>
      <c r="M10" s="43">
        <f t="shared" si="8"/>
        <v>7</v>
      </c>
      <c r="N10" s="43">
        <f t="shared" si="9"/>
        <v>4</v>
      </c>
      <c r="O10" s="43">
        <f t="shared" si="10"/>
        <v>6.6237145499029</v>
      </c>
      <c r="P10" s="43">
        <f t="shared" si="11"/>
        <v>49</v>
      </c>
      <c r="Q10" s="43">
        <f t="shared" si="12"/>
        <v>16</v>
      </c>
      <c r="R10" s="43">
        <f t="shared" si="13"/>
        <v>43.8735944385953</v>
      </c>
      <c r="S10" s="43">
        <f t="shared" si="14"/>
        <v>46.3660018493203</v>
      </c>
      <c r="T10" s="43">
        <f t="shared" si="15"/>
        <v>28</v>
      </c>
      <c r="U10" s="43">
        <f t="shared" si="16"/>
        <v>26.4948581996116</v>
      </c>
      <c r="V10" s="43">
        <f t="shared" si="17"/>
        <v>1.46629656135194</v>
      </c>
      <c r="W10" s="43">
        <f t="shared" si="18"/>
        <v>0.837883749343965</v>
      </c>
      <c r="X10" s="43">
        <f t="shared" si="19"/>
        <v>1.3874756954142</v>
      </c>
      <c r="Z10" s="81">
        <f t="shared" si="20"/>
        <v>0.000601260416432971</v>
      </c>
      <c r="AA10" s="81">
        <f>V59</f>
        <v>9.07739021515934e-5</v>
      </c>
      <c r="AB10" s="81">
        <f t="shared" si="21"/>
        <v>0.000907739021515934</v>
      </c>
      <c r="AC10" s="81">
        <f t="shared" si="0"/>
        <v>0.000601260416432971</v>
      </c>
    </row>
    <row r="11" spans="1:29">
      <c r="A11" s="43">
        <v>8</v>
      </c>
      <c r="B11" s="43">
        <v>54.651</v>
      </c>
      <c r="C11" s="43">
        <f t="shared" si="1"/>
        <v>27.3255</v>
      </c>
      <c r="D11" s="43">
        <f t="shared" si="2"/>
        <v>0.953839889507421</v>
      </c>
      <c r="E11" s="43">
        <f t="shared" si="3"/>
        <v>0.476919944753711</v>
      </c>
      <c r="F11" s="43">
        <f t="shared" si="4"/>
        <v>0.459044996107931</v>
      </c>
      <c r="G11" s="43">
        <f t="shared" si="5"/>
        <v>0.815643101294933</v>
      </c>
      <c r="H11" s="43">
        <f t="shared" si="6"/>
        <v>0.21072230845173</v>
      </c>
      <c r="I11" s="43">
        <f t="shared" si="7"/>
        <v>0.665273668690016</v>
      </c>
      <c r="J11" s="43">
        <v>1</v>
      </c>
      <c r="K11" s="43">
        <v>1</v>
      </c>
      <c r="L11" s="43">
        <v>6</v>
      </c>
      <c r="M11" s="43">
        <f t="shared" si="8"/>
        <v>3</v>
      </c>
      <c r="N11" s="43">
        <f t="shared" si="9"/>
        <v>36</v>
      </c>
      <c r="O11" s="43">
        <f t="shared" si="10"/>
        <v>6.65273668690016</v>
      </c>
      <c r="P11" s="43">
        <f t="shared" si="11"/>
        <v>9</v>
      </c>
      <c r="Q11" s="43">
        <f t="shared" si="12"/>
        <v>1296</v>
      </c>
      <c r="R11" s="43">
        <f t="shared" si="13"/>
        <v>44.2589054252274</v>
      </c>
      <c r="S11" s="43">
        <f t="shared" si="14"/>
        <v>19.9582100607005</v>
      </c>
      <c r="T11" s="43">
        <f t="shared" si="15"/>
        <v>108</v>
      </c>
      <c r="U11" s="43">
        <f t="shared" si="16"/>
        <v>239.498520728406</v>
      </c>
      <c r="V11" s="43">
        <f t="shared" si="17"/>
        <v>0.632166925355191</v>
      </c>
      <c r="W11" s="43">
        <f t="shared" si="18"/>
        <v>7.58600310426229</v>
      </c>
      <c r="X11" s="43">
        <f t="shared" si="19"/>
        <v>1.40188003218512</v>
      </c>
      <c r="Z11" s="81">
        <f t="shared" si="20"/>
        <v>0.000603894869056991</v>
      </c>
      <c r="AA11" s="81">
        <f>V59</f>
        <v>9.07739021515934e-5</v>
      </c>
      <c r="AB11" s="81">
        <f t="shared" si="21"/>
        <v>0.000907739021515934</v>
      </c>
      <c r="AC11" s="81">
        <f t="shared" si="0"/>
        <v>0.000603894869056991</v>
      </c>
    </row>
    <row r="12" spans="1:29">
      <c r="A12" s="43">
        <v>9</v>
      </c>
      <c r="B12" s="43">
        <v>60.197</v>
      </c>
      <c r="C12" s="43">
        <f t="shared" si="1"/>
        <v>30.0985</v>
      </c>
      <c r="D12" s="43">
        <f t="shared" si="2"/>
        <v>1.05063584982303</v>
      </c>
      <c r="E12" s="43">
        <f t="shared" si="3"/>
        <v>0.525317924911513</v>
      </c>
      <c r="F12" s="43">
        <f t="shared" si="4"/>
        <v>0.501488087376369</v>
      </c>
      <c r="G12" s="43">
        <f t="shared" si="5"/>
        <v>0.867739430683676</v>
      </c>
      <c r="H12" s="43">
        <f t="shared" si="6"/>
        <v>0.251490301780409</v>
      </c>
      <c r="I12" s="43">
        <f t="shared" si="7"/>
        <v>0.752971719563231</v>
      </c>
      <c r="J12" s="43">
        <v>2</v>
      </c>
      <c r="K12" s="43">
        <v>1</v>
      </c>
      <c r="L12" s="43">
        <v>4</v>
      </c>
      <c r="M12" s="43">
        <f t="shared" si="8"/>
        <v>7</v>
      </c>
      <c r="N12" s="43">
        <f t="shared" si="9"/>
        <v>16</v>
      </c>
      <c r="O12" s="43">
        <f t="shared" si="10"/>
        <v>7.52971719563231</v>
      </c>
      <c r="P12" s="43">
        <f t="shared" si="11"/>
        <v>49</v>
      </c>
      <c r="Q12" s="43">
        <f t="shared" si="12"/>
        <v>256</v>
      </c>
      <c r="R12" s="43">
        <f t="shared" si="13"/>
        <v>56.6966410462009</v>
      </c>
      <c r="S12" s="43">
        <f t="shared" si="14"/>
        <v>52.7080203694262</v>
      </c>
      <c r="T12" s="43">
        <f t="shared" si="15"/>
        <v>112</v>
      </c>
      <c r="U12" s="43">
        <f t="shared" si="16"/>
        <v>120.475475130117</v>
      </c>
      <c r="V12" s="43">
        <f t="shared" si="17"/>
        <v>1.76043211246286</v>
      </c>
      <c r="W12" s="43">
        <f t="shared" si="18"/>
        <v>4.02384482848654</v>
      </c>
      <c r="X12" s="43">
        <f t="shared" si="19"/>
        <v>1.8936508498507</v>
      </c>
      <c r="Z12" s="81">
        <f t="shared" si="20"/>
        <v>0.000683501811945497</v>
      </c>
      <c r="AA12" s="81">
        <f>V59</f>
        <v>9.07739021515934e-5</v>
      </c>
      <c r="AB12" s="81">
        <f t="shared" si="21"/>
        <v>0.000907739021515934</v>
      </c>
      <c r="AC12" s="81">
        <f t="shared" si="0"/>
        <v>0.000683501811945497</v>
      </c>
    </row>
    <row r="13" spans="1:29">
      <c r="A13" s="43">
        <v>10</v>
      </c>
      <c r="B13" s="43">
        <v>60.327</v>
      </c>
      <c r="C13" s="43">
        <f t="shared" si="1"/>
        <v>30.1635</v>
      </c>
      <c r="D13" s="43">
        <f t="shared" si="2"/>
        <v>1.05290477785062</v>
      </c>
      <c r="E13" s="43">
        <f t="shared" si="3"/>
        <v>0.52645238892531</v>
      </c>
      <c r="F13" s="43">
        <f t="shared" si="4"/>
        <v>0.502469262503884</v>
      </c>
      <c r="G13" s="43">
        <f t="shared" si="5"/>
        <v>0.868864897379681</v>
      </c>
      <c r="H13" s="43">
        <f t="shared" si="6"/>
        <v>0.252475359761197</v>
      </c>
      <c r="I13" s="43">
        <f t="shared" si="7"/>
        <v>0.754926209898604</v>
      </c>
      <c r="J13" s="43">
        <v>1</v>
      </c>
      <c r="K13" s="43">
        <v>0</v>
      </c>
      <c r="L13" s="43">
        <v>8</v>
      </c>
      <c r="M13" s="43">
        <f t="shared" si="8"/>
        <v>1</v>
      </c>
      <c r="N13" s="43">
        <f t="shared" si="9"/>
        <v>64</v>
      </c>
      <c r="O13" s="43">
        <f t="shared" si="10"/>
        <v>7.54926209898604</v>
      </c>
      <c r="P13" s="43">
        <f t="shared" si="11"/>
        <v>1</v>
      </c>
      <c r="Q13" s="43">
        <f t="shared" si="12"/>
        <v>4096</v>
      </c>
      <c r="R13" s="43">
        <f t="shared" si="13"/>
        <v>56.9913582391872</v>
      </c>
      <c r="S13" s="43">
        <f t="shared" si="14"/>
        <v>7.54926209898604</v>
      </c>
      <c r="T13" s="43">
        <f t="shared" si="15"/>
        <v>64</v>
      </c>
      <c r="U13" s="43">
        <f t="shared" si="16"/>
        <v>483.152774335107</v>
      </c>
      <c r="V13" s="43">
        <f t="shared" si="17"/>
        <v>0.252475359761197</v>
      </c>
      <c r="W13" s="43">
        <f t="shared" si="18"/>
        <v>16.1584230247166</v>
      </c>
      <c r="X13" s="43">
        <f t="shared" si="19"/>
        <v>1.90600266437307</v>
      </c>
      <c r="Z13" s="81">
        <f t="shared" si="20"/>
        <v>0.000685275979090092</v>
      </c>
      <c r="AA13" s="81">
        <f>V59</f>
        <v>9.07739021515934e-5</v>
      </c>
      <c r="AB13" s="81">
        <f t="shared" si="21"/>
        <v>0.000907739021515934</v>
      </c>
      <c r="AC13" s="81">
        <f t="shared" si="0"/>
        <v>0.000685275979090092</v>
      </c>
    </row>
    <row r="14" spans="1:29">
      <c r="A14" s="43">
        <v>11</v>
      </c>
      <c r="B14" s="43">
        <v>60.632</v>
      </c>
      <c r="C14" s="43">
        <f t="shared" si="1"/>
        <v>30.316</v>
      </c>
      <c r="D14" s="43">
        <f t="shared" si="2"/>
        <v>1.0582280320692</v>
      </c>
      <c r="E14" s="43">
        <f t="shared" si="3"/>
        <v>0.529114016034601</v>
      </c>
      <c r="F14" s="43">
        <f t="shared" si="4"/>
        <v>0.504768709661517</v>
      </c>
      <c r="G14" s="43">
        <f t="shared" si="5"/>
        <v>0.871487847605796</v>
      </c>
      <c r="H14" s="43">
        <f t="shared" si="6"/>
        <v>0.254791450253352</v>
      </c>
      <c r="I14" s="43">
        <f t="shared" si="7"/>
        <v>0.759491068524584</v>
      </c>
      <c r="J14" s="43">
        <v>3</v>
      </c>
      <c r="K14" s="43">
        <v>0</v>
      </c>
      <c r="L14" s="43">
        <v>1</v>
      </c>
      <c r="M14" s="43">
        <f t="shared" si="8"/>
        <v>9</v>
      </c>
      <c r="N14" s="43">
        <f t="shared" si="9"/>
        <v>1</v>
      </c>
      <c r="O14" s="43">
        <f t="shared" si="10"/>
        <v>7.59491068524584</v>
      </c>
      <c r="P14" s="43">
        <f t="shared" si="11"/>
        <v>81</v>
      </c>
      <c r="Q14" s="43">
        <f t="shared" si="12"/>
        <v>1</v>
      </c>
      <c r="R14" s="43">
        <f t="shared" si="13"/>
        <v>57.6826683168614</v>
      </c>
      <c r="S14" s="43">
        <f t="shared" si="14"/>
        <v>68.3541961672125</v>
      </c>
      <c r="T14" s="43">
        <f t="shared" si="15"/>
        <v>9</v>
      </c>
      <c r="U14" s="43">
        <f t="shared" si="16"/>
        <v>7.59491068524584</v>
      </c>
      <c r="V14" s="43">
        <f t="shared" si="17"/>
        <v>2.29312305228017</v>
      </c>
      <c r="W14" s="43">
        <f t="shared" si="18"/>
        <v>0.254791450253352</v>
      </c>
      <c r="X14" s="43">
        <f t="shared" si="19"/>
        <v>1.93511830803847</v>
      </c>
      <c r="Z14" s="81">
        <f t="shared" si="20"/>
        <v>0.000689419679392597</v>
      </c>
      <c r="AA14" s="81">
        <f>V59</f>
        <v>9.07739021515934e-5</v>
      </c>
      <c r="AB14" s="81">
        <f t="shared" si="21"/>
        <v>0.000907739021515934</v>
      </c>
      <c r="AC14" s="81">
        <f t="shared" si="0"/>
        <v>0.000689419679392597</v>
      </c>
    </row>
    <row r="15" spans="1:29">
      <c r="A15" s="43">
        <v>12</v>
      </c>
      <c r="B15" s="43">
        <v>70.6</v>
      </c>
      <c r="C15" s="43">
        <f t="shared" si="1"/>
        <v>35.3</v>
      </c>
      <c r="D15" s="43">
        <f t="shared" si="2"/>
        <v>1.232202451908</v>
      </c>
      <c r="E15" s="43">
        <f t="shared" si="3"/>
        <v>0.616101225953998</v>
      </c>
      <c r="F15" s="43">
        <f t="shared" si="4"/>
        <v>0.577857624383505</v>
      </c>
      <c r="G15" s="43">
        <f t="shared" si="5"/>
        <v>0.943222657947601</v>
      </c>
      <c r="H15" s="43">
        <f t="shared" si="6"/>
        <v>0.333919434058148</v>
      </c>
      <c r="I15" s="43">
        <f t="shared" si="7"/>
        <v>0.889668982465737</v>
      </c>
      <c r="J15" s="43">
        <v>2</v>
      </c>
      <c r="K15" s="43">
        <v>2</v>
      </c>
      <c r="L15" s="43">
        <v>0</v>
      </c>
      <c r="M15" s="43">
        <f t="shared" si="8"/>
        <v>12</v>
      </c>
      <c r="N15" s="43">
        <f t="shared" si="9"/>
        <v>0</v>
      </c>
      <c r="O15" s="43">
        <f t="shared" si="10"/>
        <v>8.89668982465737</v>
      </c>
      <c r="P15" s="43">
        <f t="shared" si="11"/>
        <v>144</v>
      </c>
      <c r="Q15" s="43">
        <f t="shared" si="12"/>
        <v>0</v>
      </c>
      <c r="R15" s="43">
        <f t="shared" si="13"/>
        <v>79.151089836162</v>
      </c>
      <c r="S15" s="43">
        <f t="shared" si="14"/>
        <v>106.760277895888</v>
      </c>
      <c r="T15" s="43">
        <f t="shared" si="15"/>
        <v>0</v>
      </c>
      <c r="U15" s="43">
        <f t="shared" si="16"/>
        <v>0</v>
      </c>
      <c r="V15" s="43">
        <f t="shared" si="17"/>
        <v>4.00703320869778</v>
      </c>
      <c r="W15" s="43">
        <f t="shared" si="18"/>
        <v>0</v>
      </c>
      <c r="X15" s="43">
        <f t="shared" si="19"/>
        <v>2.97077763124048</v>
      </c>
      <c r="Z15" s="81">
        <f t="shared" si="20"/>
        <v>0.000807587251616525</v>
      </c>
      <c r="AA15" s="81">
        <f>V59</f>
        <v>9.07739021515934e-5</v>
      </c>
      <c r="AB15" s="81">
        <f t="shared" si="21"/>
        <v>0.000907739021515934</v>
      </c>
      <c r="AC15" s="81">
        <f t="shared" si="0"/>
        <v>0.000807587251616525</v>
      </c>
    </row>
    <row r="16" spans="1:29">
      <c r="A16" s="43">
        <v>13</v>
      </c>
      <c r="B16" s="43">
        <v>71.09</v>
      </c>
      <c r="C16" s="43">
        <f t="shared" si="1"/>
        <v>35.545</v>
      </c>
      <c r="D16" s="43">
        <f t="shared" si="2"/>
        <v>1.24075456524277</v>
      </c>
      <c r="E16" s="43">
        <f t="shared" si="3"/>
        <v>0.620377282621384</v>
      </c>
      <c r="F16" s="43">
        <f t="shared" si="4"/>
        <v>0.581342181374734</v>
      </c>
      <c r="G16" s="43">
        <f t="shared" si="5"/>
        <v>0.946028810163607</v>
      </c>
      <c r="H16" s="43">
        <f t="shared" si="6"/>
        <v>0.337958731845534</v>
      </c>
      <c r="I16" s="43">
        <f t="shared" si="7"/>
        <v>0.89497050965957</v>
      </c>
      <c r="J16" s="43">
        <v>2</v>
      </c>
      <c r="K16" s="43">
        <v>2</v>
      </c>
      <c r="L16" s="43">
        <v>1</v>
      </c>
      <c r="M16" s="43">
        <f t="shared" si="8"/>
        <v>12</v>
      </c>
      <c r="N16" s="43">
        <f t="shared" si="9"/>
        <v>1</v>
      </c>
      <c r="O16" s="43">
        <f t="shared" si="10"/>
        <v>8.9497050965957</v>
      </c>
      <c r="P16" s="43">
        <f t="shared" si="11"/>
        <v>144</v>
      </c>
      <c r="Q16" s="43">
        <f t="shared" si="12"/>
        <v>1</v>
      </c>
      <c r="R16" s="43">
        <f t="shared" si="13"/>
        <v>80.0972213160311</v>
      </c>
      <c r="S16" s="43">
        <f t="shared" si="14"/>
        <v>107.396461159148</v>
      </c>
      <c r="T16" s="43">
        <f t="shared" si="15"/>
        <v>12</v>
      </c>
      <c r="U16" s="43">
        <f t="shared" si="16"/>
        <v>8.9497050965957</v>
      </c>
      <c r="V16" s="43">
        <f t="shared" si="17"/>
        <v>4.05550478214641</v>
      </c>
      <c r="W16" s="43">
        <f t="shared" si="18"/>
        <v>0.337958731845534</v>
      </c>
      <c r="X16" s="43">
        <f t="shared" si="19"/>
        <v>3.024630984837</v>
      </c>
      <c r="Z16" s="81">
        <f t="shared" si="20"/>
        <v>0.000812399654723995</v>
      </c>
      <c r="AA16" s="81">
        <f>V59</f>
        <v>9.07739021515934e-5</v>
      </c>
      <c r="AB16" s="81">
        <f t="shared" si="21"/>
        <v>0.000907739021515934</v>
      </c>
      <c r="AC16" s="81">
        <f t="shared" si="0"/>
        <v>0.000812399654723995</v>
      </c>
    </row>
    <row r="17" spans="1:29">
      <c r="A17" s="43">
        <v>14</v>
      </c>
      <c r="B17" s="43">
        <v>75.725</v>
      </c>
      <c r="C17" s="43">
        <f t="shared" si="1"/>
        <v>37.8625</v>
      </c>
      <c r="D17" s="43">
        <f t="shared" si="2"/>
        <v>1.32165057607271</v>
      </c>
      <c r="E17" s="43">
        <f t="shared" si="3"/>
        <v>0.660825288036353</v>
      </c>
      <c r="F17" s="43">
        <f t="shared" si="4"/>
        <v>0.613768614239854</v>
      </c>
      <c r="G17" s="43">
        <f t="shared" si="5"/>
        <v>0.969123412810521</v>
      </c>
      <c r="H17" s="43">
        <f t="shared" si="6"/>
        <v>0.37671191182591</v>
      </c>
      <c r="I17" s="43">
        <f t="shared" si="7"/>
        <v>0.939200189257511</v>
      </c>
      <c r="J17" s="43">
        <v>3</v>
      </c>
      <c r="K17" s="43">
        <v>0</v>
      </c>
      <c r="L17" s="43">
        <v>6</v>
      </c>
      <c r="M17" s="43">
        <f t="shared" si="8"/>
        <v>9</v>
      </c>
      <c r="N17" s="43">
        <f t="shared" si="9"/>
        <v>36</v>
      </c>
      <c r="O17" s="43">
        <f t="shared" si="10"/>
        <v>9.39200189257511</v>
      </c>
      <c r="P17" s="43">
        <f t="shared" si="11"/>
        <v>81</v>
      </c>
      <c r="Q17" s="43">
        <f t="shared" si="12"/>
        <v>1296</v>
      </c>
      <c r="R17" s="43">
        <f t="shared" si="13"/>
        <v>88.2096995501345</v>
      </c>
      <c r="S17" s="43">
        <f t="shared" si="14"/>
        <v>84.528017033176</v>
      </c>
      <c r="T17" s="43">
        <f t="shared" si="15"/>
        <v>324</v>
      </c>
      <c r="U17" s="43">
        <f t="shared" si="16"/>
        <v>338.112068132704</v>
      </c>
      <c r="V17" s="43">
        <f t="shared" si="17"/>
        <v>3.39040720643319</v>
      </c>
      <c r="W17" s="43">
        <f t="shared" si="18"/>
        <v>13.5616288257328</v>
      </c>
      <c r="X17" s="43">
        <f t="shared" si="19"/>
        <v>3.53807898882454</v>
      </c>
      <c r="Z17" s="81">
        <f t="shared" si="20"/>
        <v>0.000852548660804193</v>
      </c>
      <c r="AA17" s="81">
        <f>V59</f>
        <v>9.07739021515934e-5</v>
      </c>
      <c r="AB17" s="81">
        <f t="shared" si="21"/>
        <v>0.000907739021515934</v>
      </c>
      <c r="AC17" s="81">
        <f t="shared" si="0"/>
        <v>0.000852548660804193</v>
      </c>
    </row>
    <row r="18" spans="1:29">
      <c r="A18" s="43">
        <v>15</v>
      </c>
      <c r="B18" s="43">
        <v>76.082</v>
      </c>
      <c r="C18" s="43">
        <f t="shared" si="1"/>
        <v>38.041</v>
      </c>
      <c r="D18" s="43">
        <f t="shared" si="2"/>
        <v>1.32788140150233</v>
      </c>
      <c r="E18" s="43">
        <f t="shared" si="3"/>
        <v>0.663940700751163</v>
      </c>
      <c r="F18" s="43">
        <f t="shared" si="4"/>
        <v>0.616225206319007</v>
      </c>
      <c r="G18" s="43">
        <f t="shared" si="5"/>
        <v>0.970640963811151</v>
      </c>
      <c r="H18" s="43">
        <f t="shared" si="6"/>
        <v>0.379733504902903</v>
      </c>
      <c r="I18" s="43">
        <f t="shared" si="7"/>
        <v>0.94214388062824</v>
      </c>
      <c r="J18" s="43">
        <v>1</v>
      </c>
      <c r="K18" s="43">
        <v>0</v>
      </c>
      <c r="L18" s="43">
        <v>10</v>
      </c>
      <c r="M18" s="43">
        <f t="shared" si="8"/>
        <v>1</v>
      </c>
      <c r="N18" s="43">
        <f t="shared" si="9"/>
        <v>100</v>
      </c>
      <c r="O18" s="43">
        <f t="shared" si="10"/>
        <v>9.4214388062824</v>
      </c>
      <c r="P18" s="43">
        <f t="shared" si="11"/>
        <v>1</v>
      </c>
      <c r="Q18" s="43">
        <f t="shared" si="12"/>
        <v>10000</v>
      </c>
      <c r="R18" s="43">
        <f t="shared" si="13"/>
        <v>88.763509180524</v>
      </c>
      <c r="S18" s="43">
        <f t="shared" si="14"/>
        <v>9.4214388062824</v>
      </c>
      <c r="T18" s="43">
        <f t="shared" si="15"/>
        <v>100</v>
      </c>
      <c r="U18" s="43">
        <f t="shared" si="16"/>
        <v>942.14388062824</v>
      </c>
      <c r="V18" s="43">
        <f t="shared" si="17"/>
        <v>0.379733504902903</v>
      </c>
      <c r="W18" s="43">
        <f t="shared" si="18"/>
        <v>37.9733504902903</v>
      </c>
      <c r="X18" s="43">
        <f t="shared" si="19"/>
        <v>3.57763597913784</v>
      </c>
      <c r="Z18" s="81">
        <f t="shared" si="20"/>
        <v>0.000855220764328703</v>
      </c>
      <c r="AA18" s="81">
        <f>V59</f>
        <v>9.07739021515934e-5</v>
      </c>
      <c r="AB18" s="81">
        <f t="shared" si="21"/>
        <v>0.000907739021515934</v>
      </c>
      <c r="AC18" s="81">
        <f t="shared" si="0"/>
        <v>0.000855220764328703</v>
      </c>
    </row>
    <row r="19" spans="1:29">
      <c r="A19" s="43">
        <v>16</v>
      </c>
      <c r="B19" s="43">
        <v>80.676</v>
      </c>
      <c r="C19" s="43">
        <f t="shared" si="1"/>
        <v>40.338</v>
      </c>
      <c r="D19" s="43">
        <f t="shared" si="2"/>
        <v>1.40806182733895</v>
      </c>
      <c r="E19" s="43">
        <f t="shared" si="3"/>
        <v>0.704030913669473</v>
      </c>
      <c r="F19" s="43">
        <f t="shared" si="4"/>
        <v>0.64729545801371</v>
      </c>
      <c r="G19" s="43">
        <f t="shared" si="5"/>
        <v>0.986787937381827</v>
      </c>
      <c r="H19" s="43">
        <f t="shared" si="6"/>
        <v>0.418991409965179</v>
      </c>
      <c r="I19" s="43">
        <f t="shared" si="7"/>
        <v>0.973750433362281</v>
      </c>
      <c r="J19" s="43">
        <v>3</v>
      </c>
      <c r="K19" s="43">
        <v>1</v>
      </c>
      <c r="L19" s="43">
        <v>4</v>
      </c>
      <c r="M19" s="43">
        <f t="shared" si="8"/>
        <v>13</v>
      </c>
      <c r="N19" s="43">
        <f t="shared" si="9"/>
        <v>16</v>
      </c>
      <c r="O19" s="43">
        <f t="shared" si="10"/>
        <v>9.73750433362281</v>
      </c>
      <c r="P19" s="43">
        <f t="shared" si="11"/>
        <v>169</v>
      </c>
      <c r="Q19" s="43">
        <f t="shared" si="12"/>
        <v>256</v>
      </c>
      <c r="R19" s="43">
        <f t="shared" si="13"/>
        <v>94.8189906473231</v>
      </c>
      <c r="S19" s="43">
        <f t="shared" si="14"/>
        <v>126.587556337097</v>
      </c>
      <c r="T19" s="43">
        <f t="shared" si="15"/>
        <v>208</v>
      </c>
      <c r="U19" s="43">
        <f t="shared" si="16"/>
        <v>155.800069337965</v>
      </c>
      <c r="V19" s="43">
        <f t="shared" si="17"/>
        <v>5.44688832954733</v>
      </c>
      <c r="W19" s="43">
        <f t="shared" si="18"/>
        <v>6.70386255944287</v>
      </c>
      <c r="X19" s="43">
        <f t="shared" si="19"/>
        <v>4.07993067028667</v>
      </c>
      <c r="Z19" s="81">
        <f t="shared" si="20"/>
        <v>0.000883911265580994</v>
      </c>
      <c r="AA19" s="81">
        <f>V59</f>
        <v>9.07739021515934e-5</v>
      </c>
      <c r="AB19" s="81">
        <f t="shared" si="21"/>
        <v>0.000907739021515934</v>
      </c>
      <c r="AC19" s="81">
        <f t="shared" si="0"/>
        <v>0.000883911265580994</v>
      </c>
    </row>
    <row r="20" spans="1:29">
      <c r="A20" s="44">
        <v>17</v>
      </c>
      <c r="B20" s="44">
        <v>80.84</v>
      </c>
      <c r="C20" s="44">
        <f t="shared" si="1"/>
        <v>40.42</v>
      </c>
      <c r="D20" s="44">
        <f t="shared" si="2"/>
        <v>1.41092416731222</v>
      </c>
      <c r="E20" s="44">
        <f t="shared" si="3"/>
        <v>0.705462083656108</v>
      </c>
      <c r="F20" s="44">
        <f t="shared" si="4"/>
        <v>0.648385688588942</v>
      </c>
      <c r="G20" s="44">
        <f t="shared" si="5"/>
        <v>0.987247642630298</v>
      </c>
      <c r="H20" s="44">
        <f t="shared" si="6"/>
        <v>0.420404001166957</v>
      </c>
      <c r="I20" s="44">
        <f t="shared" si="7"/>
        <v>0.974657907879081</v>
      </c>
      <c r="J20" s="44">
        <v>2</v>
      </c>
      <c r="K20" s="44">
        <v>1</v>
      </c>
      <c r="L20" s="44">
        <v>8</v>
      </c>
      <c r="M20" s="44">
        <f t="shared" si="8"/>
        <v>7</v>
      </c>
      <c r="N20" s="44">
        <f t="shared" si="9"/>
        <v>64</v>
      </c>
      <c r="O20" s="44">
        <f t="shared" si="10"/>
        <v>9.74657907879081</v>
      </c>
      <c r="P20" s="43">
        <f t="shared" si="11"/>
        <v>49</v>
      </c>
      <c r="Q20" s="43">
        <f t="shared" si="12"/>
        <v>4096</v>
      </c>
      <c r="R20" s="43">
        <f t="shared" si="13"/>
        <v>94.9958037391227</v>
      </c>
      <c r="S20" s="43">
        <f t="shared" si="14"/>
        <v>68.2260535515357</v>
      </c>
      <c r="T20" s="43">
        <f t="shared" si="15"/>
        <v>448</v>
      </c>
      <c r="U20" s="43">
        <f t="shared" si="16"/>
        <v>623.781061042612</v>
      </c>
      <c r="V20" s="43">
        <f t="shared" si="17"/>
        <v>2.9428280081687</v>
      </c>
      <c r="W20" s="43">
        <f t="shared" si="18"/>
        <v>26.9058560746852</v>
      </c>
      <c r="X20" s="43">
        <f t="shared" si="19"/>
        <v>4.09750084241381</v>
      </c>
      <c r="Z20" s="81">
        <f t="shared" si="20"/>
        <v>0.000884735015610924</v>
      </c>
      <c r="AA20" s="81">
        <f>V59</f>
        <v>9.07739021515934e-5</v>
      </c>
      <c r="AB20" s="81">
        <f t="shared" si="21"/>
        <v>0.000907739021515934</v>
      </c>
      <c r="AC20" s="81">
        <f t="shared" si="0"/>
        <v>0.000884735015610924</v>
      </c>
    </row>
    <row r="21" spans="1:3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64"/>
      <c r="P21" s="65">
        <f>SUM(P4:P20)</f>
        <v>820</v>
      </c>
      <c r="Q21" s="75">
        <f t="shared" ref="Q21:T21" si="22">SUM(Q4:Q20)</f>
        <v>23154</v>
      </c>
      <c r="R21" s="75">
        <f t="shared" si="22"/>
        <v>877.273349217258</v>
      </c>
      <c r="S21" s="75">
        <f t="shared" si="22"/>
        <v>751.695375384035</v>
      </c>
      <c r="T21" s="75">
        <f t="shared" si="22"/>
        <v>1513</v>
      </c>
      <c r="U21" s="75">
        <f t="shared" ref="U21" si="23">SUM(U4:U20)</f>
        <v>3268.39117502719</v>
      </c>
      <c r="V21" s="75">
        <f t="shared" ref="V21" si="24">SUM(V4:V20)</f>
        <v>28.1789061763291</v>
      </c>
      <c r="W21" s="75">
        <f t="shared" ref="W21:X21" si="25">SUM(W4:W20)</f>
        <v>123.618655787098</v>
      </c>
      <c r="X21" s="75">
        <f t="shared" si="25"/>
        <v>32.4509202588451</v>
      </c>
      <c r="AC21" s="82">
        <f>SUM(AC4:AC20)</f>
        <v>0.0103736861893045</v>
      </c>
      <c r="AD21" s="83" t="s">
        <v>41</v>
      </c>
      <c r="AE21" s="84">
        <f>AC22</f>
        <v>0.000610216834664972</v>
      </c>
    </row>
    <row r="22" spans="1:3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66"/>
      <c r="P22" s="67" t="s">
        <v>71</v>
      </c>
      <c r="Q22" s="76" t="s">
        <v>72</v>
      </c>
      <c r="R22" s="76" t="s">
        <v>73</v>
      </c>
      <c r="S22" s="76" t="s">
        <v>74</v>
      </c>
      <c r="T22" s="76" t="s">
        <v>75</v>
      </c>
      <c r="U22" s="76" t="s">
        <v>76</v>
      </c>
      <c r="V22" s="76" t="s">
        <v>28</v>
      </c>
      <c r="W22" s="77" t="s">
        <v>32</v>
      </c>
      <c r="X22" s="77" t="s">
        <v>36</v>
      </c>
      <c r="AC22" s="82">
        <f>AVERAGE(AC4:AC20)</f>
        <v>0.000610216834664972</v>
      </c>
      <c r="AD22" s="83"/>
      <c r="AE22" s="84"/>
    </row>
    <row r="24" spans="5:12">
      <c r="E24" s="47" t="s">
        <v>77</v>
      </c>
      <c r="F24" s="47"/>
      <c r="G24" s="47"/>
      <c r="H24" s="47"/>
      <c r="I24" s="47"/>
      <c r="J24" s="47"/>
      <c r="K24" s="48"/>
      <c r="L24" s="48"/>
    </row>
    <row r="25" spans="5:12">
      <c r="E25" s="48"/>
      <c r="F25" s="49" t="s">
        <v>28</v>
      </c>
      <c r="G25" s="49" t="s">
        <v>29</v>
      </c>
      <c r="H25" s="49" t="s">
        <v>30</v>
      </c>
      <c r="I25" s="49" t="s">
        <v>31</v>
      </c>
      <c r="J25" s="48"/>
      <c r="K25" s="48"/>
      <c r="L25" s="48"/>
    </row>
    <row r="26" spans="5:12">
      <c r="E26" s="48"/>
      <c r="F26" s="49" t="s">
        <v>32</v>
      </c>
      <c r="G26" s="49" t="s">
        <v>33</v>
      </c>
      <c r="H26" s="49" t="s">
        <v>34</v>
      </c>
      <c r="I26" s="49" t="s">
        <v>35</v>
      </c>
      <c r="J26" s="48"/>
      <c r="K26" s="48"/>
      <c r="L26" s="48"/>
    </row>
    <row r="27" spans="5:12">
      <c r="E27" s="48"/>
      <c r="F27" s="49" t="s">
        <v>36</v>
      </c>
      <c r="G27" s="49" t="s">
        <v>37</v>
      </c>
      <c r="H27" s="49" t="s">
        <v>38</v>
      </c>
      <c r="I27" s="49" t="s">
        <v>39</v>
      </c>
      <c r="J27" s="48"/>
      <c r="K27" s="48"/>
      <c r="L27" s="48"/>
    </row>
    <row r="28" spans="5:12">
      <c r="E28" s="48"/>
      <c r="F28" s="48"/>
      <c r="G28" s="48"/>
      <c r="H28" s="48"/>
      <c r="I28" s="48"/>
      <c r="J28" s="48"/>
      <c r="K28" s="48"/>
      <c r="L28" s="48"/>
    </row>
    <row r="29" spans="5:12">
      <c r="E29" s="50" t="s">
        <v>40</v>
      </c>
      <c r="F29" s="50"/>
      <c r="G29" s="50"/>
      <c r="H29" s="50"/>
      <c r="I29" s="50"/>
      <c r="J29" s="50"/>
      <c r="K29" s="48"/>
      <c r="L29" s="48"/>
    </row>
    <row r="30" spans="5:12">
      <c r="E30" s="48"/>
      <c r="F30" s="51">
        <v>28.17891</v>
      </c>
      <c r="G30" s="51">
        <v>820</v>
      </c>
      <c r="H30" s="51">
        <v>1513</v>
      </c>
      <c r="I30" s="51">
        <v>751.6954</v>
      </c>
      <c r="J30" s="48"/>
      <c r="K30" s="48"/>
      <c r="L30" s="48"/>
    </row>
    <row r="31" spans="5:12">
      <c r="E31" s="48"/>
      <c r="F31" s="51">
        <v>123.6187</v>
      </c>
      <c r="G31" s="51">
        <v>1513</v>
      </c>
      <c r="H31" s="51">
        <v>23154</v>
      </c>
      <c r="I31" s="51">
        <v>3268.391</v>
      </c>
      <c r="J31" s="48"/>
      <c r="K31" s="48"/>
      <c r="L31" s="48"/>
    </row>
    <row r="32" spans="5:12">
      <c r="E32" s="48"/>
      <c r="F32" s="51">
        <v>32.45092</v>
      </c>
      <c r="G32" s="51">
        <v>751.6954</v>
      </c>
      <c r="H32" s="51">
        <v>3268.391</v>
      </c>
      <c r="I32" s="51">
        <v>877.2733</v>
      </c>
      <c r="J32" s="48"/>
      <c r="K32" s="48"/>
      <c r="L32" s="48"/>
    </row>
    <row r="33" spans="5:12">
      <c r="E33" s="48"/>
      <c r="F33" s="48"/>
      <c r="G33" s="48"/>
      <c r="H33" s="48"/>
      <c r="I33" s="48"/>
      <c r="J33" s="48"/>
      <c r="K33" s="48"/>
      <c r="L33" s="48"/>
    </row>
    <row r="34" spans="5:12">
      <c r="E34" s="52" t="s">
        <v>42</v>
      </c>
      <c r="F34" s="52"/>
      <c r="G34" s="52"/>
      <c r="H34" s="52"/>
      <c r="I34" s="52"/>
      <c r="J34" s="52"/>
      <c r="K34" s="52"/>
      <c r="L34" s="48"/>
    </row>
    <row r="35" spans="5:12">
      <c r="E35" s="48"/>
      <c r="F35" s="51">
        <v>820</v>
      </c>
      <c r="G35" s="51">
        <v>1513</v>
      </c>
      <c r="H35" s="51">
        <v>751.6954</v>
      </c>
      <c r="I35" s="51" t="s">
        <v>43</v>
      </c>
      <c r="J35" s="51">
        <f>F30</f>
        <v>28.17891</v>
      </c>
      <c r="K35" s="48"/>
      <c r="L35" s="48"/>
    </row>
    <row r="36" spans="5:12">
      <c r="E36" s="48"/>
      <c r="F36" s="51">
        <v>1513</v>
      </c>
      <c r="G36" s="51">
        <v>23154</v>
      </c>
      <c r="H36" s="51">
        <v>3268.391</v>
      </c>
      <c r="I36" s="51" t="s">
        <v>44</v>
      </c>
      <c r="J36" s="51">
        <f>F31</f>
        <v>123.6187</v>
      </c>
      <c r="K36" s="48"/>
      <c r="L36" s="48"/>
    </row>
    <row r="37" spans="5:12">
      <c r="E37" s="48"/>
      <c r="F37" s="51">
        <v>751.6954</v>
      </c>
      <c r="G37" s="51">
        <v>3268.391</v>
      </c>
      <c r="H37" s="51">
        <v>877.2733</v>
      </c>
      <c r="I37" s="51" t="s">
        <v>25</v>
      </c>
      <c r="J37" s="51">
        <f>F32</f>
        <v>32.45092</v>
      </c>
      <c r="K37" s="48"/>
      <c r="L37" s="48"/>
    </row>
    <row r="38" spans="5:12">
      <c r="E38" s="48"/>
      <c r="F38" s="48"/>
      <c r="G38" s="48"/>
      <c r="H38" s="48"/>
      <c r="I38" s="48"/>
      <c r="J38" s="48"/>
      <c r="K38" s="48"/>
      <c r="L38" s="48"/>
    </row>
    <row r="39" spans="5:12">
      <c r="E39" s="53" t="s">
        <v>78</v>
      </c>
      <c r="F39" s="53"/>
      <c r="G39" s="53"/>
      <c r="H39" s="53"/>
      <c r="I39" s="53"/>
      <c r="J39" s="53"/>
      <c r="K39" s="53"/>
      <c r="L39" s="53"/>
    </row>
    <row r="40" spans="5:12">
      <c r="E40" s="48"/>
      <c r="F40" s="48"/>
      <c r="G40" s="48"/>
      <c r="H40" s="48"/>
      <c r="I40" s="48"/>
      <c r="J40" s="48"/>
      <c r="K40" s="48"/>
      <c r="L40" s="48"/>
    </row>
    <row r="41" spans="5:12">
      <c r="E41" s="48"/>
      <c r="F41" s="54">
        <f>F35</f>
        <v>820</v>
      </c>
      <c r="G41" s="54">
        <f t="shared" ref="F41:H43" si="26">G35</f>
        <v>1513</v>
      </c>
      <c r="H41" s="54">
        <f t="shared" si="26"/>
        <v>751.6954</v>
      </c>
      <c r="I41" s="68" t="s">
        <v>46</v>
      </c>
      <c r="J41" s="69"/>
      <c r="K41" s="69"/>
      <c r="L41" s="48"/>
    </row>
    <row r="42" spans="5:12">
      <c r="E42" s="48"/>
      <c r="F42" s="54">
        <f t="shared" si="26"/>
        <v>1513</v>
      </c>
      <c r="G42" s="54">
        <f t="shared" si="26"/>
        <v>23154</v>
      </c>
      <c r="H42" s="54">
        <f t="shared" si="26"/>
        <v>3268.391</v>
      </c>
      <c r="I42" s="68"/>
      <c r="J42" s="69"/>
      <c r="K42" s="69"/>
      <c r="L42" s="48"/>
    </row>
    <row r="43" spans="5:12">
      <c r="E43" s="48"/>
      <c r="F43" s="54">
        <f t="shared" si="26"/>
        <v>751.6954</v>
      </c>
      <c r="G43" s="54">
        <f t="shared" si="26"/>
        <v>3268.391</v>
      </c>
      <c r="H43" s="54">
        <f t="shared" si="26"/>
        <v>877.2733</v>
      </c>
      <c r="I43" s="70">
        <f>MDETERM(F41:H43)</f>
        <v>239684935.719339</v>
      </c>
      <c r="J43" s="70"/>
      <c r="K43" s="70"/>
      <c r="L43" s="48"/>
    </row>
    <row r="44" spans="5:12">
      <c r="E44" s="48"/>
      <c r="F44" s="50"/>
      <c r="G44" s="50"/>
      <c r="H44" s="50"/>
      <c r="I44" s="71"/>
      <c r="J44" s="71"/>
      <c r="K44" s="48"/>
      <c r="L44" s="48"/>
    </row>
    <row r="45" spans="5:12">
      <c r="E45" s="48"/>
      <c r="F45" s="54">
        <f>J35</f>
        <v>28.17891</v>
      </c>
      <c r="G45" s="54">
        <f t="shared" ref="G45:H47" si="27">G35</f>
        <v>1513</v>
      </c>
      <c r="H45" s="54">
        <f t="shared" si="27"/>
        <v>751.6954</v>
      </c>
      <c r="I45" s="68" t="s">
        <v>47</v>
      </c>
      <c r="J45" s="69"/>
      <c r="K45" s="69"/>
      <c r="L45" s="48"/>
    </row>
    <row r="46" spans="5:12">
      <c r="E46" s="48"/>
      <c r="F46" s="54">
        <f>J36</f>
        <v>123.6187</v>
      </c>
      <c r="G46" s="54">
        <f t="shared" si="27"/>
        <v>23154</v>
      </c>
      <c r="H46" s="54">
        <f t="shared" si="27"/>
        <v>3268.391</v>
      </c>
      <c r="I46" s="68"/>
      <c r="J46" s="69"/>
      <c r="K46" s="69"/>
      <c r="L46" s="48"/>
    </row>
    <row r="47" spans="5:12">
      <c r="E47" s="48"/>
      <c r="F47" s="54">
        <f>J37</f>
        <v>32.45092</v>
      </c>
      <c r="G47" s="54">
        <f t="shared" si="27"/>
        <v>3268.391</v>
      </c>
      <c r="H47" s="54">
        <f t="shared" si="27"/>
        <v>877.2733</v>
      </c>
      <c r="I47" s="72">
        <f>MDETERM(F45:H47)</f>
        <v>6664801.43705143</v>
      </c>
      <c r="J47" s="72"/>
      <c r="K47" s="72"/>
      <c r="L47" s="48"/>
    </row>
    <row r="48" spans="5:12">
      <c r="E48" s="48"/>
      <c r="F48" s="50"/>
      <c r="G48" s="50"/>
      <c r="H48" s="50"/>
      <c r="I48" s="69"/>
      <c r="J48" s="69"/>
      <c r="K48" s="48"/>
      <c r="L48" s="48"/>
    </row>
    <row r="49" spans="5:12">
      <c r="E49" s="48"/>
      <c r="F49" s="54">
        <f>F35</f>
        <v>820</v>
      </c>
      <c r="G49" s="51">
        <f>V21</f>
        <v>28.1789061763291</v>
      </c>
      <c r="H49" s="54">
        <f>H35</f>
        <v>751.6954</v>
      </c>
      <c r="I49" s="68" t="s">
        <v>48</v>
      </c>
      <c r="J49" s="69"/>
      <c r="K49" s="69"/>
      <c r="L49" s="48"/>
    </row>
    <row r="50" spans="5:12">
      <c r="E50" s="48"/>
      <c r="F50" s="54">
        <f>F36</f>
        <v>1513</v>
      </c>
      <c r="G50" s="51">
        <f>W21</f>
        <v>123.618655787098</v>
      </c>
      <c r="H50" s="54">
        <f>H36</f>
        <v>3268.391</v>
      </c>
      <c r="I50" s="68"/>
      <c r="J50" s="69"/>
      <c r="K50" s="69"/>
      <c r="L50" s="48"/>
    </row>
    <row r="51" spans="5:12">
      <c r="E51" s="48"/>
      <c r="F51" s="54">
        <f>F37</f>
        <v>751.6954</v>
      </c>
      <c r="G51" s="51">
        <f>X21</f>
        <v>32.4509202588451</v>
      </c>
      <c r="H51" s="54">
        <f>H37</f>
        <v>877.2733</v>
      </c>
      <c r="I51" s="72">
        <f>MDETERM(F49:H51)</f>
        <v>841077.893056449</v>
      </c>
      <c r="J51" s="72"/>
      <c r="K51" s="72"/>
      <c r="L51" s="48"/>
    </row>
    <row r="52" spans="5:12">
      <c r="E52" s="48"/>
      <c r="F52" s="50"/>
      <c r="G52" s="50"/>
      <c r="H52" s="50"/>
      <c r="I52" s="69"/>
      <c r="J52" s="69"/>
      <c r="K52" s="48"/>
      <c r="L52" s="48"/>
    </row>
    <row r="53" spans="5:12">
      <c r="E53" s="48"/>
      <c r="F53" s="54">
        <f t="shared" ref="F53:G55" si="28">F35</f>
        <v>820</v>
      </c>
      <c r="G53" s="54">
        <f t="shared" si="28"/>
        <v>1513</v>
      </c>
      <c r="H53" s="54">
        <f>J35</f>
        <v>28.17891</v>
      </c>
      <c r="I53" s="68" t="s">
        <v>49</v>
      </c>
      <c r="J53" s="69"/>
      <c r="K53" s="69"/>
      <c r="L53" s="48"/>
    </row>
    <row r="54" ht="15" customHeight="1" spans="5:12">
      <c r="E54" s="48"/>
      <c r="F54" s="54">
        <f t="shared" si="28"/>
        <v>1513</v>
      </c>
      <c r="G54" s="54">
        <f t="shared" si="28"/>
        <v>23154</v>
      </c>
      <c r="H54" s="54">
        <f>J36</f>
        <v>123.6187</v>
      </c>
      <c r="I54" s="68"/>
      <c r="J54" s="69"/>
      <c r="K54" s="69"/>
      <c r="L54" s="48"/>
    </row>
    <row r="55" spans="5:12">
      <c r="E55" s="48"/>
      <c r="F55" s="54">
        <f t="shared" si="28"/>
        <v>751.6954</v>
      </c>
      <c r="G55" s="54">
        <f t="shared" si="28"/>
        <v>3268.391</v>
      </c>
      <c r="H55" s="54">
        <f>J37</f>
        <v>32.45092</v>
      </c>
      <c r="I55" s="70">
        <f>MDETERM(F53:H55)</f>
        <v>21757.1369021982</v>
      </c>
      <c r="J55" s="70"/>
      <c r="K55" s="70"/>
      <c r="L55" s="48"/>
    </row>
    <row r="56" spans="5:12">
      <c r="E56" s="48"/>
      <c r="F56" s="48"/>
      <c r="G56" s="48"/>
      <c r="H56" s="48"/>
      <c r="I56" s="48"/>
      <c r="J56" s="48"/>
      <c r="K56" s="48"/>
      <c r="L56" s="48"/>
    </row>
    <row r="57" spans="5:24">
      <c r="E57" s="55" t="s">
        <v>50</v>
      </c>
      <c r="F57" s="55"/>
      <c r="G57" s="55"/>
      <c r="H57" s="55"/>
      <c r="I57" s="55"/>
      <c r="J57" s="55"/>
      <c r="K57" s="48"/>
      <c r="L57" s="55" t="s">
        <v>51</v>
      </c>
      <c r="M57" s="55"/>
      <c r="N57" s="55"/>
      <c r="O57" s="55"/>
      <c r="P57" s="55"/>
      <c r="Q57" s="55"/>
      <c r="R57" s="48"/>
      <c r="S57" s="55" t="s">
        <v>52</v>
      </c>
      <c r="T57" s="55"/>
      <c r="U57" s="55"/>
      <c r="V57" s="55"/>
      <c r="W57" s="55"/>
      <c r="X57" s="55"/>
    </row>
    <row r="58" spans="5:24">
      <c r="E58" s="48"/>
      <c r="F58" s="48"/>
      <c r="G58" s="56" t="s">
        <v>53</v>
      </c>
      <c r="H58" s="57"/>
      <c r="I58" s="48"/>
      <c r="J58" s="48"/>
      <c r="K58" s="48"/>
      <c r="L58" s="48"/>
      <c r="M58" s="48"/>
      <c r="N58" s="59" t="s">
        <v>54</v>
      </c>
      <c r="O58" s="61"/>
      <c r="P58" s="48"/>
      <c r="Q58" s="48"/>
      <c r="R58" s="48"/>
      <c r="S58" s="48"/>
      <c r="T58" s="48"/>
      <c r="U58" s="59" t="s">
        <v>55</v>
      </c>
      <c r="V58" s="61"/>
      <c r="W58" s="48"/>
      <c r="X58" s="48"/>
    </row>
    <row r="59" spans="5:24">
      <c r="E59" s="48"/>
      <c r="F59" s="48"/>
      <c r="G59" s="51" t="s">
        <v>43</v>
      </c>
      <c r="H59" s="54">
        <f>I47/I43</f>
        <v>0.0278065094789922</v>
      </c>
      <c r="I59" s="48"/>
      <c r="J59" s="48"/>
      <c r="K59" s="48"/>
      <c r="L59" s="48"/>
      <c r="M59" s="48"/>
      <c r="N59" s="51" t="s">
        <v>44</v>
      </c>
      <c r="O59" s="51">
        <f>I51/I43</f>
        <v>0.00350909785186215</v>
      </c>
      <c r="P59" s="48"/>
      <c r="Q59" s="48"/>
      <c r="R59" s="48"/>
      <c r="S59" s="48"/>
      <c r="T59" s="48"/>
      <c r="U59" s="51" t="s">
        <v>25</v>
      </c>
      <c r="V59" s="51">
        <f>I55/I43</f>
        <v>9.07739021515934e-5</v>
      </c>
      <c r="W59" s="48"/>
      <c r="X59" s="48"/>
    </row>
    <row r="60" spans="5:24"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</row>
    <row r="61" spans="5:24">
      <c r="E61" s="58" t="s">
        <v>56</v>
      </c>
      <c r="F61" s="58"/>
      <c r="G61" s="58"/>
      <c r="H61" s="58"/>
      <c r="I61" s="58"/>
      <c r="J61" s="58"/>
      <c r="K61" s="48"/>
      <c r="L61" s="58" t="s">
        <v>57</v>
      </c>
      <c r="M61" s="58"/>
      <c r="N61" s="58"/>
      <c r="O61" s="58"/>
      <c r="P61" s="58"/>
      <c r="Q61" s="58"/>
      <c r="R61" s="48"/>
      <c r="S61" s="78" t="s">
        <v>58</v>
      </c>
      <c r="T61" s="78"/>
      <c r="U61" s="48"/>
      <c r="V61" s="48"/>
      <c r="W61" s="48"/>
      <c r="X61" s="48"/>
    </row>
    <row r="62" spans="5:24">
      <c r="E62" s="59" t="s">
        <v>59</v>
      </c>
      <c r="F62" s="60"/>
      <c r="G62" s="61"/>
      <c r="H62" s="62" t="s">
        <v>63</v>
      </c>
      <c r="I62" s="62"/>
      <c r="J62" s="62"/>
      <c r="K62" s="48"/>
      <c r="L62" s="59" t="s">
        <v>60</v>
      </c>
      <c r="M62" s="60"/>
      <c r="N62" s="61"/>
      <c r="O62" s="62" t="s">
        <v>63</v>
      </c>
      <c r="P62" s="62"/>
      <c r="Q62" s="62"/>
      <c r="R62" s="48"/>
      <c r="S62" s="79">
        <v>1.54056</v>
      </c>
      <c r="T62" s="79"/>
      <c r="U62" s="48"/>
      <c r="V62" s="48"/>
      <c r="W62" s="48"/>
      <c r="X62" s="48"/>
    </row>
    <row r="63" spans="5:24">
      <c r="E63" s="54" t="s">
        <v>61</v>
      </c>
      <c r="F63" s="59">
        <f>S62/(SQRT(3*H59))</f>
        <v>5.33389856152875</v>
      </c>
      <c r="G63" s="61"/>
      <c r="H63" s="63">
        <v>5.33</v>
      </c>
      <c r="I63" s="63" t="s">
        <v>81</v>
      </c>
      <c r="J63" s="63"/>
      <c r="K63" s="48"/>
      <c r="L63" s="54" t="s">
        <v>62</v>
      </c>
      <c r="M63" s="59">
        <f>S62/(2*SQRT(O59))</f>
        <v>13.0032191604064</v>
      </c>
      <c r="N63" s="61"/>
      <c r="O63" s="63">
        <v>12.99</v>
      </c>
      <c r="P63" s="63" t="s">
        <v>81</v>
      </c>
      <c r="Q63" s="63"/>
      <c r="R63" s="48"/>
      <c r="S63" s="48"/>
      <c r="T63" s="48"/>
      <c r="U63" s="48"/>
      <c r="V63" s="48"/>
      <c r="W63" s="48"/>
      <c r="X63" s="48"/>
    </row>
    <row r="64" spans="5:24"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</row>
  </sheetData>
  <mergeCells count="30">
    <mergeCell ref="E24:J24"/>
    <mergeCell ref="E29:J29"/>
    <mergeCell ref="E34:K34"/>
    <mergeCell ref="E39:L39"/>
    <mergeCell ref="I43:K43"/>
    <mergeCell ref="I47:K47"/>
    <mergeCell ref="I51:K51"/>
    <mergeCell ref="I55:K55"/>
    <mergeCell ref="E57:J57"/>
    <mergeCell ref="L57:Q57"/>
    <mergeCell ref="S57:X57"/>
    <mergeCell ref="G58:H58"/>
    <mergeCell ref="N58:O58"/>
    <mergeCell ref="U58:V58"/>
    <mergeCell ref="E61:J61"/>
    <mergeCell ref="L61:Q61"/>
    <mergeCell ref="S61:T61"/>
    <mergeCell ref="E62:G62"/>
    <mergeCell ref="H62:J62"/>
    <mergeCell ref="L62:N62"/>
    <mergeCell ref="O62:Q62"/>
    <mergeCell ref="S62:T62"/>
    <mergeCell ref="F63:G63"/>
    <mergeCell ref="M63:N63"/>
    <mergeCell ref="AD21:AD22"/>
    <mergeCell ref="AE21:AE22"/>
    <mergeCell ref="I45:K46"/>
    <mergeCell ref="I49:K50"/>
    <mergeCell ref="I53:K54"/>
    <mergeCell ref="I41:K4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6"/>
  <sheetViews>
    <sheetView tabSelected="1" workbookViewId="0">
      <selection activeCell="A1" sqref="A1:X66"/>
    </sheetView>
  </sheetViews>
  <sheetFormatPr defaultColWidth="8.72727272727273" defaultRowHeight="14.5"/>
  <sheetData>
    <row r="1" spans="1:24">
      <c r="A1" s="1" t="s">
        <v>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>
      <c r="A3" s="2" t="s">
        <v>1</v>
      </c>
      <c r="B3" s="2" t="s">
        <v>65</v>
      </c>
      <c r="C3" s="2" t="s">
        <v>66</v>
      </c>
      <c r="D3" s="2" t="s">
        <v>67</v>
      </c>
      <c r="E3" s="2" t="s">
        <v>68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</row>
    <row r="4" spans="1:24">
      <c r="A4" s="3">
        <v>1</v>
      </c>
      <c r="B4" s="3">
        <v>12.208</v>
      </c>
      <c r="C4" s="3">
        <f t="shared" ref="C4:C18" si="0">B4/2</f>
        <v>6.104</v>
      </c>
      <c r="D4" s="3">
        <f t="shared" ref="D4:D18" si="1">RADIANS(B4)</f>
        <v>0.213069795083468</v>
      </c>
      <c r="E4" s="3">
        <f t="shared" ref="E4:E18" si="2">RADIANS(C4)</f>
        <v>0.106534897541734</v>
      </c>
      <c r="F4" s="3">
        <f t="shared" ref="F4:F18" si="3">SIN(RADIANS(C4))</f>
        <v>0.106333488961228</v>
      </c>
      <c r="G4" s="3">
        <f t="shared" ref="G4:G18" si="4">SIN(RADIANS(B4))</f>
        <v>0.211461267399135</v>
      </c>
      <c r="H4" s="3">
        <f t="shared" ref="H4:H18" si="5">F4^2</f>
        <v>0.0113068108746677</v>
      </c>
      <c r="I4" s="3">
        <f t="shared" ref="I4:I18" si="6">G4^2</f>
        <v>0.0447158676100486</v>
      </c>
      <c r="J4" s="3">
        <v>0</v>
      </c>
      <c r="K4" s="3">
        <v>0</v>
      </c>
      <c r="L4" s="3">
        <v>1</v>
      </c>
      <c r="M4" s="3">
        <f t="shared" ref="M4:M18" si="7">(J4^2+(J4*K4)+K4^2)</f>
        <v>0</v>
      </c>
      <c r="N4" s="3">
        <f t="shared" ref="N4:N18" si="8">L4^2</f>
        <v>1</v>
      </c>
      <c r="O4" s="3">
        <f t="shared" ref="O4:O18" si="9">10*I4</f>
        <v>0.447158676100486</v>
      </c>
      <c r="P4" s="3">
        <f t="shared" ref="P4:R4" si="10">M4^2</f>
        <v>0</v>
      </c>
      <c r="Q4" s="3">
        <f t="shared" si="10"/>
        <v>1</v>
      </c>
      <c r="R4" s="3">
        <f t="shared" si="10"/>
        <v>0.199950881611939</v>
      </c>
      <c r="S4" s="3">
        <f t="shared" ref="S4:S18" si="11">M4*O4</f>
        <v>0</v>
      </c>
      <c r="T4" s="3">
        <f t="shared" ref="T4:T18" si="12">M4*N4</f>
        <v>0</v>
      </c>
      <c r="U4" s="3">
        <f t="shared" ref="U4:U18" si="13">N4*O4</f>
        <v>0.447158676100486</v>
      </c>
      <c r="V4" s="3">
        <f t="shared" ref="V4:V18" si="14">M4*H4</f>
        <v>0</v>
      </c>
      <c r="W4" s="3">
        <f t="shared" ref="W4:W18" si="15">N4*H4</f>
        <v>0.0113068108746677</v>
      </c>
      <c r="X4" s="3">
        <f t="shared" ref="X4:X18" si="16">O4*H4</f>
        <v>0.00505593858163497</v>
      </c>
    </row>
    <row r="5" spans="1:24">
      <c r="A5" s="3">
        <v>2</v>
      </c>
      <c r="B5" s="3">
        <v>17.313</v>
      </c>
      <c r="C5" s="3">
        <f t="shared" si="0"/>
        <v>8.6565</v>
      </c>
      <c r="D5" s="3">
        <f t="shared" si="1"/>
        <v>0.302168853397778</v>
      </c>
      <c r="E5" s="3">
        <f t="shared" si="2"/>
        <v>0.151084426698889</v>
      </c>
      <c r="F5" s="3">
        <f t="shared" si="3"/>
        <v>0.150510294151231</v>
      </c>
      <c r="G5" s="3">
        <f t="shared" si="4"/>
        <v>0.297591494775211</v>
      </c>
      <c r="H5" s="3">
        <f t="shared" si="5"/>
        <v>0.0226533486454902</v>
      </c>
      <c r="I5" s="3">
        <f t="shared" si="6"/>
        <v>0.0885606977625443</v>
      </c>
      <c r="J5" s="3">
        <v>1</v>
      </c>
      <c r="K5" s="3">
        <v>0</v>
      </c>
      <c r="L5" s="3">
        <v>1</v>
      </c>
      <c r="M5" s="3">
        <f t="shared" si="7"/>
        <v>1</v>
      </c>
      <c r="N5" s="3">
        <f t="shared" si="8"/>
        <v>1</v>
      </c>
      <c r="O5" s="3">
        <f t="shared" si="9"/>
        <v>0.885606977625443</v>
      </c>
      <c r="P5" s="3">
        <f t="shared" ref="P5:R5" si="17">M5^2</f>
        <v>1</v>
      </c>
      <c r="Q5" s="3">
        <f t="shared" si="17"/>
        <v>1</v>
      </c>
      <c r="R5" s="3">
        <f t="shared" si="17"/>
        <v>0.784299718818872</v>
      </c>
      <c r="S5" s="3">
        <f t="shared" si="11"/>
        <v>0.885606977625443</v>
      </c>
      <c r="T5" s="3">
        <f t="shared" si="12"/>
        <v>1</v>
      </c>
      <c r="U5" s="3">
        <f t="shared" si="13"/>
        <v>0.885606977625443</v>
      </c>
      <c r="V5" s="3">
        <f t="shared" si="14"/>
        <v>0.0226533486454902</v>
      </c>
      <c r="W5" s="3">
        <f t="shared" si="15"/>
        <v>0.0226533486454902</v>
      </c>
      <c r="X5" s="3">
        <f t="shared" si="16"/>
        <v>0.020061963627028</v>
      </c>
    </row>
    <row r="6" spans="1:24">
      <c r="A6" s="3">
        <v>3</v>
      </c>
      <c r="B6" s="3">
        <v>18.681</v>
      </c>
      <c r="C6" s="3">
        <f t="shared" si="0"/>
        <v>9.3405</v>
      </c>
      <c r="D6" s="3">
        <f t="shared" si="1"/>
        <v>0.326044957565061</v>
      </c>
      <c r="E6" s="3">
        <f t="shared" si="2"/>
        <v>0.16302247878253</v>
      </c>
      <c r="F6" s="3">
        <f t="shared" si="3"/>
        <v>0.162301347873185</v>
      </c>
      <c r="G6" s="3">
        <f t="shared" si="4"/>
        <v>0.320298866139974</v>
      </c>
      <c r="H6" s="3">
        <f t="shared" si="5"/>
        <v>0.0263417275214528</v>
      </c>
      <c r="I6" s="3">
        <f t="shared" si="6"/>
        <v>0.102591363650553</v>
      </c>
      <c r="J6" s="3">
        <v>0</v>
      </c>
      <c r="K6" s="3">
        <v>1</v>
      </c>
      <c r="L6" s="3">
        <v>2</v>
      </c>
      <c r="M6" s="3">
        <f t="shared" si="7"/>
        <v>1</v>
      </c>
      <c r="N6" s="3">
        <f t="shared" si="8"/>
        <v>4</v>
      </c>
      <c r="O6" s="3">
        <f t="shared" si="9"/>
        <v>1.02591363650553</v>
      </c>
      <c r="P6" s="3">
        <f t="shared" ref="P6:R6" si="18">M6^2</f>
        <v>1</v>
      </c>
      <c r="Q6" s="3">
        <f t="shared" si="18"/>
        <v>16</v>
      </c>
      <c r="R6" s="3">
        <f t="shared" si="18"/>
        <v>1.052498789568</v>
      </c>
      <c r="S6" s="3">
        <f t="shared" si="11"/>
        <v>1.02591363650553</v>
      </c>
      <c r="T6" s="3">
        <f t="shared" si="12"/>
        <v>4</v>
      </c>
      <c r="U6" s="3">
        <f t="shared" si="13"/>
        <v>4.10365454602213</v>
      </c>
      <c r="V6" s="3">
        <f t="shared" si="14"/>
        <v>0.0263417275214528</v>
      </c>
      <c r="W6" s="3">
        <f t="shared" si="15"/>
        <v>0.105366910085811</v>
      </c>
      <c r="X6" s="3">
        <f t="shared" si="16"/>
        <v>0.0270243374733714</v>
      </c>
    </row>
    <row r="7" spans="1:24">
      <c r="A7" s="3">
        <v>4</v>
      </c>
      <c r="B7" s="3">
        <v>23.51</v>
      </c>
      <c r="C7" s="3">
        <f t="shared" si="0"/>
        <v>11.755</v>
      </c>
      <c r="D7" s="3">
        <f t="shared" si="1"/>
        <v>0.410326907143867</v>
      </c>
      <c r="E7" s="3">
        <f t="shared" si="2"/>
        <v>0.205163453571933</v>
      </c>
      <c r="F7" s="3">
        <f t="shared" si="3"/>
        <v>0.203727188199767</v>
      </c>
      <c r="G7" s="3">
        <f t="shared" si="4"/>
        <v>0.398909120028504</v>
      </c>
      <c r="H7" s="3">
        <f t="shared" si="5"/>
        <v>0.0415047672117832</v>
      </c>
      <c r="I7" s="3">
        <f t="shared" si="6"/>
        <v>0.159128486041915</v>
      </c>
      <c r="J7" s="3">
        <v>1</v>
      </c>
      <c r="K7" s="3">
        <v>0</v>
      </c>
      <c r="L7" s="3">
        <v>4</v>
      </c>
      <c r="M7" s="3">
        <f t="shared" si="7"/>
        <v>1</v>
      </c>
      <c r="N7" s="3">
        <f t="shared" si="8"/>
        <v>16</v>
      </c>
      <c r="O7" s="3">
        <f t="shared" si="9"/>
        <v>1.59128486041915</v>
      </c>
      <c r="P7" s="3">
        <f t="shared" ref="P7:R7" si="19">M7^2</f>
        <v>1</v>
      </c>
      <c r="Q7" s="3">
        <f t="shared" si="19"/>
        <v>256</v>
      </c>
      <c r="R7" s="3">
        <f t="shared" si="19"/>
        <v>2.53218750699921</v>
      </c>
      <c r="S7" s="3">
        <f t="shared" si="11"/>
        <v>1.59128486041915</v>
      </c>
      <c r="T7" s="3">
        <f t="shared" si="12"/>
        <v>16</v>
      </c>
      <c r="U7" s="3">
        <f t="shared" si="13"/>
        <v>25.4605577667065</v>
      </c>
      <c r="V7" s="3">
        <f t="shared" si="14"/>
        <v>0.0415047672117832</v>
      </c>
      <c r="W7" s="3">
        <f t="shared" si="15"/>
        <v>0.664076275388531</v>
      </c>
      <c r="X7" s="3">
        <f t="shared" si="16"/>
        <v>0.0660459076993319</v>
      </c>
    </row>
    <row r="8" spans="1:24">
      <c r="A8" s="3">
        <v>5</v>
      </c>
      <c r="B8" s="3">
        <v>24.541</v>
      </c>
      <c r="C8" s="3">
        <f t="shared" si="0"/>
        <v>12.2705</v>
      </c>
      <c r="D8" s="3">
        <f t="shared" si="1"/>
        <v>0.428321251731928</v>
      </c>
      <c r="E8" s="3">
        <f t="shared" si="2"/>
        <v>0.214160625865964</v>
      </c>
      <c r="F8" s="3">
        <f t="shared" si="3"/>
        <v>0.212527304525368</v>
      </c>
      <c r="G8" s="3">
        <f t="shared" si="4"/>
        <v>0.41534429105631</v>
      </c>
      <c r="H8" s="3">
        <f t="shared" si="5"/>
        <v>0.0451678551688185</v>
      </c>
      <c r="I8" s="3">
        <f t="shared" si="6"/>
        <v>0.172510880113069</v>
      </c>
      <c r="J8" s="3">
        <v>0</v>
      </c>
      <c r="K8" s="3">
        <v>0</v>
      </c>
      <c r="L8" s="3">
        <v>6</v>
      </c>
      <c r="M8" s="3">
        <f t="shared" si="7"/>
        <v>0</v>
      </c>
      <c r="N8" s="3">
        <f t="shared" si="8"/>
        <v>36</v>
      </c>
      <c r="O8" s="3">
        <f t="shared" si="9"/>
        <v>1.72510880113069</v>
      </c>
      <c r="P8" s="3">
        <f t="shared" ref="P8:R8" si="20">M8^2</f>
        <v>0</v>
      </c>
      <c r="Q8" s="3">
        <f t="shared" si="20"/>
        <v>1296</v>
      </c>
      <c r="R8" s="3">
        <f t="shared" si="20"/>
        <v>2.97600037573856</v>
      </c>
      <c r="S8" s="3">
        <f t="shared" si="11"/>
        <v>0</v>
      </c>
      <c r="T8" s="3">
        <f t="shared" si="12"/>
        <v>0</v>
      </c>
      <c r="U8" s="3">
        <f t="shared" si="13"/>
        <v>62.1039168407047</v>
      </c>
      <c r="V8" s="3">
        <f t="shared" si="14"/>
        <v>0</v>
      </c>
      <c r="W8" s="3">
        <f t="shared" si="15"/>
        <v>1.62604278607747</v>
      </c>
      <c r="X8" s="3">
        <f t="shared" si="16"/>
        <v>0.0779194644799251</v>
      </c>
    </row>
    <row r="9" spans="1:24">
      <c r="A9" s="3">
        <v>6</v>
      </c>
      <c r="B9" s="3">
        <v>26.557</v>
      </c>
      <c r="C9" s="3">
        <f t="shared" si="0"/>
        <v>13.2785</v>
      </c>
      <c r="D9" s="3">
        <f t="shared" si="1"/>
        <v>0.463507089452134</v>
      </c>
      <c r="E9" s="3">
        <f t="shared" si="2"/>
        <v>0.231753544726067</v>
      </c>
      <c r="F9" s="3">
        <f t="shared" si="3"/>
        <v>0.229684539725964</v>
      </c>
      <c r="G9" s="3">
        <f t="shared" si="4"/>
        <v>0.44708790657989</v>
      </c>
      <c r="H9" s="3">
        <f t="shared" si="5"/>
        <v>0.0527549877891281</v>
      </c>
      <c r="I9" s="3">
        <f t="shared" si="6"/>
        <v>0.199887596209988</v>
      </c>
      <c r="J9" s="3">
        <v>0</v>
      </c>
      <c r="K9" s="3">
        <v>1</v>
      </c>
      <c r="L9" s="3">
        <v>5</v>
      </c>
      <c r="M9" s="3">
        <f t="shared" si="7"/>
        <v>1</v>
      </c>
      <c r="N9" s="3">
        <f t="shared" si="8"/>
        <v>25</v>
      </c>
      <c r="O9" s="3">
        <f t="shared" si="9"/>
        <v>1.99887596209988</v>
      </c>
      <c r="P9" s="3">
        <f t="shared" ref="P9:R9" si="21">M9^2</f>
        <v>1</v>
      </c>
      <c r="Q9" s="3">
        <f t="shared" si="21"/>
        <v>625</v>
      </c>
      <c r="R9" s="3">
        <f t="shared" si="21"/>
        <v>3.99550511186073</v>
      </c>
      <c r="S9" s="3">
        <f t="shared" si="11"/>
        <v>1.99887596209988</v>
      </c>
      <c r="T9" s="3">
        <f t="shared" si="12"/>
        <v>25</v>
      </c>
      <c r="U9" s="3">
        <f t="shared" si="13"/>
        <v>49.9718990524971</v>
      </c>
      <c r="V9" s="3">
        <f t="shared" si="14"/>
        <v>0.0527549877891281</v>
      </c>
      <c r="W9" s="3">
        <f t="shared" si="15"/>
        <v>1.3188746947282</v>
      </c>
      <c r="X9" s="3">
        <f t="shared" si="16"/>
        <v>0.105450676972561</v>
      </c>
    </row>
    <row r="10" spans="1:24">
      <c r="A10" s="3">
        <v>7</v>
      </c>
      <c r="B10" s="3">
        <v>29.342</v>
      </c>
      <c r="C10" s="3">
        <f t="shared" si="0"/>
        <v>14.671</v>
      </c>
      <c r="D10" s="3">
        <f t="shared" si="1"/>
        <v>0.512114509120176</v>
      </c>
      <c r="E10" s="3">
        <f t="shared" si="2"/>
        <v>0.256057254560088</v>
      </c>
      <c r="F10" s="3">
        <f t="shared" si="3"/>
        <v>0.253268333897448</v>
      </c>
      <c r="G10" s="3">
        <f t="shared" si="4"/>
        <v>0.490021580372559</v>
      </c>
      <c r="H10" s="3">
        <f t="shared" si="5"/>
        <v>0.064144848955189</v>
      </c>
      <c r="I10" s="3">
        <f t="shared" si="6"/>
        <v>0.24012114923082</v>
      </c>
      <c r="J10" s="3">
        <v>1</v>
      </c>
      <c r="K10" s="3">
        <v>1</v>
      </c>
      <c r="L10" s="3">
        <v>0</v>
      </c>
      <c r="M10" s="3">
        <f t="shared" si="7"/>
        <v>3</v>
      </c>
      <c r="N10" s="3">
        <f t="shared" si="8"/>
        <v>0</v>
      </c>
      <c r="O10" s="3">
        <f t="shared" si="9"/>
        <v>2.4012114923082</v>
      </c>
      <c r="P10" s="3">
        <f t="shared" ref="P10:R10" si="22">M10^2</f>
        <v>9</v>
      </c>
      <c r="Q10" s="3">
        <f t="shared" si="22"/>
        <v>0</v>
      </c>
      <c r="R10" s="3">
        <f t="shared" si="22"/>
        <v>5.76581663079297</v>
      </c>
      <c r="S10" s="3">
        <f t="shared" si="11"/>
        <v>7.2036344769246</v>
      </c>
      <c r="T10" s="3">
        <f t="shared" si="12"/>
        <v>0</v>
      </c>
      <c r="U10" s="3">
        <f t="shared" si="13"/>
        <v>0</v>
      </c>
      <c r="V10" s="3">
        <f t="shared" si="14"/>
        <v>0.192434546865567</v>
      </c>
      <c r="W10" s="3">
        <f t="shared" si="15"/>
        <v>0</v>
      </c>
      <c r="X10" s="3">
        <f t="shared" si="16"/>
        <v>0.154025348483573</v>
      </c>
    </row>
    <row r="11" spans="1:24">
      <c r="A11" s="4">
        <v>8</v>
      </c>
      <c r="B11" s="4">
        <v>31.889</v>
      </c>
      <c r="C11" s="4">
        <f t="shared" si="0"/>
        <v>15.9445</v>
      </c>
      <c r="D11" s="3">
        <f t="shared" si="1"/>
        <v>0.556568045168472</v>
      </c>
      <c r="E11" s="3">
        <f t="shared" si="2"/>
        <v>0.278284022584236</v>
      </c>
      <c r="F11" s="4">
        <f t="shared" si="3"/>
        <v>0.274706093070667</v>
      </c>
      <c r="G11" s="4">
        <f t="shared" si="4"/>
        <v>0.528275334121313</v>
      </c>
      <c r="H11" s="4">
        <f t="shared" si="5"/>
        <v>0.07546343757015</v>
      </c>
      <c r="I11" s="4">
        <f t="shared" si="6"/>
        <v>0.279074828640984</v>
      </c>
      <c r="J11" s="4">
        <v>1</v>
      </c>
      <c r="K11" s="4">
        <v>1</v>
      </c>
      <c r="L11" s="4">
        <v>3</v>
      </c>
      <c r="M11" s="3">
        <f t="shared" si="7"/>
        <v>3</v>
      </c>
      <c r="N11" s="4">
        <f t="shared" si="8"/>
        <v>9</v>
      </c>
      <c r="O11" s="4">
        <f t="shared" si="9"/>
        <v>2.79074828640984</v>
      </c>
      <c r="P11" s="3">
        <f t="shared" ref="P11:R11" si="23">M11^2</f>
        <v>9</v>
      </c>
      <c r="Q11" s="3">
        <f t="shared" si="23"/>
        <v>81</v>
      </c>
      <c r="R11" s="3">
        <f t="shared" si="23"/>
        <v>7.78827599809948</v>
      </c>
      <c r="S11" s="3">
        <f t="shared" si="11"/>
        <v>8.37224485922953</v>
      </c>
      <c r="T11" s="3">
        <f t="shared" si="12"/>
        <v>27</v>
      </c>
      <c r="U11" s="3">
        <f t="shared" si="13"/>
        <v>25.1167345776886</v>
      </c>
      <c r="V11" s="3">
        <f t="shared" si="14"/>
        <v>0.22639031271045</v>
      </c>
      <c r="W11" s="3">
        <f t="shared" si="15"/>
        <v>0.67917093813135</v>
      </c>
      <c r="X11" s="3">
        <f t="shared" si="16"/>
        <v>0.210599459085492</v>
      </c>
    </row>
    <row r="12" spans="1:24">
      <c r="A12" s="4">
        <v>9</v>
      </c>
      <c r="B12" s="4">
        <v>33.438</v>
      </c>
      <c r="C12" s="4">
        <f t="shared" si="0"/>
        <v>16.719</v>
      </c>
      <c r="D12" s="3">
        <f t="shared" si="1"/>
        <v>0.583603195281864</v>
      </c>
      <c r="E12" s="3">
        <f t="shared" si="2"/>
        <v>0.291801597640932</v>
      </c>
      <c r="F12" s="4">
        <f t="shared" si="3"/>
        <v>0.287678130011329</v>
      </c>
      <c r="G12" s="4">
        <f t="shared" si="4"/>
        <v>0.551034311045853</v>
      </c>
      <c r="H12" s="4">
        <f t="shared" si="5"/>
        <v>0.0827587064868153</v>
      </c>
      <c r="I12" s="4">
        <f t="shared" si="6"/>
        <v>0.303638811949778</v>
      </c>
      <c r="J12" s="4">
        <v>1</v>
      </c>
      <c r="K12" s="4">
        <v>0</v>
      </c>
      <c r="L12" s="4">
        <v>7</v>
      </c>
      <c r="M12" s="3">
        <f t="shared" si="7"/>
        <v>1</v>
      </c>
      <c r="N12" s="4">
        <f t="shared" si="8"/>
        <v>49</v>
      </c>
      <c r="O12" s="4">
        <f t="shared" si="9"/>
        <v>3.03638811949778</v>
      </c>
      <c r="P12" s="28">
        <f t="shared" ref="P12:R12" si="24">M12^2</f>
        <v>1</v>
      </c>
      <c r="Q12" s="3">
        <f t="shared" si="24"/>
        <v>2401</v>
      </c>
      <c r="R12" s="3">
        <f t="shared" si="24"/>
        <v>9.21965281222725</v>
      </c>
      <c r="S12" s="3">
        <f t="shared" si="11"/>
        <v>3.03638811949778</v>
      </c>
      <c r="T12" s="3">
        <f t="shared" si="12"/>
        <v>49</v>
      </c>
      <c r="U12" s="3">
        <f t="shared" si="13"/>
        <v>148.783017855391</v>
      </c>
      <c r="V12" s="3">
        <f t="shared" si="14"/>
        <v>0.0827587064868153</v>
      </c>
      <c r="W12" s="3">
        <f t="shared" si="15"/>
        <v>4.05517661785395</v>
      </c>
      <c r="X12" s="3">
        <f t="shared" si="16"/>
        <v>0.25128755316157</v>
      </c>
    </row>
    <row r="13" spans="1:24">
      <c r="A13" s="4">
        <v>10</v>
      </c>
      <c r="B13" s="4">
        <v>34.278</v>
      </c>
      <c r="C13" s="4">
        <f t="shared" si="0"/>
        <v>17.139</v>
      </c>
      <c r="D13" s="3">
        <f t="shared" si="1"/>
        <v>0.598263960998616</v>
      </c>
      <c r="E13" s="3">
        <f t="shared" si="2"/>
        <v>0.299131980499308</v>
      </c>
      <c r="F13" s="4">
        <f t="shared" si="3"/>
        <v>0.294690844732187</v>
      </c>
      <c r="G13" s="4">
        <f t="shared" si="4"/>
        <v>0.563208808429633</v>
      </c>
      <c r="H13" s="4">
        <f t="shared" si="5"/>
        <v>0.0868426939689699</v>
      </c>
      <c r="I13" s="4">
        <f t="shared" si="6"/>
        <v>0.317204161892727</v>
      </c>
      <c r="J13" s="4">
        <v>0</v>
      </c>
      <c r="K13" s="4">
        <v>2</v>
      </c>
      <c r="L13" s="4">
        <v>1</v>
      </c>
      <c r="M13" s="3">
        <f t="shared" si="7"/>
        <v>4</v>
      </c>
      <c r="N13" s="4">
        <f t="shared" si="8"/>
        <v>1</v>
      </c>
      <c r="O13" s="4">
        <f t="shared" si="9"/>
        <v>3.17204161892727</v>
      </c>
      <c r="P13" s="28">
        <f t="shared" ref="P13:R13" si="25">M13^2</f>
        <v>16</v>
      </c>
      <c r="Q13" s="3">
        <f t="shared" si="25"/>
        <v>1</v>
      </c>
      <c r="R13" s="3">
        <f t="shared" si="25"/>
        <v>10.0618480322067</v>
      </c>
      <c r="S13" s="3">
        <f t="shared" si="11"/>
        <v>12.6881664757091</v>
      </c>
      <c r="T13" s="3">
        <f t="shared" si="12"/>
        <v>4</v>
      </c>
      <c r="U13" s="3">
        <f t="shared" si="13"/>
        <v>3.17204161892727</v>
      </c>
      <c r="V13" s="3">
        <f t="shared" si="14"/>
        <v>0.34737077587588</v>
      </c>
      <c r="W13" s="3">
        <f t="shared" si="15"/>
        <v>0.0868426939689699</v>
      </c>
      <c r="X13" s="3">
        <f t="shared" si="16"/>
        <v>0.275468639569337</v>
      </c>
    </row>
    <row r="14" spans="1:24">
      <c r="A14" s="4">
        <v>11</v>
      </c>
      <c r="B14" s="4">
        <v>34.987</v>
      </c>
      <c r="C14" s="4">
        <f t="shared" si="0"/>
        <v>17.4935</v>
      </c>
      <c r="D14" s="3">
        <f t="shared" si="1"/>
        <v>0.610638345395256</v>
      </c>
      <c r="E14" s="3">
        <f t="shared" si="2"/>
        <v>0.305319172697628</v>
      </c>
      <c r="F14" s="4">
        <f t="shared" si="3"/>
        <v>0.300597601813453</v>
      </c>
      <c r="G14" s="4">
        <f t="shared" si="4"/>
        <v>0.57339056188547</v>
      </c>
      <c r="H14" s="4">
        <f t="shared" si="5"/>
        <v>0.0903589182159994</v>
      </c>
      <c r="I14" s="4">
        <f t="shared" si="6"/>
        <v>0.328776736459335</v>
      </c>
      <c r="J14" s="4">
        <v>2</v>
      </c>
      <c r="K14" s="4">
        <v>0</v>
      </c>
      <c r="L14" s="4">
        <v>2</v>
      </c>
      <c r="M14" s="3">
        <f t="shared" si="7"/>
        <v>4</v>
      </c>
      <c r="N14" s="4">
        <f t="shared" si="8"/>
        <v>4</v>
      </c>
      <c r="O14" s="4">
        <f t="shared" si="9"/>
        <v>3.28776736459335</v>
      </c>
      <c r="P14" s="28">
        <f t="shared" ref="P14:R14" si="26">M14^2</f>
        <v>16</v>
      </c>
      <c r="Q14" s="3">
        <f t="shared" si="26"/>
        <v>16</v>
      </c>
      <c r="R14" s="3">
        <f t="shared" si="26"/>
        <v>10.8094142436851</v>
      </c>
      <c r="S14" s="3">
        <f t="shared" si="11"/>
        <v>13.1510694583734</v>
      </c>
      <c r="T14" s="3">
        <f t="shared" si="12"/>
        <v>16</v>
      </c>
      <c r="U14" s="3">
        <f t="shared" si="13"/>
        <v>13.1510694583734</v>
      </c>
      <c r="V14" s="3">
        <f t="shared" si="14"/>
        <v>0.361435672863998</v>
      </c>
      <c r="W14" s="3">
        <f t="shared" si="15"/>
        <v>0.361435672863998</v>
      </c>
      <c r="X14" s="3">
        <f t="shared" si="16"/>
        <v>0.297079102410522</v>
      </c>
    </row>
    <row r="15" spans="1:24">
      <c r="A15" s="4">
        <v>12</v>
      </c>
      <c r="B15" s="4">
        <v>37.167</v>
      </c>
      <c r="C15" s="4">
        <f t="shared" si="0"/>
        <v>18.5835</v>
      </c>
      <c r="D15" s="3">
        <f t="shared" si="1"/>
        <v>0.648686523088733</v>
      </c>
      <c r="E15" s="3">
        <f t="shared" si="2"/>
        <v>0.324343261544366</v>
      </c>
      <c r="F15" s="4">
        <f t="shared" si="3"/>
        <v>0.318686358367394</v>
      </c>
      <c r="G15" s="4">
        <f t="shared" si="4"/>
        <v>0.604140246307617</v>
      </c>
      <c r="H15" s="4">
        <f t="shared" si="5"/>
        <v>0.101560995009471</v>
      </c>
      <c r="I15" s="4">
        <f t="shared" si="6"/>
        <v>0.364985437208628</v>
      </c>
      <c r="J15" s="4">
        <v>0</v>
      </c>
      <c r="K15" s="4">
        <v>1</v>
      </c>
      <c r="L15" s="4">
        <v>8</v>
      </c>
      <c r="M15" s="3">
        <f t="shared" si="7"/>
        <v>1</v>
      </c>
      <c r="N15" s="4">
        <f t="shared" si="8"/>
        <v>64</v>
      </c>
      <c r="O15" s="4">
        <f t="shared" si="9"/>
        <v>3.64985437208628</v>
      </c>
      <c r="P15" s="28">
        <f t="shared" ref="P15:R15" si="27">M15^2</f>
        <v>1</v>
      </c>
      <c r="Q15" s="3">
        <f t="shared" si="27"/>
        <v>4096</v>
      </c>
      <c r="R15" s="3">
        <f t="shared" si="27"/>
        <v>13.3214369374374</v>
      </c>
      <c r="S15" s="3">
        <f t="shared" si="11"/>
        <v>3.64985437208628</v>
      </c>
      <c r="T15" s="3">
        <f t="shared" si="12"/>
        <v>64</v>
      </c>
      <c r="U15" s="3">
        <f t="shared" si="13"/>
        <v>233.590679813522</v>
      </c>
      <c r="V15" s="3">
        <f t="shared" si="14"/>
        <v>0.101560995009471</v>
      </c>
      <c r="W15" s="3">
        <f t="shared" si="15"/>
        <v>6.49990368060614</v>
      </c>
      <c r="X15" s="3">
        <f t="shared" si="16"/>
        <v>0.37068284166875</v>
      </c>
    </row>
    <row r="16" spans="1:24">
      <c r="A16" s="4">
        <v>13</v>
      </c>
      <c r="B16" s="4">
        <v>37.953</v>
      </c>
      <c r="C16" s="4">
        <f t="shared" si="0"/>
        <v>18.9765</v>
      </c>
      <c r="D16" s="3">
        <f t="shared" si="1"/>
        <v>0.662404811009408</v>
      </c>
      <c r="E16" s="3">
        <f t="shared" si="2"/>
        <v>0.331202405504704</v>
      </c>
      <c r="F16" s="4">
        <f t="shared" si="3"/>
        <v>0.325180320395034</v>
      </c>
      <c r="G16" s="4">
        <f t="shared" si="4"/>
        <v>0.615014859295895</v>
      </c>
      <c r="H16" s="4">
        <f t="shared" si="5"/>
        <v>0.105742240772217</v>
      </c>
      <c r="I16" s="4">
        <f t="shared" si="6"/>
        <v>0.378243277154749</v>
      </c>
      <c r="J16" s="4">
        <v>0</v>
      </c>
      <c r="K16" s="4">
        <v>2</v>
      </c>
      <c r="L16" s="4">
        <v>4</v>
      </c>
      <c r="M16" s="3">
        <f t="shared" si="7"/>
        <v>4</v>
      </c>
      <c r="N16" s="4">
        <f t="shared" si="8"/>
        <v>16</v>
      </c>
      <c r="O16" s="4">
        <f t="shared" si="9"/>
        <v>3.78243277154749</v>
      </c>
      <c r="P16" s="28">
        <f t="shared" ref="P16:R16" si="28">M16^2</f>
        <v>16</v>
      </c>
      <c r="Q16" s="3">
        <f t="shared" si="28"/>
        <v>256</v>
      </c>
      <c r="R16" s="3">
        <f t="shared" si="28"/>
        <v>14.3067976712764</v>
      </c>
      <c r="S16" s="3">
        <f t="shared" si="11"/>
        <v>15.12973108619</v>
      </c>
      <c r="T16" s="3">
        <f t="shared" si="12"/>
        <v>64</v>
      </c>
      <c r="U16" s="3">
        <f t="shared" si="13"/>
        <v>60.5189243447599</v>
      </c>
      <c r="V16" s="3">
        <f t="shared" si="14"/>
        <v>0.422968963088867</v>
      </c>
      <c r="W16" s="3">
        <f t="shared" si="15"/>
        <v>1.69187585235547</v>
      </c>
      <c r="X16" s="3">
        <f t="shared" si="16"/>
        <v>0.399962916833698</v>
      </c>
    </row>
    <row r="17" spans="1:24">
      <c r="A17" s="4">
        <v>14</v>
      </c>
      <c r="B17" s="4">
        <v>38.612</v>
      </c>
      <c r="C17" s="4">
        <f t="shared" si="0"/>
        <v>19.306</v>
      </c>
      <c r="D17" s="3">
        <f t="shared" si="1"/>
        <v>0.673906530780051</v>
      </c>
      <c r="E17" s="3">
        <f t="shared" si="2"/>
        <v>0.336953265390025</v>
      </c>
      <c r="F17" s="4">
        <f t="shared" si="3"/>
        <v>0.330613225505326</v>
      </c>
      <c r="G17" s="4">
        <f t="shared" si="4"/>
        <v>0.624043264289964</v>
      </c>
      <c r="H17" s="4">
        <f t="shared" si="5"/>
        <v>0.109305104879036</v>
      </c>
      <c r="I17" s="4">
        <f t="shared" si="6"/>
        <v>0.389429995705674</v>
      </c>
      <c r="J17" s="4">
        <v>1</v>
      </c>
      <c r="K17" s="4">
        <v>1</v>
      </c>
      <c r="L17" s="4">
        <v>6</v>
      </c>
      <c r="M17" s="3">
        <f t="shared" si="7"/>
        <v>3</v>
      </c>
      <c r="N17" s="4">
        <f t="shared" si="8"/>
        <v>36</v>
      </c>
      <c r="O17" s="4">
        <f t="shared" si="9"/>
        <v>3.89429995705674</v>
      </c>
      <c r="P17" s="28">
        <f t="shared" ref="P17:R17" si="29">M17^2</f>
        <v>9</v>
      </c>
      <c r="Q17" s="3">
        <f t="shared" si="29"/>
        <v>1296</v>
      </c>
      <c r="R17" s="3">
        <f t="shared" si="29"/>
        <v>15.1655721555322</v>
      </c>
      <c r="S17" s="3">
        <f t="shared" si="11"/>
        <v>11.6828998711702</v>
      </c>
      <c r="T17" s="3">
        <f t="shared" si="12"/>
        <v>108</v>
      </c>
      <c r="U17" s="3">
        <f t="shared" si="13"/>
        <v>140.194798454043</v>
      </c>
      <c r="V17" s="3">
        <f t="shared" si="14"/>
        <v>0.327915314637107</v>
      </c>
      <c r="W17" s="3">
        <f t="shared" si="15"/>
        <v>3.93498377564528</v>
      </c>
      <c r="X17" s="3">
        <f t="shared" si="16"/>
        <v>0.425666865236511</v>
      </c>
    </row>
    <row r="18" spans="1:24">
      <c r="A18" s="4">
        <v>15</v>
      </c>
      <c r="B18" s="4">
        <v>39.978</v>
      </c>
      <c r="C18" s="4">
        <f t="shared" si="0"/>
        <v>19.989</v>
      </c>
      <c r="D18" s="4">
        <f t="shared" si="1"/>
        <v>0.697747728362293</v>
      </c>
      <c r="E18" s="4">
        <f t="shared" si="2"/>
        <v>0.348873864181147</v>
      </c>
      <c r="F18" s="4">
        <f t="shared" si="3"/>
        <v>0.341839728991483</v>
      </c>
      <c r="G18" s="4">
        <f t="shared" si="4"/>
        <v>0.642493422358648</v>
      </c>
      <c r="H18" s="4">
        <f t="shared" si="5"/>
        <v>0.116854400316971</v>
      </c>
      <c r="I18" s="4">
        <f t="shared" si="6"/>
        <v>0.412797797774128</v>
      </c>
      <c r="J18" s="4">
        <v>2</v>
      </c>
      <c r="K18" s="4">
        <v>0</v>
      </c>
      <c r="L18" s="4">
        <v>5</v>
      </c>
      <c r="M18" s="3">
        <f t="shared" si="7"/>
        <v>4</v>
      </c>
      <c r="N18" s="4">
        <f t="shared" si="8"/>
        <v>25</v>
      </c>
      <c r="O18" s="4">
        <f t="shared" si="9"/>
        <v>4.12797797774128</v>
      </c>
      <c r="P18" s="28">
        <f t="shared" ref="P18:R18" si="30">M18^2</f>
        <v>16</v>
      </c>
      <c r="Q18" s="3">
        <f t="shared" si="30"/>
        <v>625</v>
      </c>
      <c r="R18" s="3">
        <f t="shared" si="30"/>
        <v>17.0402021847169</v>
      </c>
      <c r="S18" s="3">
        <f t="shared" si="11"/>
        <v>16.5119119109651</v>
      </c>
      <c r="T18" s="3">
        <f t="shared" si="12"/>
        <v>100</v>
      </c>
      <c r="U18" s="3">
        <f t="shared" si="13"/>
        <v>103.199449443532</v>
      </c>
      <c r="V18" s="3">
        <f t="shared" si="14"/>
        <v>0.467417601267883</v>
      </c>
      <c r="W18" s="3">
        <f t="shared" si="15"/>
        <v>2.92136000792427</v>
      </c>
      <c r="X18" s="3">
        <f t="shared" si="16"/>
        <v>0.482372391110618</v>
      </c>
    </row>
    <row r="19" spans="1:24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9"/>
      <c r="P19" s="30">
        <f t="shared" ref="P19:X19" si="31">SUM(P4:P18)</f>
        <v>97</v>
      </c>
      <c r="Q19" s="37">
        <f t="shared" si="31"/>
        <v>10967</v>
      </c>
      <c r="R19" s="37">
        <f t="shared" si="31"/>
        <v>115.019459050572</v>
      </c>
      <c r="S19" s="37">
        <f t="shared" si="31"/>
        <v>96.927582066796</v>
      </c>
      <c r="T19" s="37">
        <f t="shared" si="31"/>
        <v>478</v>
      </c>
      <c r="U19" s="37">
        <f t="shared" si="31"/>
        <v>870.699509425893</v>
      </c>
      <c r="V19" s="37">
        <f t="shared" si="31"/>
        <v>2.67350771997389</v>
      </c>
      <c r="W19" s="37">
        <f t="shared" si="31"/>
        <v>23.9790700651496</v>
      </c>
      <c r="X19" s="37">
        <f t="shared" si="31"/>
        <v>3.16870340639392</v>
      </c>
    </row>
    <row r="20" spans="1: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1" t="s">
        <v>71</v>
      </c>
      <c r="Q20" s="31" t="s">
        <v>72</v>
      </c>
      <c r="R20" s="31" t="s">
        <v>73</v>
      </c>
      <c r="S20" s="31" t="s">
        <v>74</v>
      </c>
      <c r="T20" s="31" t="s">
        <v>75</v>
      </c>
      <c r="U20" s="31" t="s">
        <v>76</v>
      </c>
      <c r="V20" s="31" t="s">
        <v>28</v>
      </c>
      <c r="W20" s="38" t="s">
        <v>32</v>
      </c>
      <c r="X20" s="38" t="s">
        <v>36</v>
      </c>
    </row>
    <row r="21" spans="1: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6" t="s">
        <v>83</v>
      </c>
      <c r="B22" s="6"/>
      <c r="C22" s="6"/>
      <c r="D22" s="6"/>
      <c r="E22" s="6"/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1"/>
      <c r="B23" s="7" t="s">
        <v>28</v>
      </c>
      <c r="C23" s="7" t="s">
        <v>29</v>
      </c>
      <c r="D23" s="7" t="s">
        <v>30</v>
      </c>
      <c r="E23" s="7" t="s">
        <v>31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7" t="s">
        <v>32</v>
      </c>
      <c r="C24" s="7" t="s">
        <v>33</v>
      </c>
      <c r="D24" s="7" t="s">
        <v>34</v>
      </c>
      <c r="E24" s="7" t="s">
        <v>35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7" t="s">
        <v>36</v>
      </c>
      <c r="C25" s="7" t="s">
        <v>37</v>
      </c>
      <c r="D25" s="7" t="s">
        <v>38</v>
      </c>
      <c r="E25" s="7" t="s">
        <v>39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8" t="s">
        <v>40</v>
      </c>
      <c r="B27" s="8"/>
      <c r="C27" s="8"/>
      <c r="D27" s="8"/>
      <c r="E27" s="8"/>
      <c r="F27" s="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/>
      <c r="B28" s="9">
        <f>V19</f>
        <v>2.67350771997389</v>
      </c>
      <c r="C28" s="9">
        <f>P19</f>
        <v>97</v>
      </c>
      <c r="D28" s="9">
        <f>T19</f>
        <v>478</v>
      </c>
      <c r="E28" s="9">
        <f>S19</f>
        <v>96.927582066796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9">
        <f>W19</f>
        <v>23.9790700651496</v>
      </c>
      <c r="C29" s="9">
        <f>T19</f>
        <v>478</v>
      </c>
      <c r="D29" s="9">
        <f>Q19</f>
        <v>10967</v>
      </c>
      <c r="E29" s="9">
        <f>U19</f>
        <v>870.699509425893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9">
        <f>X19</f>
        <v>3.16870340639392</v>
      </c>
      <c r="C30" s="9">
        <f>S19</f>
        <v>96.927582066796</v>
      </c>
      <c r="D30" s="9">
        <f>U19</f>
        <v>870.699509425893</v>
      </c>
      <c r="E30" s="9">
        <f>R19</f>
        <v>115.019459050572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0" t="s">
        <v>42</v>
      </c>
      <c r="B32" s="10"/>
      <c r="C32" s="10"/>
      <c r="D32" s="10"/>
      <c r="E32" s="10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9">
        <f t="shared" ref="B33:B35" si="32">C28</f>
        <v>97</v>
      </c>
      <c r="C33" s="9">
        <f t="shared" ref="C33:C35" si="33">D28</f>
        <v>478</v>
      </c>
      <c r="D33" s="9">
        <f t="shared" ref="D33:D35" si="34">E28</f>
        <v>96.927582066796</v>
      </c>
      <c r="E33" s="9" t="s">
        <v>43</v>
      </c>
      <c r="F33" s="9">
        <f t="shared" ref="F33:F35" si="35">B28</f>
        <v>2.67350771997389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9">
        <f t="shared" si="32"/>
        <v>478</v>
      </c>
      <c r="C34" s="9">
        <f t="shared" si="33"/>
        <v>10967</v>
      </c>
      <c r="D34" s="9">
        <f t="shared" si="34"/>
        <v>870.699509425893</v>
      </c>
      <c r="E34" s="9" t="s">
        <v>44</v>
      </c>
      <c r="F34" s="9">
        <f t="shared" si="35"/>
        <v>23.9790700651496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/>
      <c r="B35" s="9">
        <f t="shared" si="32"/>
        <v>96.927582066796</v>
      </c>
      <c r="C35" s="9">
        <f t="shared" si="33"/>
        <v>870.699509425893</v>
      </c>
      <c r="D35" s="9">
        <f t="shared" si="34"/>
        <v>115.019459050572</v>
      </c>
      <c r="E35" s="9" t="s">
        <v>25</v>
      </c>
      <c r="F35" s="9">
        <f t="shared" si="35"/>
        <v>3.16870340639392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1" t="s">
        <v>78</v>
      </c>
      <c r="B37" s="11"/>
      <c r="C37" s="11"/>
      <c r="D37" s="11"/>
      <c r="E37" s="11"/>
      <c r="F37" s="11"/>
      <c r="G37" s="11"/>
      <c r="H37" s="1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12">
        <f t="shared" ref="B39:B41" si="36">B33</f>
        <v>97</v>
      </c>
      <c r="C39" s="12">
        <f t="shared" ref="C39:C41" si="37">C33</f>
        <v>478</v>
      </c>
      <c r="D39" s="12">
        <f t="shared" ref="D39:D41" si="38">D33</f>
        <v>96.927582066796</v>
      </c>
      <c r="E39" s="13" t="s">
        <v>46</v>
      </c>
      <c r="F39" s="14"/>
      <c r="G39" s="1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/>
      <c r="B40" s="12">
        <f t="shared" si="36"/>
        <v>478</v>
      </c>
      <c r="C40" s="12">
        <f t="shared" si="37"/>
        <v>10967</v>
      </c>
      <c r="D40" s="12">
        <f t="shared" si="38"/>
        <v>870.699509425893</v>
      </c>
      <c r="E40" s="13"/>
      <c r="F40" s="14"/>
      <c r="G40" s="1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12">
        <f t="shared" si="36"/>
        <v>96.927582066796</v>
      </c>
      <c r="C41" s="12">
        <f t="shared" si="37"/>
        <v>870.699509425893</v>
      </c>
      <c r="D41" s="12">
        <f t="shared" si="38"/>
        <v>115.019459050572</v>
      </c>
      <c r="E41" s="15">
        <f>MDETERM(B39:D41)</f>
        <v>187011.5440677</v>
      </c>
      <c r="F41" s="15"/>
      <c r="G41" s="1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8"/>
      <c r="C42" s="8"/>
      <c r="D42" s="8"/>
      <c r="E42" s="16"/>
      <c r="F42" s="1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12">
        <f t="shared" ref="B43:B45" si="39">F33</f>
        <v>2.67350771997389</v>
      </c>
      <c r="C43" s="12">
        <f t="shared" ref="C43:C45" si="40">C33</f>
        <v>478</v>
      </c>
      <c r="D43" s="12">
        <f t="shared" ref="D43:D45" si="41">D33</f>
        <v>96.927582066796</v>
      </c>
      <c r="E43" s="13" t="s">
        <v>47</v>
      </c>
      <c r="F43" s="14"/>
      <c r="G43" s="14"/>
      <c r="H43" s="1"/>
      <c r="I43" s="1"/>
      <c r="J43" s="1"/>
      <c r="K43" s="32"/>
      <c r="L43" s="1"/>
      <c r="M43" s="1"/>
      <c r="N43" s="1"/>
      <c r="O43" s="33" t="s">
        <v>24</v>
      </c>
      <c r="P43" s="33" t="s">
        <v>25</v>
      </c>
      <c r="Q43" s="33" t="s">
        <v>26</v>
      </c>
      <c r="R43" s="33" t="s">
        <v>27</v>
      </c>
      <c r="S43" s="1"/>
      <c r="T43" s="1"/>
      <c r="U43" s="1"/>
      <c r="V43" s="1"/>
      <c r="W43" s="1"/>
      <c r="X43" s="1"/>
    </row>
    <row r="44" spans="1:24">
      <c r="A44" s="1"/>
      <c r="B44" s="12">
        <f t="shared" si="39"/>
        <v>23.9790700651496</v>
      </c>
      <c r="C44" s="12">
        <f t="shared" si="40"/>
        <v>10967</v>
      </c>
      <c r="D44" s="12">
        <f t="shared" si="41"/>
        <v>870.699509425893</v>
      </c>
      <c r="E44" s="13"/>
      <c r="F44" s="14"/>
      <c r="G44" s="14"/>
      <c r="H44" s="1"/>
      <c r="I44" s="1"/>
      <c r="J44" s="1"/>
      <c r="K44" s="32"/>
      <c r="L44" s="1"/>
      <c r="M44" s="1"/>
      <c r="N44" s="1"/>
      <c r="O44" s="9">
        <f t="shared" ref="O44:O51" si="42">P44*O4</f>
        <v>0.00807122740601553</v>
      </c>
      <c r="P44" s="9">
        <f>E53/E41</f>
        <v>0.0180500297487278</v>
      </c>
      <c r="Q44" s="9">
        <f t="shared" ref="Q44:Q51" si="43">P44*10</f>
        <v>0.180500297487278</v>
      </c>
      <c r="R44" s="9">
        <f t="shared" ref="R44:R47" si="44">O44</f>
        <v>0.00807122740601553</v>
      </c>
      <c r="S44" s="1"/>
      <c r="T44" s="1"/>
      <c r="U44" s="1"/>
      <c r="V44" s="1"/>
      <c r="W44" s="1"/>
      <c r="X44" s="1"/>
    </row>
    <row r="45" spans="1:24">
      <c r="A45" s="1"/>
      <c r="B45" s="12">
        <f t="shared" si="39"/>
        <v>3.16870340639392</v>
      </c>
      <c r="C45" s="12">
        <f t="shared" si="40"/>
        <v>870.699509425893</v>
      </c>
      <c r="D45" s="12">
        <f t="shared" si="41"/>
        <v>115.019459050572</v>
      </c>
      <c r="E45" s="17">
        <f>MDETERM(B43:D45)</f>
        <v>1384.35226916621</v>
      </c>
      <c r="F45" s="17"/>
      <c r="G45" s="17"/>
      <c r="H45" s="1"/>
      <c r="I45" s="1"/>
      <c r="J45" s="1"/>
      <c r="K45" s="32"/>
      <c r="L45" s="1"/>
      <c r="M45" s="1"/>
      <c r="N45" s="1"/>
      <c r="O45" s="9">
        <f t="shared" si="42"/>
        <v>0.0159852322918202</v>
      </c>
      <c r="P45" s="9">
        <f>E53/E41</f>
        <v>0.0180500297487278</v>
      </c>
      <c r="Q45" s="9">
        <f t="shared" si="43"/>
        <v>0.180500297487278</v>
      </c>
      <c r="R45" s="9">
        <f t="shared" si="44"/>
        <v>0.0159852322918202</v>
      </c>
      <c r="S45" s="1"/>
      <c r="T45" s="1"/>
      <c r="U45" s="1"/>
      <c r="V45" s="1"/>
      <c r="W45" s="1"/>
      <c r="X45" s="1"/>
    </row>
    <row r="46" spans="1:24">
      <c r="A46" s="1"/>
      <c r="B46" s="8"/>
      <c r="C46" s="8"/>
      <c r="D46" s="8"/>
      <c r="E46" s="14"/>
      <c r="F46" s="14"/>
      <c r="G46" s="1"/>
      <c r="H46" s="1"/>
      <c r="I46" s="1"/>
      <c r="J46" s="1"/>
      <c r="K46" s="32"/>
      <c r="L46" s="1"/>
      <c r="M46" s="1"/>
      <c r="N46" s="1"/>
      <c r="O46" s="9">
        <f t="shared" si="42"/>
        <v>0.0185177716585504</v>
      </c>
      <c r="P46" s="9">
        <f>E53/E41</f>
        <v>0.0180500297487278</v>
      </c>
      <c r="Q46" s="9">
        <f t="shared" si="43"/>
        <v>0.180500297487278</v>
      </c>
      <c r="R46" s="9">
        <f t="shared" si="44"/>
        <v>0.0185177716585504</v>
      </c>
      <c r="S46" s="1"/>
      <c r="T46" s="1"/>
      <c r="U46" s="1"/>
      <c r="V46" s="1"/>
      <c r="W46" s="1"/>
      <c r="X46" s="1"/>
    </row>
    <row r="47" spans="1:24">
      <c r="A47" s="1"/>
      <c r="B47" s="12">
        <f t="shared" ref="B47:B49" si="45">B33</f>
        <v>97</v>
      </c>
      <c r="C47" s="12">
        <f t="shared" ref="C47:C49" si="46">F33</f>
        <v>2.67350771997389</v>
      </c>
      <c r="D47" s="12">
        <f t="shared" ref="D47:D49" si="47">D33</f>
        <v>96.927582066796</v>
      </c>
      <c r="E47" s="13" t="s">
        <v>48</v>
      </c>
      <c r="F47" s="14"/>
      <c r="G47" s="14"/>
      <c r="H47" s="1"/>
      <c r="I47" s="1"/>
      <c r="J47" s="1"/>
      <c r="K47" s="32"/>
      <c r="L47" s="1"/>
      <c r="M47" s="1"/>
      <c r="N47" s="1"/>
      <c r="O47" s="9">
        <f t="shared" si="42"/>
        <v>0.028722739069266</v>
      </c>
      <c r="P47" s="9">
        <f>E53/E41</f>
        <v>0.0180500297487278</v>
      </c>
      <c r="Q47" s="9">
        <f t="shared" si="43"/>
        <v>0.180500297487278</v>
      </c>
      <c r="R47" s="9">
        <f t="shared" si="44"/>
        <v>0.028722739069266</v>
      </c>
      <c r="S47" s="1"/>
      <c r="T47" s="1"/>
      <c r="U47" s="1"/>
      <c r="V47" s="1"/>
      <c r="W47" s="1"/>
      <c r="X47" s="1"/>
    </row>
    <row r="48" spans="1:24">
      <c r="A48" s="1"/>
      <c r="B48" s="12">
        <f t="shared" si="45"/>
        <v>478</v>
      </c>
      <c r="C48" s="12">
        <f t="shared" si="46"/>
        <v>23.9790700651496</v>
      </c>
      <c r="D48" s="12">
        <f t="shared" si="47"/>
        <v>870.699509425893</v>
      </c>
      <c r="E48" s="13"/>
      <c r="F48" s="14"/>
      <c r="G48" s="14"/>
      <c r="H48" s="1"/>
      <c r="I48" s="1"/>
      <c r="J48" s="1"/>
      <c r="K48" s="32"/>
      <c r="L48" s="1"/>
      <c r="M48" s="1"/>
      <c r="N48" s="1"/>
      <c r="O48" s="9">
        <f t="shared" si="42"/>
        <v>0.0311382651802011</v>
      </c>
      <c r="P48" s="9">
        <f>E53/E41</f>
        <v>0.0180500297487278</v>
      </c>
      <c r="Q48" s="9">
        <f t="shared" si="43"/>
        <v>0.180500297487278</v>
      </c>
      <c r="R48" s="9">
        <f>O49</f>
        <v>0.0360797705799199</v>
      </c>
      <c r="S48" s="1"/>
      <c r="T48" s="1"/>
      <c r="U48" s="1"/>
      <c r="V48" s="1"/>
      <c r="W48" s="1"/>
      <c r="X48" s="1"/>
    </row>
    <row r="49" spans="1:24">
      <c r="A49" s="1"/>
      <c r="B49" s="12">
        <f t="shared" si="45"/>
        <v>96.927582066796</v>
      </c>
      <c r="C49" s="12">
        <f t="shared" si="46"/>
        <v>3.16870340639392</v>
      </c>
      <c r="D49" s="12">
        <f t="shared" si="47"/>
        <v>115.019459050572</v>
      </c>
      <c r="E49" s="17">
        <f>MDETERM(B47:D49)</f>
        <v>80.5635700149252</v>
      </c>
      <c r="F49" s="17"/>
      <c r="G49" s="17"/>
      <c r="H49" s="1"/>
      <c r="I49" s="1"/>
      <c r="J49" s="1"/>
      <c r="K49" s="32"/>
      <c r="L49" s="1"/>
      <c r="M49" s="1"/>
      <c r="N49" s="1"/>
      <c r="O49" s="9">
        <f t="shared" si="42"/>
        <v>0.0360797705799199</v>
      </c>
      <c r="P49" s="9">
        <f>E53/E41</f>
        <v>0.0180500297487278</v>
      </c>
      <c r="Q49" s="9">
        <f t="shared" si="43"/>
        <v>0.180500297487278</v>
      </c>
      <c r="R49" s="9">
        <f t="shared" ref="R49:R51" si="48">O49</f>
        <v>0.0360797705799199</v>
      </c>
      <c r="S49" s="1"/>
      <c r="T49" s="1"/>
      <c r="U49" s="1"/>
      <c r="V49" s="1"/>
      <c r="W49" s="1"/>
      <c r="X49" s="1"/>
    </row>
    <row r="50" spans="1:24">
      <c r="A50" s="1"/>
      <c r="B50" s="8"/>
      <c r="C50" s="8"/>
      <c r="D50" s="8"/>
      <c r="E50" s="14"/>
      <c r="F50" s="14"/>
      <c r="G50" s="1"/>
      <c r="H50" s="1"/>
      <c r="I50" s="1"/>
      <c r="J50" s="1"/>
      <c r="K50" s="32"/>
      <c r="L50" s="1"/>
      <c r="M50" s="1"/>
      <c r="N50" s="1"/>
      <c r="O50" s="9">
        <f t="shared" si="42"/>
        <v>0.0433419388691502</v>
      </c>
      <c r="P50" s="9">
        <f>E53/E41</f>
        <v>0.0180500297487278</v>
      </c>
      <c r="Q50" s="9">
        <f t="shared" si="43"/>
        <v>0.180500297487278</v>
      </c>
      <c r="R50" s="9">
        <f t="shared" si="48"/>
        <v>0.0433419388691502</v>
      </c>
      <c r="S50" s="1"/>
      <c r="T50" s="1"/>
      <c r="U50" s="1"/>
      <c r="V50" s="1"/>
      <c r="W50" s="1"/>
      <c r="X50" s="1"/>
    </row>
    <row r="51" spans="1:24">
      <c r="A51" s="1"/>
      <c r="B51" s="12">
        <f t="shared" ref="B51:B53" si="49">B33</f>
        <v>97</v>
      </c>
      <c r="C51" s="12">
        <f t="shared" ref="C51:C53" si="50">C33</f>
        <v>478</v>
      </c>
      <c r="D51" s="12">
        <f t="shared" ref="D51:D53" si="51">F33</f>
        <v>2.67350771997389</v>
      </c>
      <c r="E51" s="13" t="s">
        <v>49</v>
      </c>
      <c r="F51" s="14"/>
      <c r="G51" s="14"/>
      <c r="H51" s="1"/>
      <c r="I51" s="1"/>
      <c r="J51" s="1"/>
      <c r="K51" s="32"/>
      <c r="L51" s="1"/>
      <c r="M51" s="1"/>
      <c r="N51" s="1"/>
      <c r="O51" s="9">
        <f t="shared" si="42"/>
        <v>0.0503730895909089</v>
      </c>
      <c r="P51" s="9">
        <f>E53/E41</f>
        <v>0.0180500297487278</v>
      </c>
      <c r="Q51" s="9">
        <f t="shared" si="43"/>
        <v>0.180500297487278</v>
      </c>
      <c r="R51" s="9">
        <f t="shared" si="48"/>
        <v>0.0503730895909089</v>
      </c>
      <c r="S51" s="1"/>
      <c r="T51" s="1"/>
      <c r="U51" s="1"/>
      <c r="V51" s="1"/>
      <c r="W51" s="1"/>
      <c r="X51" s="1"/>
    </row>
    <row r="52" spans="1:24">
      <c r="A52" s="1"/>
      <c r="B52" s="12">
        <f t="shared" si="49"/>
        <v>478</v>
      </c>
      <c r="C52" s="12">
        <f t="shared" si="50"/>
        <v>10967</v>
      </c>
      <c r="D52" s="12">
        <f t="shared" si="51"/>
        <v>23.9790700651496</v>
      </c>
      <c r="E52" s="13"/>
      <c r="F52" s="14"/>
      <c r="G52" s="14"/>
      <c r="H52" s="1"/>
      <c r="I52" s="1"/>
      <c r="J52" s="1"/>
      <c r="K52" s="34"/>
      <c r="L52" s="35"/>
      <c r="M52" s="1"/>
      <c r="N52" s="1"/>
      <c r="O52" s="1"/>
      <c r="P52" s="1"/>
      <c r="Q52" s="1"/>
      <c r="R52" s="39">
        <f>SUM(R44:R51)</f>
        <v>0.237171540045551</v>
      </c>
      <c r="S52" s="40" t="s">
        <v>41</v>
      </c>
      <c r="T52" s="41">
        <f>R53</f>
        <v>0.0296464425056939</v>
      </c>
      <c r="U52" s="1"/>
      <c r="V52" s="1"/>
      <c r="W52" s="1"/>
      <c r="X52" s="1"/>
    </row>
    <row r="53" spans="1:24">
      <c r="A53" s="1"/>
      <c r="B53" s="12">
        <f t="shared" si="49"/>
        <v>96.927582066796</v>
      </c>
      <c r="C53" s="12">
        <f t="shared" si="50"/>
        <v>870.699509425893</v>
      </c>
      <c r="D53" s="12">
        <f t="shared" si="51"/>
        <v>3.16870340639392</v>
      </c>
      <c r="E53" s="15">
        <f>MDETERM(B51:D53)</f>
        <v>3375.56393377752</v>
      </c>
      <c r="F53" s="15"/>
      <c r="G53" s="15"/>
      <c r="H53" s="1"/>
      <c r="I53" s="1"/>
      <c r="J53" s="1"/>
      <c r="K53" s="34"/>
      <c r="L53" s="1"/>
      <c r="M53" s="1"/>
      <c r="N53" s="1"/>
      <c r="O53" s="1"/>
      <c r="P53" s="1"/>
      <c r="Q53" s="1"/>
      <c r="R53" s="39">
        <f>AVERAGE(R44:R51)</f>
        <v>0.0296464425056939</v>
      </c>
      <c r="S53" s="40"/>
      <c r="T53" s="41"/>
      <c r="U53" s="1"/>
      <c r="V53" s="1"/>
      <c r="W53" s="1"/>
      <c r="X53" s="1"/>
    </row>
    <row r="54" spans="1:24">
      <c r="A54" s="1"/>
      <c r="B54" s="1"/>
      <c r="C54" s="1"/>
      <c r="D54" s="1"/>
      <c r="E54" s="1"/>
      <c r="F54" s="1"/>
      <c r="G54" s="1"/>
      <c r="H54" s="1"/>
      <c r="I54" s="1"/>
      <c r="J54" s="1"/>
      <c r="K54" s="34"/>
      <c r="L54" s="3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18" t="s">
        <v>50</v>
      </c>
      <c r="B56" s="18"/>
      <c r="C56" s="18"/>
      <c r="D56" s="18"/>
      <c r="E56" s="18"/>
      <c r="F56" s="18"/>
      <c r="G56" s="1"/>
      <c r="H56" s="18" t="s">
        <v>51</v>
      </c>
      <c r="I56" s="18"/>
      <c r="J56" s="18"/>
      <c r="K56" s="18"/>
      <c r="L56" s="18"/>
      <c r="M56" s="18"/>
      <c r="N56" s="1"/>
      <c r="O56" s="18" t="s">
        <v>52</v>
      </c>
      <c r="P56" s="18"/>
      <c r="Q56" s="18"/>
      <c r="R56" s="18"/>
      <c r="S56" s="18"/>
      <c r="T56" s="18"/>
      <c r="U56" s="1"/>
      <c r="V56" s="1"/>
      <c r="W56" s="1"/>
      <c r="X56" s="1"/>
    </row>
    <row r="57" spans="1:24">
      <c r="A57" s="1"/>
      <c r="B57" s="1"/>
      <c r="C57" s="19" t="s">
        <v>53</v>
      </c>
      <c r="D57" s="20"/>
      <c r="E57" s="1"/>
      <c r="F57" s="1"/>
      <c r="G57" s="1"/>
      <c r="H57" s="1"/>
      <c r="I57" s="1"/>
      <c r="J57" s="22" t="s">
        <v>54</v>
      </c>
      <c r="K57" s="24"/>
      <c r="L57" s="1"/>
      <c r="M57" s="1"/>
      <c r="N57" s="1"/>
      <c r="O57" s="1"/>
      <c r="P57" s="1"/>
      <c r="Q57" s="22" t="s">
        <v>55</v>
      </c>
      <c r="R57" s="24"/>
      <c r="S57" s="1"/>
      <c r="T57" s="1"/>
      <c r="U57" s="1"/>
      <c r="V57" s="1"/>
      <c r="W57" s="1"/>
      <c r="X57" s="1"/>
    </row>
    <row r="58" spans="1:24">
      <c r="A58" s="1"/>
      <c r="B58" s="1"/>
      <c r="C58" s="9" t="s">
        <v>43</v>
      </c>
      <c r="D58" s="12">
        <f>E45/E41</f>
        <v>0.00740249633287378</v>
      </c>
      <c r="E58" s="1"/>
      <c r="F58" s="1"/>
      <c r="G58" s="1"/>
      <c r="H58" s="1"/>
      <c r="I58" s="1"/>
      <c r="J58" s="9" t="s">
        <v>44</v>
      </c>
      <c r="K58" s="9">
        <f>E49/E41</f>
        <v>0.000430794635788689</v>
      </c>
      <c r="L58" s="1"/>
      <c r="M58" s="1"/>
      <c r="N58" s="1"/>
      <c r="O58" s="1"/>
      <c r="P58" s="1"/>
      <c r="Q58" s="9" t="s">
        <v>25</v>
      </c>
      <c r="R58" s="9">
        <f>E53/E41</f>
        <v>0.0180500297487278</v>
      </c>
      <c r="S58" s="1"/>
      <c r="T58" s="1"/>
      <c r="U58" s="1"/>
      <c r="V58" s="1"/>
      <c r="W58" s="1"/>
      <c r="X58" s="1"/>
    </row>
    <row r="59" spans="1: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21" t="s">
        <v>56</v>
      </c>
      <c r="B60" s="21"/>
      <c r="C60" s="21"/>
      <c r="D60" s="21"/>
      <c r="E60" s="21"/>
      <c r="F60" s="21"/>
      <c r="G60" s="1"/>
      <c r="H60" s="21" t="s">
        <v>57</v>
      </c>
      <c r="I60" s="21"/>
      <c r="J60" s="21"/>
      <c r="K60" s="21"/>
      <c r="L60" s="21"/>
      <c r="M60" s="21"/>
      <c r="N60" s="1"/>
      <c r="O60" s="36" t="s">
        <v>58</v>
      </c>
      <c r="P60" s="36"/>
      <c r="Q60" s="1"/>
      <c r="R60" s="1"/>
      <c r="S60" s="1"/>
      <c r="T60" s="1"/>
      <c r="U60" s="1"/>
      <c r="V60" s="1"/>
      <c r="W60" s="1"/>
      <c r="X60" s="1"/>
    </row>
    <row r="61" spans="1:24">
      <c r="A61" s="22" t="s">
        <v>59</v>
      </c>
      <c r="B61" s="23"/>
      <c r="C61" s="24"/>
      <c r="D61" s="25" t="s">
        <v>63</v>
      </c>
      <c r="E61" s="25"/>
      <c r="F61" s="25"/>
      <c r="G61" s="1"/>
      <c r="H61" s="22" t="s">
        <v>60</v>
      </c>
      <c r="I61" s="23"/>
      <c r="J61" s="24"/>
      <c r="K61" s="25" t="s">
        <v>63</v>
      </c>
      <c r="L61" s="25"/>
      <c r="M61" s="25"/>
      <c r="N61" s="1"/>
      <c r="O61" s="12">
        <v>1.54178</v>
      </c>
      <c r="P61" s="12"/>
      <c r="Q61" s="1"/>
      <c r="R61" s="1"/>
      <c r="S61" s="1"/>
      <c r="T61" s="1"/>
      <c r="U61" s="1"/>
      <c r="V61" s="1"/>
      <c r="W61" s="1"/>
      <c r="X61" s="1"/>
    </row>
    <row r="62" spans="1:24">
      <c r="A62" s="12" t="s">
        <v>61</v>
      </c>
      <c r="B62" s="22">
        <f>O61/(SQRT(3*D58))</f>
        <v>10.346004902783</v>
      </c>
      <c r="C62" s="24"/>
      <c r="D62" s="26">
        <v>6.0807</v>
      </c>
      <c r="E62" s="26" t="s">
        <v>80</v>
      </c>
      <c r="F62" s="26"/>
      <c r="G62" s="1"/>
      <c r="H62" s="12" t="s">
        <v>62</v>
      </c>
      <c r="I62" s="22">
        <f>O61/(2*SQRT(K58))</f>
        <v>37.1413143660773</v>
      </c>
      <c r="J62" s="24"/>
      <c r="K62" s="26">
        <v>21.7591</v>
      </c>
      <c r="L62" s="26" t="s">
        <v>80</v>
      </c>
      <c r="M62" s="26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</row>
    <row r="65" spans="1:24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 spans="1:24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</row>
  </sheetData>
  <mergeCells count="31">
    <mergeCell ref="A1:V1"/>
    <mergeCell ref="A22:F22"/>
    <mergeCell ref="A27:F27"/>
    <mergeCell ref="A32:G32"/>
    <mergeCell ref="A37:H37"/>
    <mergeCell ref="E41:G41"/>
    <mergeCell ref="E45:G45"/>
    <mergeCell ref="E49:G49"/>
    <mergeCell ref="E53:G53"/>
    <mergeCell ref="A56:F56"/>
    <mergeCell ref="H56:M56"/>
    <mergeCell ref="O56:T56"/>
    <mergeCell ref="C57:D57"/>
    <mergeCell ref="J57:K57"/>
    <mergeCell ref="Q57:R57"/>
    <mergeCell ref="A60:F60"/>
    <mergeCell ref="H60:M60"/>
    <mergeCell ref="O60:P60"/>
    <mergeCell ref="A61:C61"/>
    <mergeCell ref="D61:F61"/>
    <mergeCell ref="H61:J61"/>
    <mergeCell ref="K61:M61"/>
    <mergeCell ref="O61:P61"/>
    <mergeCell ref="B62:C62"/>
    <mergeCell ref="I62:J62"/>
    <mergeCell ref="S52:S53"/>
    <mergeCell ref="T52:T53"/>
    <mergeCell ref="E39:G40"/>
    <mergeCell ref="E43:G44"/>
    <mergeCell ref="E47:G48"/>
    <mergeCell ref="E51:G5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Ni0,96S  </vt:lpstr>
      <vt:lpstr>GaN</vt:lpstr>
      <vt:lpstr>CdSe0.6Te0.4</vt:lpstr>
      <vt:lpstr>SmAlO3</vt:lpstr>
      <vt:lpstr>4.(NH4)H2Co2O(OH)(MoO4)1.6(WO4.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Imam Muhajir</cp:lastModifiedBy>
  <dcterms:created xsi:type="dcterms:W3CDTF">2020-05-06T02:16:00Z</dcterms:created>
  <dcterms:modified xsi:type="dcterms:W3CDTF">2020-05-08T03:07:56Z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1033-11.2.0.9281</vt:lpwstr>
  </property>
</Properties>
</file>